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G:\CEA\project_specific_code\IVI\1371 IVI Technical Support for MDD\ivi_mdd_model\inputs\"/>
    </mc:Choice>
  </mc:AlternateContent>
  <xr:revisionPtr revIDLastSave="0" documentId="13_ncr:1_{F2E26B9F-BEA5-4B4F-852C-248D4FB76C1A}" xr6:coauthVersionLast="47" xr6:coauthVersionMax="47" xr10:uidLastSave="{00000000-0000-0000-0000-000000000000}"/>
  <bookViews>
    <workbookView xWindow="-120" yWindow="-120" windowWidth="29040" windowHeight="15840" xr2:uid="{9D0F09ED-7A17-4E52-818A-A87E2CB5F8C7}"/>
  </bookViews>
  <sheets>
    <sheet name="Overview" sheetId="1" r:id="rId1"/>
    <sheet name="Inputs -&gt;" sheetId="8" r:id="rId2"/>
    <sheet name="General" sheetId="2" r:id="rId3"/>
    <sheet name="Efficacy" sheetId="3" r:id="rId4"/>
    <sheet name="Gaps" sheetId="4" r:id="rId5"/>
    <sheet name="Costs" sheetId="5" r:id="rId6"/>
    <sheet name="Utilities" sheetId="6" r:id="rId7"/>
    <sheet name="Data Tables -&gt;" sheetId="7" r:id="rId8"/>
    <sheet name="Mortality" sheetId="28" r:id="rId9"/>
    <sheet name="CPI" sheetId="27" r:id="rId10"/>
    <sheet name="CPI_transp" sheetId="29" r:id="rId11"/>
    <sheet name="BLS_employment" sheetId="30" r:id="rId12"/>
    <sheet name="BLS_earnings" sheetId="31" r:id="rId13"/>
    <sheet name="Life Tables_OH -&gt;" sheetId="12" r:id="rId14"/>
    <sheet name="Gen-Female" sheetId="25" r:id="rId15"/>
    <sheet name="Gen-Male" sheetId="26" r:id="rId16"/>
  </sheets>
  <externalReferences>
    <externalReference r:id="rId17"/>
  </externalReferences>
  <definedNames>
    <definedName name="documentationLoc">LEFT(CELL("filename",[1]Overview!$A$1),FIND("[",CELL("filename",[1]Overview!$A$1),1)-1)&amp;"Documentation\"</definedName>
    <definedName name="HTML_CodePage" hidden="1">1252</definedName>
    <definedName name="HTML_Control" localSheetId="14" hidden="1">{"'Summary table'!$A$2:$R$24"}</definedName>
    <definedName name="HTML_Control" localSheetId="15" hidden="1">{"'Summary table'!$A$2:$R$24"}</definedName>
    <definedName name="HTML_Control" hidden="1">{"'Summary table'!$A$2:$R$24"}</definedName>
    <definedName name="HTML_Description" hidden="1">""</definedName>
    <definedName name="HTML_Email" hidden="1">"Fullerton_H@bls.gov"</definedName>
    <definedName name="HTML_Header" hidden="1">"Civilian labor force by age, sex, race, and Hispanic origin, 1978-98 and projected 2008"</definedName>
    <definedName name="HTML_LastUpdate" hidden="1">"10/21/99"</definedName>
    <definedName name="HTML_LineAfter" hidden="1">TRUE</definedName>
    <definedName name="HTML_LineBefore" hidden="1">TRUE</definedName>
    <definedName name="HTML_Name" hidden="1">"Howard Fullerton"</definedName>
    <definedName name="HTML_OBDlg2" hidden="1">FALSE</definedName>
    <definedName name="HTML_OBDlg3" hidden="1">TRUE</definedName>
    <definedName name="HTML_OBDlg4" hidden="1">TRUE</definedName>
    <definedName name="HTML_OS" hidden="1">0</definedName>
    <definedName name="HTML_PathFile" hidden="1">"G:\FrontPage Webs2\Content\emplt981.htm"</definedName>
    <definedName name="HTML_PathTemplate" hidden="1">"G:\FrontPage Webs2\Content\emplt98.htm"</definedName>
    <definedName name="HTML_Title" hidden="1">"Civilian labor force, actual and projected 2008"</definedName>
    <definedName name="Input_area">#REF!</definedName>
    <definedName name="Just_dependency">#REF!</definedName>
    <definedName name="_xlnm.Print_Titles" localSheetId="14">'Gen-Female'!$1:$3</definedName>
    <definedName name="_xlnm.Print_Titles" localSheetId="15">'Gen-Male'!$1:$3</definedName>
    <definedName name="sourcesLoc">LEFT(CELL("filename",[1]Overview!$A$1),FIND("[",CELL("filename",[1]Overview!$A$1),1)-1)&amp;"Sources for inputs\"</definedName>
    <definedName name="Spec_tab1">#REF!</definedName>
    <definedName name="Table_1.">#REF!</definedName>
    <definedName name="Table_1a.">#REF!</definedName>
    <definedName name="Table_2.">#REF!</definedName>
    <definedName name="Table_7.">#REF!</definedName>
    <definedName name="Version_1998">#REF!</definedName>
    <definedName name="Whole_tha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3" l="1"/>
  <c r="C43" i="3"/>
  <c r="C42" i="3"/>
  <c r="C41" i="3"/>
  <c r="C40" i="3"/>
  <c r="E4" i="4"/>
  <c r="C38" i="3"/>
  <c r="C39" i="3"/>
  <c r="C37" i="3"/>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40" i="28"/>
  <c r="C141" i="28"/>
  <c r="C142" i="28"/>
  <c r="C143" i="28"/>
  <c r="C144" i="28"/>
  <c r="C145" i="28"/>
  <c r="C146" i="28"/>
  <c r="C147" i="28"/>
  <c r="C148" i="28"/>
  <c r="C149" i="28"/>
  <c r="C150" i="28"/>
  <c r="C151" i="28"/>
  <c r="C152" i="28"/>
  <c r="C153" i="28"/>
  <c r="C154" i="28"/>
  <c r="C155" i="28"/>
  <c r="C156" i="28"/>
  <c r="C157" i="28"/>
  <c r="C158" i="28"/>
  <c r="C159" i="28"/>
  <c r="C160" i="28"/>
  <c r="C161" i="28"/>
  <c r="C162" i="28"/>
  <c r="C163" i="28"/>
  <c r="C164" i="28"/>
  <c r="C165" i="28"/>
  <c r="C166" i="28"/>
  <c r="C167" i="28"/>
  <c r="C168" i="28"/>
  <c r="C169" i="28"/>
  <c r="C170" i="28"/>
  <c r="C171" i="28"/>
  <c r="C172" i="28"/>
  <c r="C173" i="28"/>
  <c r="C174" i="28"/>
  <c r="C175" i="28"/>
  <c r="C176" i="28"/>
  <c r="C177" i="28"/>
  <c r="C178" i="28"/>
  <c r="C179" i="28"/>
  <c r="C180" i="28"/>
  <c r="C181" i="28"/>
  <c r="C182" i="28"/>
  <c r="C183" i="28"/>
  <c r="C184" i="28"/>
  <c r="C185" i="28"/>
  <c r="C186" i="28"/>
  <c r="C187" i="28"/>
  <c r="C188" i="28"/>
  <c r="C189" i="28"/>
  <c r="C190" i="28"/>
  <c r="C191" i="28"/>
  <c r="C192" i="28"/>
  <c r="C193" i="28"/>
  <c r="C194" i="28"/>
  <c r="C195" i="28"/>
  <c r="C196" i="28"/>
  <c r="C197" i="28"/>
  <c r="C198" i="28"/>
  <c r="C199" i="28"/>
  <c r="C200" i="28"/>
  <c r="C201" i="28"/>
  <c r="C202" i="28"/>
  <c r="C203" i="28"/>
  <c r="C103"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2" i="28"/>
  <c r="C15" i="5" l="1"/>
  <c r="C14" i="5"/>
  <c r="C13" i="5"/>
  <c r="K5" i="29" l="1"/>
  <c r="Z45" i="27"/>
  <c r="Y45" i="27"/>
  <c r="X45" i="27"/>
  <c r="W45" i="27"/>
  <c r="V45" i="27"/>
  <c r="U45" i="27"/>
  <c r="T45" i="27"/>
  <c r="S45" i="27"/>
  <c r="R45" i="27"/>
  <c r="Q45" i="27"/>
  <c r="P45" i="27"/>
  <c r="O45" i="27"/>
  <c r="AA45" i="27" s="1"/>
  <c r="Z44" i="27"/>
  <c r="Y44" i="27"/>
  <c r="X44" i="27"/>
  <c r="W44" i="27"/>
  <c r="V44" i="27"/>
  <c r="U44" i="27"/>
  <c r="T44" i="27"/>
  <c r="S44" i="27"/>
  <c r="R44" i="27"/>
  <c r="Q44" i="27"/>
  <c r="P44" i="27"/>
  <c r="O44" i="27"/>
  <c r="AA44" i="27" s="1"/>
  <c r="Q9" i="27" s="1"/>
  <c r="Z43" i="27"/>
  <c r="Y43" i="27"/>
  <c r="X43" i="27"/>
  <c r="W43" i="27"/>
  <c r="V43" i="27"/>
  <c r="U43" i="27"/>
  <c r="T43" i="27"/>
  <c r="S43" i="27"/>
  <c r="R43" i="27"/>
  <c r="Q43" i="27"/>
  <c r="P43" i="27"/>
  <c r="O43" i="27"/>
  <c r="AA43" i="27" s="1"/>
  <c r="Z42" i="27"/>
  <c r="Y42" i="27"/>
  <c r="X42" i="27"/>
  <c r="W42" i="27"/>
  <c r="V42" i="27"/>
  <c r="U42" i="27"/>
  <c r="T42" i="27"/>
  <c r="S42" i="27"/>
  <c r="R42" i="27"/>
  <c r="Q42" i="27"/>
  <c r="P42" i="27"/>
  <c r="O42" i="27"/>
  <c r="AA42" i="27" s="1"/>
  <c r="Z41" i="27"/>
  <c r="Y41" i="27"/>
  <c r="X41" i="27"/>
  <c r="W41" i="27"/>
  <c r="V41" i="27"/>
  <c r="U41" i="27"/>
  <c r="T41" i="27"/>
  <c r="S41" i="27"/>
  <c r="R41" i="27"/>
  <c r="Q41" i="27"/>
  <c r="P41" i="27"/>
  <c r="O41" i="27"/>
  <c r="AA41" i="27" s="1"/>
  <c r="Z40" i="27"/>
  <c r="Y40" i="27"/>
  <c r="X40" i="27"/>
  <c r="W40" i="27"/>
  <c r="V40" i="27"/>
  <c r="U40" i="27"/>
  <c r="T40" i="27"/>
  <c r="S40" i="27"/>
  <c r="R40" i="27"/>
  <c r="Q40" i="27"/>
  <c r="P40" i="27"/>
  <c r="O40" i="27"/>
  <c r="AA40" i="27" s="1"/>
  <c r="Z39" i="27"/>
  <c r="Y39" i="27"/>
  <c r="X39" i="27"/>
  <c r="W39" i="27"/>
  <c r="V39" i="27"/>
  <c r="U39" i="27"/>
  <c r="T39" i="27"/>
  <c r="S39" i="27"/>
  <c r="R39" i="27"/>
  <c r="Q39" i="27"/>
  <c r="P39" i="27"/>
  <c r="O39" i="27"/>
  <c r="AA39" i="27" s="1"/>
  <c r="Z38" i="27"/>
  <c r="Y38" i="27"/>
  <c r="X38" i="27"/>
  <c r="W38" i="27"/>
  <c r="V38" i="27"/>
  <c r="U38" i="27"/>
  <c r="T38" i="27"/>
  <c r="S38" i="27"/>
  <c r="R38" i="27"/>
  <c r="Q38" i="27"/>
  <c r="P38" i="27"/>
  <c r="O38" i="27"/>
  <c r="AA38" i="27" s="1"/>
  <c r="Z37" i="27"/>
  <c r="Y37" i="27"/>
  <c r="X37" i="27"/>
  <c r="W37" i="27"/>
  <c r="V37" i="27"/>
  <c r="U37" i="27"/>
  <c r="T37" i="27"/>
  <c r="S37" i="27"/>
  <c r="R37" i="27"/>
  <c r="Q37" i="27"/>
  <c r="P37" i="27"/>
  <c r="O37" i="27"/>
  <c r="AA37" i="27" s="1"/>
  <c r="Z36" i="27"/>
  <c r="Y36" i="27"/>
  <c r="X36" i="27"/>
  <c r="W36" i="27"/>
  <c r="V36" i="27"/>
  <c r="U36" i="27"/>
  <c r="T36" i="27"/>
  <c r="S36" i="27"/>
  <c r="R36" i="27"/>
  <c r="Q36" i="27"/>
  <c r="P36" i="27"/>
  <c r="O36" i="27"/>
  <c r="AA36" i="27" s="1"/>
  <c r="Z35" i="27"/>
  <c r="Y35" i="27"/>
  <c r="X35" i="27"/>
  <c r="W35" i="27"/>
  <c r="V35" i="27"/>
  <c r="U35" i="27"/>
  <c r="T35" i="27"/>
  <c r="S35" i="27"/>
  <c r="R35" i="27"/>
  <c r="Q35" i="27"/>
  <c r="P35" i="27"/>
  <c r="O35" i="27"/>
  <c r="AA35" i="27" s="1"/>
  <c r="Z34" i="27"/>
  <c r="Y34" i="27"/>
  <c r="X34" i="27"/>
  <c r="W34" i="27"/>
  <c r="V34" i="27"/>
  <c r="U34" i="27"/>
  <c r="T34" i="27"/>
  <c r="S34" i="27"/>
  <c r="R34" i="27"/>
  <c r="Q34" i="27"/>
  <c r="P34" i="27"/>
  <c r="O34" i="27"/>
  <c r="AA34" i="27" s="1"/>
  <c r="Z33" i="27"/>
  <c r="Y33" i="27"/>
  <c r="X33" i="27"/>
  <c r="W33" i="27"/>
  <c r="V33" i="27"/>
  <c r="U33" i="27"/>
  <c r="T33" i="27"/>
  <c r="S33" i="27"/>
  <c r="R33" i="27"/>
  <c r="Q33" i="27"/>
  <c r="P33" i="27"/>
  <c r="O33" i="27"/>
  <c r="AA33" i="27" s="1"/>
  <c r="Z32" i="27"/>
  <c r="Y32" i="27"/>
  <c r="X32" i="27"/>
  <c r="W32" i="27"/>
  <c r="V32" i="27"/>
  <c r="U32" i="27"/>
  <c r="T32" i="27"/>
  <c r="S32" i="27"/>
  <c r="R32" i="27"/>
  <c r="Q32" i="27"/>
  <c r="P32" i="27"/>
  <c r="O32" i="27"/>
  <c r="AA32" i="27" s="1"/>
  <c r="Z31" i="27"/>
  <c r="Y31" i="27"/>
  <c r="X31" i="27"/>
  <c r="W31" i="27"/>
  <c r="V31" i="27"/>
  <c r="U31" i="27"/>
  <c r="T31" i="27"/>
  <c r="S31" i="27"/>
  <c r="R31" i="27"/>
  <c r="Q31" i="27"/>
  <c r="P31" i="27"/>
  <c r="O31" i="27"/>
  <c r="AA31" i="27" s="1"/>
  <c r="Z30" i="27"/>
  <c r="Y30" i="27"/>
  <c r="X30" i="27"/>
  <c r="W30" i="27"/>
  <c r="V30" i="27"/>
  <c r="U30" i="27"/>
  <c r="T30" i="27"/>
  <c r="S30" i="27"/>
  <c r="R30" i="27"/>
  <c r="Q30" i="27"/>
  <c r="P30" i="27"/>
  <c r="O30" i="27"/>
  <c r="AA30" i="27" s="1"/>
  <c r="Z29" i="27"/>
  <c r="Y29" i="27"/>
  <c r="X29" i="27"/>
  <c r="W29" i="27"/>
  <c r="V29" i="27"/>
  <c r="U29" i="27"/>
  <c r="T29" i="27"/>
  <c r="S29" i="27"/>
  <c r="R29" i="27"/>
  <c r="Q29" i="27"/>
  <c r="P29" i="27"/>
  <c r="O29" i="27"/>
  <c r="AA29" i="27" s="1"/>
  <c r="Z28" i="27"/>
  <c r="Y28" i="27"/>
  <c r="X28" i="27"/>
  <c r="W28" i="27"/>
  <c r="V28" i="27"/>
  <c r="U28" i="27"/>
  <c r="T28" i="27"/>
  <c r="S28" i="27"/>
  <c r="R28" i="27"/>
  <c r="Q28" i="27"/>
  <c r="P28" i="27"/>
  <c r="O28" i="27"/>
  <c r="AA28" i="27" s="1"/>
  <c r="Z27" i="27"/>
  <c r="Y27" i="27"/>
  <c r="X27" i="27"/>
  <c r="W27" i="27"/>
  <c r="V27" i="27"/>
  <c r="U27" i="27"/>
  <c r="T27" i="27"/>
  <c r="S27" i="27"/>
  <c r="R27" i="27"/>
  <c r="Q27" i="27"/>
  <c r="P27" i="27"/>
  <c r="O27" i="27"/>
  <c r="AA27" i="27" s="1"/>
  <c r="Z26" i="27"/>
  <c r="Y26" i="27"/>
  <c r="X26" i="27"/>
  <c r="W26" i="27"/>
  <c r="V26" i="27"/>
  <c r="U26" i="27"/>
  <c r="T26" i="27"/>
  <c r="S26" i="27"/>
  <c r="R26" i="27"/>
  <c r="Q26" i="27"/>
  <c r="P26" i="27"/>
  <c r="O26" i="27"/>
  <c r="AA26" i="27" s="1"/>
  <c r="Z25" i="27"/>
  <c r="Y25" i="27"/>
  <c r="X25" i="27"/>
  <c r="W25" i="27"/>
  <c r="V25" i="27"/>
  <c r="U25" i="27"/>
  <c r="T25" i="27"/>
  <c r="S25" i="27"/>
  <c r="R25" i="27"/>
  <c r="Q25" i="27"/>
  <c r="P25" i="27"/>
  <c r="O25" i="27"/>
  <c r="AA25" i="27" s="1"/>
  <c r="Z24" i="27"/>
  <c r="Y24" i="27"/>
  <c r="X24" i="27"/>
  <c r="W24" i="27"/>
  <c r="V24" i="27"/>
  <c r="U24" i="27"/>
  <c r="T24" i="27"/>
  <c r="S24" i="27"/>
  <c r="R24" i="27"/>
  <c r="Q24" i="27"/>
  <c r="P24" i="27"/>
  <c r="O24" i="27"/>
  <c r="AA24" i="27" s="1"/>
  <c r="Z23" i="27"/>
  <c r="Y23" i="27"/>
  <c r="X23" i="27"/>
  <c r="W23" i="27"/>
  <c r="V23" i="27"/>
  <c r="U23" i="27"/>
  <c r="T23" i="27"/>
  <c r="S23" i="27"/>
  <c r="R23" i="27"/>
  <c r="Q23" i="27"/>
  <c r="P23" i="27"/>
  <c r="O23" i="27"/>
  <c r="AA23" i="27" s="1"/>
  <c r="Z22" i="27"/>
  <c r="Y22" i="27"/>
  <c r="X22" i="27"/>
  <c r="W22" i="27"/>
  <c r="V22" i="27"/>
  <c r="U22" i="27"/>
  <c r="T22" i="27"/>
  <c r="S22" i="27"/>
  <c r="R22" i="27"/>
  <c r="Q22" i="27"/>
  <c r="P22" i="27"/>
  <c r="AA22" i="27" s="1"/>
  <c r="O22" i="27"/>
  <c r="Z21" i="27"/>
  <c r="Y21" i="27"/>
  <c r="X21" i="27"/>
  <c r="W21" i="27"/>
  <c r="V21" i="27"/>
  <c r="U21" i="27"/>
  <c r="T21" i="27"/>
  <c r="S21" i="27"/>
  <c r="R21" i="27"/>
  <c r="Q21" i="27"/>
  <c r="P21" i="27"/>
  <c r="O21" i="27"/>
  <c r="AA21" i="27" s="1"/>
  <c r="Z20" i="27"/>
  <c r="Y20" i="27"/>
  <c r="X20" i="27"/>
  <c r="W20" i="27"/>
  <c r="V20" i="27"/>
  <c r="U20" i="27"/>
  <c r="T20" i="27"/>
  <c r="S20" i="27"/>
  <c r="R20" i="27"/>
  <c r="Q20" i="27"/>
  <c r="P20" i="27"/>
  <c r="O20" i="27"/>
  <c r="AA20" i="27" s="1"/>
  <c r="Z19" i="27"/>
  <c r="Y19" i="27"/>
  <c r="X19" i="27"/>
  <c r="W19" i="27"/>
  <c r="V19" i="27"/>
  <c r="U19" i="27"/>
  <c r="T19" i="27"/>
  <c r="S19" i="27"/>
  <c r="R19" i="27"/>
  <c r="Q19" i="27"/>
  <c r="P19" i="27"/>
  <c r="O19" i="27"/>
  <c r="AA19" i="27" s="1"/>
  <c r="Z18" i="27"/>
  <c r="Y18" i="27"/>
  <c r="X18" i="27"/>
  <c r="W18" i="27"/>
  <c r="V18" i="27"/>
  <c r="U18" i="27"/>
  <c r="T18" i="27"/>
  <c r="S18" i="27"/>
  <c r="R18" i="27"/>
  <c r="Q18" i="27"/>
  <c r="P18" i="27"/>
  <c r="AA18" i="27" s="1"/>
  <c r="O18" i="27"/>
  <c r="Z17" i="27"/>
  <c r="Y17" i="27"/>
  <c r="X17" i="27"/>
  <c r="W17" i="27"/>
  <c r="V17" i="27"/>
  <c r="U17" i="27"/>
  <c r="T17" i="27"/>
  <c r="S17" i="27"/>
  <c r="R17" i="27"/>
  <c r="Q17" i="27"/>
  <c r="P17" i="27"/>
  <c r="O17" i="27"/>
  <c r="AA17" i="27" s="1"/>
  <c r="Z16" i="27"/>
  <c r="Y16" i="27"/>
  <c r="X16" i="27"/>
  <c r="W16" i="27"/>
  <c r="V16" i="27"/>
  <c r="U16" i="27"/>
  <c r="T16" i="27"/>
  <c r="S16" i="27"/>
  <c r="R16" i="27"/>
  <c r="Q16" i="27"/>
  <c r="P16" i="27"/>
  <c r="O16" i="27"/>
  <c r="AA16" i="27" s="1"/>
  <c r="Z15" i="27"/>
  <c r="Y15" i="27"/>
  <c r="X15" i="27"/>
  <c r="W15" i="27"/>
  <c r="V15" i="27"/>
  <c r="U15" i="27"/>
  <c r="T15" i="27"/>
  <c r="S15" i="27"/>
  <c r="R15" i="27"/>
  <c r="Q15" i="27"/>
  <c r="P15" i="27"/>
  <c r="O15" i="27"/>
  <c r="AA15" i="27" s="1"/>
  <c r="Z14" i="27"/>
  <c r="Y14" i="27"/>
  <c r="X14" i="27"/>
  <c r="W14" i="27"/>
  <c r="V14" i="27"/>
  <c r="U14" i="27"/>
  <c r="T14" i="27"/>
  <c r="S14" i="27"/>
  <c r="R14" i="27"/>
  <c r="Q14" i="27"/>
  <c r="P14" i="27"/>
  <c r="O14" i="27"/>
  <c r="AA14" i="27" s="1"/>
  <c r="Z13" i="27"/>
  <c r="Y13" i="27"/>
  <c r="X13" i="27"/>
  <c r="W13" i="27"/>
  <c r="V13" i="27"/>
  <c r="U13" i="27"/>
  <c r="T13" i="27"/>
  <c r="S13" i="27"/>
  <c r="R13" i="27"/>
  <c r="Q13" i="27"/>
  <c r="P13" i="27"/>
  <c r="O13" i="27"/>
  <c r="AA13" i="27" s="1"/>
  <c r="C44" i="5"/>
  <c r="C43" i="5"/>
  <c r="C42" i="5"/>
  <c r="C41" i="5"/>
  <c r="C40" i="5"/>
  <c r="C39" i="5"/>
  <c r="C38" i="5"/>
  <c r="C37" i="5"/>
  <c r="C36" i="5"/>
  <c r="C35" i="5"/>
  <c r="C34" i="5"/>
  <c r="C33" i="5"/>
  <c r="L13" i="31"/>
  <c r="L12" i="31"/>
  <c r="L11" i="31"/>
  <c r="L10" i="31"/>
  <c r="L9" i="31"/>
  <c r="L7" i="31"/>
  <c r="L6" i="31"/>
  <c r="K13" i="31"/>
  <c r="K12" i="31"/>
  <c r="K11" i="31"/>
  <c r="K10" i="31"/>
  <c r="K9" i="31"/>
  <c r="K7" i="31"/>
  <c r="K6" i="31"/>
  <c r="J13" i="31"/>
  <c r="I13" i="31"/>
  <c r="H13" i="31"/>
  <c r="G13" i="31"/>
  <c r="A13" i="31"/>
  <c r="J12" i="31"/>
  <c r="I12" i="31"/>
  <c r="H12" i="31"/>
  <c r="G12" i="31"/>
  <c r="A12" i="31"/>
  <c r="J11" i="31"/>
  <c r="I11" i="31"/>
  <c r="H11" i="31"/>
  <c r="G11" i="31"/>
  <c r="A11" i="31"/>
  <c r="J10" i="31"/>
  <c r="I10" i="31"/>
  <c r="H10" i="31"/>
  <c r="G10" i="31"/>
  <c r="A10" i="31"/>
  <c r="J9" i="31"/>
  <c r="I9" i="31"/>
  <c r="H9" i="31"/>
  <c r="G9" i="31"/>
  <c r="A9" i="31"/>
  <c r="J7" i="31"/>
  <c r="I7" i="31"/>
  <c r="H7" i="31"/>
  <c r="G7" i="31"/>
  <c r="A7" i="31"/>
  <c r="J6" i="31"/>
  <c r="I6" i="31"/>
  <c r="H6" i="31"/>
  <c r="G6" i="31"/>
  <c r="Q14" i="29"/>
  <c r="Q15" i="29"/>
  <c r="Q16" i="29"/>
  <c r="Q17" i="29"/>
  <c r="Q18" i="29"/>
  <c r="Q19" i="29"/>
  <c r="Q20" i="29"/>
  <c r="Q21" i="29"/>
  <c r="Q22" i="29"/>
  <c r="Q23" i="29"/>
  <c r="Q24" i="29"/>
  <c r="Q25" i="29"/>
  <c r="Q26" i="29"/>
  <c r="Q27" i="29"/>
  <c r="Q28" i="29"/>
  <c r="Q29" i="29"/>
  <c r="Q30" i="29"/>
  <c r="Q31" i="29"/>
  <c r="Q32" i="29"/>
  <c r="Q33" i="29"/>
  <c r="Q34" i="29"/>
  <c r="Q35" i="29"/>
  <c r="Q36" i="29"/>
  <c r="Q37" i="29"/>
  <c r="Q38" i="29"/>
  <c r="Q39" i="29"/>
  <c r="Q40" i="29"/>
  <c r="Q41" i="29"/>
  <c r="Q42" i="29"/>
  <c r="Q43" i="29"/>
  <c r="Q44" i="29"/>
  <c r="Q45" i="29"/>
  <c r="Q13" i="29"/>
  <c r="N15" i="27"/>
  <c r="N16" i="27" s="1"/>
  <c r="N17" i="27" s="1"/>
  <c r="N18" i="27" s="1"/>
  <c r="N19" i="27" s="1"/>
  <c r="N20" i="27" s="1"/>
  <c r="N21" i="27" s="1"/>
  <c r="N22" i="27" s="1"/>
  <c r="N23" i="27" s="1"/>
  <c r="N24" i="27" s="1"/>
  <c r="N25" i="27" s="1"/>
  <c r="N26" i="27" s="1"/>
  <c r="N27" i="27" s="1"/>
  <c r="N28" i="27" s="1"/>
  <c r="N29" i="27" s="1"/>
  <c r="N30" i="27" s="1"/>
  <c r="N31" i="27" s="1"/>
  <c r="N32" i="27" s="1"/>
  <c r="N33" i="27" s="1"/>
  <c r="N34" i="27" s="1"/>
  <c r="N35" i="27" s="1"/>
  <c r="N36" i="27" s="1"/>
  <c r="N37" i="27" s="1"/>
  <c r="N38" i="27" s="1"/>
  <c r="N39" i="27" s="1"/>
  <c r="N40" i="27" s="1"/>
  <c r="N41" i="27" s="1"/>
  <c r="N42" i="27" s="1"/>
  <c r="N43" i="27" s="1"/>
  <c r="N44" i="27" s="1"/>
  <c r="N45" i="27" s="1"/>
  <c r="N14" i="27"/>
  <c r="J5" i="29"/>
  <c r="AB45" i="27" l="1"/>
  <c r="AB41" i="27"/>
  <c r="AB37" i="27"/>
  <c r="AB33" i="27"/>
  <c r="AB29" i="27"/>
  <c r="AB25" i="27"/>
  <c r="AB21" i="27"/>
  <c r="AB17" i="27"/>
  <c r="AB13" i="27"/>
  <c r="AB42" i="27"/>
  <c r="AB38" i="27"/>
  <c r="AB34" i="27"/>
  <c r="AB30" i="27"/>
  <c r="AB26" i="27"/>
  <c r="AB22" i="27"/>
  <c r="AB18" i="27"/>
  <c r="AB14" i="27"/>
  <c r="AB32" i="27"/>
  <c r="AB28" i="27"/>
  <c r="AB24" i="27"/>
  <c r="AB20" i="27"/>
  <c r="AB43" i="27"/>
  <c r="AB39" i="27"/>
  <c r="AB35" i="27"/>
  <c r="AB31" i="27"/>
  <c r="AB27" i="27"/>
  <c r="AB23" i="27"/>
  <c r="AB19" i="27"/>
  <c r="AB15" i="27"/>
  <c r="AB16" i="27"/>
  <c r="AB40" i="27"/>
  <c r="AB44" i="27"/>
  <c r="AB36" i="27"/>
  <c r="C46" i="5"/>
  <c r="C50" i="5" s="1"/>
  <c r="C47" i="5"/>
  <c r="C19" i="4"/>
  <c r="C18" i="4"/>
  <c r="C17" i="4"/>
  <c r="C16" i="4"/>
  <c r="C15" i="4"/>
  <c r="C14" i="4"/>
  <c r="C15" i="2" l="1"/>
  <c r="C14" i="2"/>
  <c r="C13" i="2"/>
  <c r="C12" i="2"/>
  <c r="C46" i="2"/>
  <c r="C16" i="2" l="1"/>
  <c r="C34" i="2"/>
  <c r="C17" i="2" l="1"/>
  <c r="C27" i="5"/>
  <c r="C31" i="5"/>
  <c r="C30" i="5"/>
  <c r="C26" i="5"/>
  <c r="C29" i="5"/>
  <c r="C25" i="5"/>
  <c r="C31" i="2" l="1"/>
  <c r="C21" i="2"/>
  <c r="C20" i="2"/>
  <c r="C19" i="2"/>
  <c r="C22" i="2" l="1"/>
  <c r="M13" i="27"/>
  <c r="M14" i="27" s="1"/>
  <c r="M15" i="27" s="1"/>
  <c r="M16" i="27" s="1"/>
  <c r="M17" i="27" s="1"/>
  <c r="M18" i="27" s="1"/>
  <c r="M19" i="27" s="1"/>
  <c r="M20" i="27" s="1"/>
  <c r="M21" i="27" s="1"/>
  <c r="M22" i="27" s="1"/>
  <c r="M23" i="27" s="1"/>
  <c r="M24" i="27" s="1"/>
  <c r="M25" i="27" s="1"/>
  <c r="M26" i="27" s="1"/>
  <c r="M27" i="27" s="1"/>
  <c r="M28" i="27" s="1"/>
  <c r="M29" i="27" s="1"/>
  <c r="M30" i="27" s="1"/>
  <c r="M31" i="27" s="1"/>
  <c r="M32" i="27" s="1"/>
  <c r="M33" i="27" s="1"/>
  <c r="M34" i="27" s="1"/>
  <c r="M35" i="27" s="1"/>
  <c r="M36" i="27" s="1"/>
  <c r="M37" i="27" s="1"/>
  <c r="M38" i="27" s="1"/>
  <c r="M39" i="27" s="1"/>
  <c r="M40" i="27" s="1"/>
  <c r="M41" i="27" s="1"/>
  <c r="M42" i="27" s="1"/>
  <c r="M43" i="27" s="1"/>
  <c r="M44" i="27" s="1"/>
  <c r="M45" i="27" s="1"/>
  <c r="C8" i="5" l="1"/>
  <c r="C7" i="5"/>
  <c r="C6" i="5"/>
  <c r="C5" i="5"/>
  <c r="C4" i="5"/>
  <c r="C18" i="5"/>
  <c r="C17" i="5"/>
  <c r="C20" i="5" l="1"/>
  <c r="C22"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MedEcon</author>
  </authors>
  <commentList>
    <comment ref="F1" authorId="0" shapeId="0" xr:uid="{6DEAE13F-D148-4252-81B7-8BA4295676AD}">
      <text>
        <r>
          <rPr>
            <b/>
            <sz val="9"/>
            <color indexed="81"/>
            <rFont val="Tahoma"/>
            <family val="2"/>
          </rPr>
          <t>MedEcon:</t>
        </r>
        <r>
          <rPr>
            <sz val="9"/>
            <color indexed="81"/>
            <rFont val="Tahoma"/>
            <family val="2"/>
          </rPr>
          <t xml:space="preserve">
0 = excluded from DSA
1 = included in DSA; irrelevant to simulation (does not require re-run of simulation)
2 = included in DSA; simulation parameter (requires re-run of simulation)</t>
        </r>
      </text>
    </comment>
  </commentList>
</comments>
</file>

<file path=xl/sharedStrings.xml><?xml version="1.0" encoding="utf-8"?>
<sst xmlns="http://schemas.openxmlformats.org/spreadsheetml/2006/main" count="2599" uniqueCount="1186">
  <si>
    <t>Variable</t>
  </si>
  <si>
    <t>Label</t>
  </si>
  <si>
    <t>Base</t>
  </si>
  <si>
    <t>Source(s)</t>
  </si>
  <si>
    <t>Notes</t>
  </si>
  <si>
    <t>Simulation parameters</t>
  </si>
  <si>
    <t>Time horizon (years)</t>
  </si>
  <si>
    <t>Assumption</t>
  </si>
  <si>
    <t>Number of patients</t>
  </si>
  <si>
    <t>Discount rate</t>
  </si>
  <si>
    <t>Costs discount</t>
  </si>
  <si>
    <t>Health benefits discount</t>
  </si>
  <si>
    <t>MDD demographics</t>
  </si>
  <si>
    <t>discount_cost</t>
  </si>
  <si>
    <t>discount_health</t>
  </si>
  <si>
    <t>This sheet left purposefully blank</t>
  </si>
  <si>
    <t>MDD/TRD mortality</t>
  </si>
  <si>
    <t>Probability of CR</t>
  </si>
  <si>
    <t>Probability of PR</t>
  </si>
  <si>
    <t>Direct</t>
  </si>
  <si>
    <t>1 time cost in addition to recurring cost of background therapy, USD</t>
  </si>
  <si>
    <t>Simon (2000), Table 2 (PDF p. 6), PMID: 10880708</t>
  </si>
  <si>
    <t>Sapin (2004), Table 4 (PDF p. 5), PMID: 15128456</t>
  </si>
  <si>
    <t>Yrondi (2020), Table 4 (PDF p. 5), PMID: 33321879</t>
  </si>
  <si>
    <t>Commercially-insured patient population</t>
  </si>
  <si>
    <t>Medicaid patient population</t>
  </si>
  <si>
    <t>Amos (2018), Figure 3 (PDF p. 6), PMID: 29474009</t>
  </si>
  <si>
    <t>Olfson (2018), Tables 3 (PDF p. 5) and 5 (PDF p. 7), PMID: 29485948</t>
  </si>
  <si>
    <t>Estimated from Simon (2000), Amos (2018), and Olfson (2018)</t>
  </si>
  <si>
    <t>Indirect</t>
  </si>
  <si>
    <t>Absenteeism</t>
  </si>
  <si>
    <t>Presenteeism</t>
  </si>
  <si>
    <t>Gaps in treatment</t>
  </si>
  <si>
    <t>OH provided values: 0.81 per Sobocki (2006), 0.86 per ICER</t>
  </si>
  <si>
    <t>OH provided values: 0.68 per Sobocki (2006), 0.68 per ICER</t>
  </si>
  <si>
    <t>OH provided values: 0.57 per Sobocki (2006), 0.50 per ICER</t>
  </si>
  <si>
    <t>No OH provided values</t>
  </si>
  <si>
    <t>Annualized 12 week cost (3 month OH cycle), USD</t>
  </si>
  <si>
    <t>Rush (2006), Figure 1 (PDF p. 3), PMID: 17074942</t>
  </si>
  <si>
    <t>Age (years)</t>
  </si>
  <si>
    <t>SOURCE: National Center for Health Statistics, National Vital Statistics System, Mortality.</t>
  </si>
  <si>
    <r>
      <t xml:space="preserve">Probability of dying between ages </t>
    </r>
    <r>
      <rPr>
        <i/>
        <sz val="8"/>
        <rFont val="Arial"/>
        <family val="2"/>
      </rPr>
      <t>x</t>
    </r>
    <r>
      <rPr>
        <sz val="8"/>
        <rFont val="Arial"/>
        <family val="2"/>
      </rPr>
      <t xml:space="preserve"> and </t>
    </r>
    <r>
      <rPr>
        <i/>
        <sz val="8"/>
        <rFont val="Arial"/>
        <family val="2"/>
      </rPr>
      <t>x</t>
    </r>
    <r>
      <rPr>
        <sz val="8"/>
        <rFont val="Arial"/>
        <family val="2"/>
      </rPr>
      <t xml:space="preserve"> + 1</t>
    </r>
  </si>
  <si>
    <r>
      <t xml:space="preserve">Number surviving to age </t>
    </r>
    <r>
      <rPr>
        <i/>
        <sz val="8"/>
        <rFont val="Arial"/>
        <family val="2"/>
      </rPr>
      <t>x</t>
    </r>
  </si>
  <si>
    <r>
      <t xml:space="preserve">Number dying between ages </t>
    </r>
    <r>
      <rPr>
        <i/>
        <sz val="8"/>
        <rFont val="Arial"/>
        <family val="2"/>
      </rPr>
      <t>x</t>
    </r>
    <r>
      <rPr>
        <sz val="8"/>
        <rFont val="Arial"/>
        <family val="2"/>
      </rPr>
      <t xml:space="preserve"> and </t>
    </r>
    <r>
      <rPr>
        <i/>
        <sz val="8"/>
        <rFont val="Arial"/>
        <family val="2"/>
      </rPr>
      <t>x</t>
    </r>
    <r>
      <rPr>
        <sz val="8"/>
        <rFont val="Arial"/>
        <family val="2"/>
      </rPr>
      <t xml:space="preserve"> + 1</t>
    </r>
  </si>
  <si>
    <r>
      <t xml:space="preserve">Person-years lived between ages </t>
    </r>
    <r>
      <rPr>
        <i/>
        <sz val="8"/>
        <rFont val="Arial"/>
        <family val="2"/>
      </rPr>
      <t>x</t>
    </r>
    <r>
      <rPr>
        <sz val="8"/>
        <rFont val="Arial"/>
        <family val="2"/>
      </rPr>
      <t xml:space="preserve"> and </t>
    </r>
    <r>
      <rPr>
        <i/>
        <sz val="8"/>
        <rFont val="Arial"/>
        <family val="2"/>
      </rPr>
      <t>x</t>
    </r>
    <r>
      <rPr>
        <sz val="8"/>
        <rFont val="Arial"/>
        <family val="2"/>
      </rPr>
      <t xml:space="preserve"> + 1</t>
    </r>
  </si>
  <si>
    <r>
      <t xml:space="preserve">Total number of person-years lived above age </t>
    </r>
    <r>
      <rPr>
        <i/>
        <sz val="8"/>
        <rFont val="Arial"/>
        <family val="2"/>
      </rPr>
      <t>x</t>
    </r>
  </si>
  <si>
    <r>
      <t xml:space="preserve">Expectation of life at age </t>
    </r>
    <r>
      <rPr>
        <i/>
        <sz val="8"/>
        <rFont val="Arial"/>
        <family val="2"/>
      </rPr>
      <t>x</t>
    </r>
  </si>
  <si>
    <r>
      <t>q</t>
    </r>
    <r>
      <rPr>
        <i/>
        <vertAlign val="subscript"/>
        <sz val="8"/>
        <rFont val="Arial"/>
        <family val="2"/>
      </rPr>
      <t>x</t>
    </r>
  </si>
  <si>
    <r>
      <t>l</t>
    </r>
    <r>
      <rPr>
        <i/>
        <vertAlign val="subscript"/>
        <sz val="8"/>
        <rFont val="Arial"/>
        <family val="2"/>
      </rPr>
      <t>x</t>
    </r>
  </si>
  <si>
    <r>
      <t>d</t>
    </r>
    <r>
      <rPr>
        <i/>
        <vertAlign val="subscript"/>
        <sz val="8"/>
        <rFont val="Arial"/>
        <family val="2"/>
      </rPr>
      <t>x</t>
    </r>
  </si>
  <si>
    <r>
      <t>L</t>
    </r>
    <r>
      <rPr>
        <i/>
        <vertAlign val="subscript"/>
        <sz val="8"/>
        <rFont val="Arial"/>
        <family val="2"/>
      </rPr>
      <t>x</t>
    </r>
  </si>
  <si>
    <r>
      <t>T</t>
    </r>
    <r>
      <rPr>
        <i/>
        <vertAlign val="subscript"/>
        <sz val="8"/>
        <rFont val="Arial"/>
        <family val="2"/>
      </rPr>
      <t>x</t>
    </r>
  </si>
  <si>
    <r>
      <t>e</t>
    </r>
    <r>
      <rPr>
        <i/>
        <vertAlign val="subscript"/>
        <sz val="8"/>
        <rFont val="Arial"/>
        <family val="2"/>
      </rPr>
      <t>x</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</si>
  <si>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</si>
  <si>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</si>
  <si>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</si>
  <si>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</si>
  <si>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</si>
  <si>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</si>
  <si>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</si>
  <si>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</si>
  <si>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</si>
  <si>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</si>
  <si>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</si>
  <si>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</si>
  <si>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</si>
  <si>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</si>
  <si>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</si>
  <si>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</si>
  <si>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</si>
  <si>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</si>
  <si>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</si>
  <si>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</si>
  <si>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</si>
  <si>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</si>
  <si>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</si>
  <si>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</si>
  <si>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</si>
  <si>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</si>
  <si>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</si>
  <si>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</si>
  <si>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</si>
  <si>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</si>
  <si>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</si>
  <si>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</si>
  <si>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</si>
  <si>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</si>
  <si>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</si>
  <si>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</si>
  <si>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</si>
  <si>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</si>
  <si>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</si>
  <si>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</si>
  <si>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</si>
  <si>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</si>
  <si>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</si>
  <si>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</si>
  <si>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</si>
  <si>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</si>
  <si>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</si>
  <si>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</si>
  <si>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</si>
  <si>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</si>
  <si>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</si>
  <si>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</si>
  <si>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</si>
  <si>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</si>
  <si>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</si>
  <si>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</si>
  <si>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</si>
  <si>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</si>
  <si>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</si>
  <si>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</si>
  <si>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</si>
  <si>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</si>
  <si>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</si>
  <si>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</si>
  <si>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</si>
  <si>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</si>
  <si>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</si>
  <si>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</si>
  <si>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</si>
  <si>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</si>
  <si>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</si>
  <si>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</si>
  <si>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</si>
  <si>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</si>
  <si>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</si>
  <si>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</si>
  <si>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</si>
  <si>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</si>
  <si>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</si>
  <si>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</si>
  <si>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</si>
  <si>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</si>
  <si>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</si>
  <si>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</si>
  <si>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</si>
  <si>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</si>
  <si>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</si>
  <si>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</si>
  <si>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</si>
  <si>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</si>
  <si>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</si>
  <si>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</si>
  <si>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</si>
  <si>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</si>
  <si>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</si>
  <si>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</si>
  <si>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</si>
  <si>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</si>
  <si>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</si>
  <si>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</si>
  <si>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</si>
  <si>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r>
      <t xml:space="preserve">Person-years lived between ages </t>
    </r>
    <r>
      <rPr>
        <i/>
        <sz val="8"/>
        <rFont val="Arial"/>
        <family val="2"/>
      </rPr>
      <t>x</t>
    </r>
    <r>
      <rPr>
        <sz val="8"/>
        <rFont val="Arial"/>
        <family val="2"/>
      </rPr>
      <t xml:space="preserve"> and 
</t>
    </r>
    <r>
      <rPr>
        <i/>
        <sz val="8"/>
        <rFont val="Arial"/>
        <family val="2"/>
      </rPr>
      <t>x</t>
    </r>
    <r>
      <rPr>
        <sz val="8"/>
        <rFont val="Arial"/>
        <family val="2"/>
      </rPr>
      <t xml:space="preserve"> + 1</t>
    </r>
  </si>
  <si>
    <t>Table 3. Life table for females: United States, 2020</t>
  </si>
  <si>
    <t>Table 2. Life table for males: United States, 2020</t>
  </si>
  <si>
    <t>CPI for All Urban Consumers (CPI-U)</t>
  </si>
  <si>
    <t>https://beta.bls.gov/dataViewer/view/timeseries/CUUR0000SAM</t>
  </si>
  <si>
    <t>Series Title</t>
  </si>
  <si>
    <t>Medical care in U.S. city average, all urban consumers, not seasonally adjusted</t>
  </si>
  <si>
    <t>Series ID</t>
  </si>
  <si>
    <t>CUUR0000SAM</t>
  </si>
  <si>
    <t>Seasonality</t>
  </si>
  <si>
    <t>Not Seasonally Adjusted</t>
  </si>
  <si>
    <t>Survey Name</t>
  </si>
  <si>
    <t>Measure Data Type</t>
  </si>
  <si>
    <t>Medical care</t>
  </si>
  <si>
    <t>Area</t>
  </si>
  <si>
    <t>U.S. city average</t>
  </si>
  <si>
    <t>Item</t>
  </si>
  <si>
    <t>Adjust to year:</t>
  </si>
  <si>
    <t>CPI by year, month</t>
  </si>
  <si>
    <t>Adjustment factor</t>
  </si>
  <si>
    <t>Year</t>
  </si>
  <si>
    <t>Period</t>
  </si>
  <si>
    <t>Observation Value</t>
  </si>
  <si>
    <t>Jan</t>
  </si>
  <si>
    <t>Feb</t>
  </si>
  <si>
    <t>Mar</t>
  </si>
  <si>
    <t>Apr</t>
  </si>
  <si>
    <t>May</t>
  </si>
  <si>
    <t>Jun</t>
  </si>
  <si>
    <t>Jul</t>
  </si>
  <si>
    <t>Aug</t>
  </si>
  <si>
    <t>Sep</t>
  </si>
  <si>
    <t>Oct</t>
  </si>
  <si>
    <t>Nov</t>
  </si>
  <si>
    <t>Dec</t>
  </si>
  <si>
    <t>Annual</t>
  </si>
  <si>
    <t>1990</t>
  </si>
  <si>
    <t>M01</t>
  </si>
  <si>
    <t>1990 Jan</t>
  </si>
  <si>
    <t>M02</t>
  </si>
  <si>
    <t>1990 Feb</t>
  </si>
  <si>
    <t>1991</t>
  </si>
  <si>
    <t>M03</t>
  </si>
  <si>
    <t>1990 Mar</t>
  </si>
  <si>
    <t>1992</t>
  </si>
  <si>
    <t>M04</t>
  </si>
  <si>
    <t>1990 Apr</t>
  </si>
  <si>
    <t>1993</t>
  </si>
  <si>
    <t>M05</t>
  </si>
  <si>
    <t>1990 May</t>
  </si>
  <si>
    <t>1994</t>
  </si>
  <si>
    <t>M06</t>
  </si>
  <si>
    <t>1990 Jun</t>
  </si>
  <si>
    <t>1995</t>
  </si>
  <si>
    <t>M07</t>
  </si>
  <si>
    <t>1990 Jul</t>
  </si>
  <si>
    <t>1996</t>
  </si>
  <si>
    <t>M08</t>
  </si>
  <si>
    <t>1990 Aug</t>
  </si>
  <si>
    <t>1997</t>
  </si>
  <si>
    <t>M09</t>
  </si>
  <si>
    <t>1990 Sep</t>
  </si>
  <si>
    <t>1998</t>
  </si>
  <si>
    <t>M10</t>
  </si>
  <si>
    <t>1990 Oct</t>
  </si>
  <si>
    <t>1999</t>
  </si>
  <si>
    <t>M11</t>
  </si>
  <si>
    <t>1990 Nov</t>
  </si>
  <si>
    <t>2000</t>
  </si>
  <si>
    <t>M12</t>
  </si>
  <si>
    <t>1990 Dec</t>
  </si>
  <si>
    <t>2001</t>
  </si>
  <si>
    <t>1991 Jan</t>
  </si>
  <si>
    <t>2002</t>
  </si>
  <si>
    <t>1991 Feb</t>
  </si>
  <si>
    <t>2003</t>
  </si>
  <si>
    <t>1991 Mar</t>
  </si>
  <si>
    <t>2004</t>
  </si>
  <si>
    <t>1991 Apr</t>
  </si>
  <si>
    <t>2005</t>
  </si>
  <si>
    <t>1991 May</t>
  </si>
  <si>
    <t>2006</t>
  </si>
  <si>
    <t>1991 Jun</t>
  </si>
  <si>
    <t>2007</t>
  </si>
  <si>
    <t>1991 Jul</t>
  </si>
  <si>
    <t>2008</t>
  </si>
  <si>
    <t>1991 Aug</t>
  </si>
  <si>
    <t>2009</t>
  </si>
  <si>
    <t>1991 Sep</t>
  </si>
  <si>
    <t>2010</t>
  </si>
  <si>
    <t>1991 Oct</t>
  </si>
  <si>
    <t>2011</t>
  </si>
  <si>
    <t>1991 Nov</t>
  </si>
  <si>
    <t>2012</t>
  </si>
  <si>
    <t>1991 Dec</t>
  </si>
  <si>
    <t>2013</t>
  </si>
  <si>
    <t>1992 Jan</t>
  </si>
  <si>
    <t>2014</t>
  </si>
  <si>
    <t>1992 Feb</t>
  </si>
  <si>
    <t>2015</t>
  </si>
  <si>
    <t>1992 Mar</t>
  </si>
  <si>
    <t>2016</t>
  </si>
  <si>
    <t>1992 Apr</t>
  </si>
  <si>
    <t>2017</t>
  </si>
  <si>
    <t>1992 May</t>
  </si>
  <si>
    <t>2018</t>
  </si>
  <si>
    <t>1992 Jun</t>
  </si>
  <si>
    <t>2019</t>
  </si>
  <si>
    <t>1992 Jul</t>
  </si>
  <si>
    <t>2020</t>
  </si>
  <si>
    <t>1992 Aug</t>
  </si>
  <si>
    <t>2021</t>
  </si>
  <si>
    <t>1992 Sep</t>
  </si>
  <si>
    <t>2022</t>
  </si>
  <si>
    <t>1992 Oct</t>
  </si>
  <si>
    <t>1992 Nov</t>
  </si>
  <si>
    <t>1992 Dec</t>
  </si>
  <si>
    <t>1993 Jan</t>
  </si>
  <si>
    <t>1993 Feb</t>
  </si>
  <si>
    <t>1993 Mar</t>
  </si>
  <si>
    <t>1993 Apr</t>
  </si>
  <si>
    <t>1993 May</t>
  </si>
  <si>
    <t>1993 Jun</t>
  </si>
  <si>
    <t>1993 Jul</t>
  </si>
  <si>
    <t>1993 Aug</t>
  </si>
  <si>
    <t>1993 Sep</t>
  </si>
  <si>
    <t>1993 Oct</t>
  </si>
  <si>
    <t>1993 Nov</t>
  </si>
  <si>
    <t>1993 Dec</t>
  </si>
  <si>
    <t>1994 Jan</t>
  </si>
  <si>
    <t>1994 Feb</t>
  </si>
  <si>
    <t>1994 Mar</t>
  </si>
  <si>
    <t>1994 Apr</t>
  </si>
  <si>
    <t>1994 May</t>
  </si>
  <si>
    <t>1994 Jun</t>
  </si>
  <si>
    <t>1994 Jul</t>
  </si>
  <si>
    <t>1994 Aug</t>
  </si>
  <si>
    <t>1994 Sep</t>
  </si>
  <si>
    <t>1994 Oct</t>
  </si>
  <si>
    <t>1994 Nov</t>
  </si>
  <si>
    <t>1994 Dec</t>
  </si>
  <si>
    <t>1995 Jan</t>
  </si>
  <si>
    <t>1995 Feb</t>
  </si>
  <si>
    <t>1995 Mar</t>
  </si>
  <si>
    <t>1995 Apr</t>
  </si>
  <si>
    <t>1995 May</t>
  </si>
  <si>
    <t>1995 Jun</t>
  </si>
  <si>
    <t>1995 Jul</t>
  </si>
  <si>
    <t>1995 Aug</t>
  </si>
  <si>
    <t>1995 Sep</t>
  </si>
  <si>
    <t>1995 Oct</t>
  </si>
  <si>
    <t>1995 Nov</t>
  </si>
  <si>
    <t>1995 Dec</t>
  </si>
  <si>
    <t>1996 Jan</t>
  </si>
  <si>
    <t>1996 Feb</t>
  </si>
  <si>
    <t>1996 Mar</t>
  </si>
  <si>
    <t>1996 Apr</t>
  </si>
  <si>
    <t>1996 May</t>
  </si>
  <si>
    <t>1996 Jun</t>
  </si>
  <si>
    <t>1996 Jul</t>
  </si>
  <si>
    <t>1996 Aug</t>
  </si>
  <si>
    <t>1996 Sep</t>
  </si>
  <si>
    <t>1996 Oct</t>
  </si>
  <si>
    <t>1996 Nov</t>
  </si>
  <si>
    <t>1996 Dec</t>
  </si>
  <si>
    <t>1997 Jan</t>
  </si>
  <si>
    <t>1997 Feb</t>
  </si>
  <si>
    <t>1997 Mar</t>
  </si>
  <si>
    <t>1997 Apr</t>
  </si>
  <si>
    <t>1997 May</t>
  </si>
  <si>
    <t>1997 Jun</t>
  </si>
  <si>
    <t>1997 Jul</t>
  </si>
  <si>
    <t>1997 Aug</t>
  </si>
  <si>
    <t>1997 Sep</t>
  </si>
  <si>
    <t>1997 Oct</t>
  </si>
  <si>
    <t>1997 Nov</t>
  </si>
  <si>
    <t>1997 Dec</t>
  </si>
  <si>
    <t>1998 Jan</t>
  </si>
  <si>
    <t>1998 Feb</t>
  </si>
  <si>
    <t>1998 Mar</t>
  </si>
  <si>
    <t>1998 Apr</t>
  </si>
  <si>
    <t>1998 May</t>
  </si>
  <si>
    <t>1998 Jun</t>
  </si>
  <si>
    <t>1998 Jul</t>
  </si>
  <si>
    <t>1998 Aug</t>
  </si>
  <si>
    <t>1998 Sep</t>
  </si>
  <si>
    <t>1998 Oct</t>
  </si>
  <si>
    <t>1998 Nov</t>
  </si>
  <si>
    <t>1998 Dec</t>
  </si>
  <si>
    <t>1999 Jan</t>
  </si>
  <si>
    <t>1999 Feb</t>
  </si>
  <si>
    <t>1999 Mar</t>
  </si>
  <si>
    <t>1999 Apr</t>
  </si>
  <si>
    <t>1999 May</t>
  </si>
  <si>
    <t>1999 Jun</t>
  </si>
  <si>
    <t>1999 Jul</t>
  </si>
  <si>
    <t>1999 Aug</t>
  </si>
  <si>
    <t>1999 Sep</t>
  </si>
  <si>
    <t>1999 Oct</t>
  </si>
  <si>
    <t>1999 Nov</t>
  </si>
  <si>
    <t>1999 Dec</t>
  </si>
  <si>
    <t>2000 Jan</t>
  </si>
  <si>
    <t>2000 Feb</t>
  </si>
  <si>
    <t>2000 Mar</t>
  </si>
  <si>
    <t>2000 Apr</t>
  </si>
  <si>
    <t>2000 May</t>
  </si>
  <si>
    <t>2000 Jun</t>
  </si>
  <si>
    <t>2000 Jul</t>
  </si>
  <si>
    <t>2000 Aug</t>
  </si>
  <si>
    <t>2000 Sep</t>
  </si>
  <si>
    <t>2000 Oct</t>
  </si>
  <si>
    <t>2000 Nov</t>
  </si>
  <si>
    <t>2000 Dec</t>
  </si>
  <si>
    <t>2001 Jan</t>
  </si>
  <si>
    <t>2001 Feb</t>
  </si>
  <si>
    <t>2001 Mar</t>
  </si>
  <si>
    <t>2001 Apr</t>
  </si>
  <si>
    <t>2001 May</t>
  </si>
  <si>
    <t>2001 Jun</t>
  </si>
  <si>
    <t>2001 Jul</t>
  </si>
  <si>
    <t>2001 Aug</t>
  </si>
  <si>
    <t>2001 Sep</t>
  </si>
  <si>
    <t>2001 Oct</t>
  </si>
  <si>
    <t>2001 Nov</t>
  </si>
  <si>
    <t>2001 Dec</t>
  </si>
  <si>
    <t>2002 Jan</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</si>
  <si>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</si>
  <si>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</si>
  <si>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</si>
  <si>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</si>
  <si>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</si>
  <si>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</si>
  <si>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</si>
  <si>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</si>
  <si>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</si>
  <si>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</si>
  <si>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</si>
  <si>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</si>
  <si>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</si>
  <si>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</si>
  <si>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</si>
  <si>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</si>
  <si>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</si>
  <si>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</si>
  <si>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</si>
  <si>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</si>
  <si>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</si>
  <si>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</si>
  <si>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</si>
  <si>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</si>
  <si>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</si>
  <si>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</si>
  <si>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</si>
  <si>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</si>
  <si>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</si>
  <si>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</si>
  <si>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</si>
  <si>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</si>
  <si>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</si>
  <si>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</si>
  <si>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</si>
  <si>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</si>
  <si>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</si>
  <si>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</si>
  <si>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</si>
  <si>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</si>
  <si>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</si>
  <si>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</si>
  <si>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</si>
  <si>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</si>
  <si>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</si>
  <si>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</si>
  <si>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</si>
  <si>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</si>
  <si>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</si>
  <si>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</si>
  <si>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</si>
  <si>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</si>
  <si>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</si>
  <si>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</si>
  <si>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</si>
  <si>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</si>
  <si>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</si>
  <si>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</si>
  <si>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</si>
  <si>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</si>
  <si>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</si>
  <si>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</si>
  <si>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</si>
  <si>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</si>
  <si>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</si>
  <si>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</si>
  <si>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</si>
  <si>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</si>
  <si>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</si>
  <si>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</si>
  <si>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</si>
  <si>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</si>
  <si>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</si>
  <si>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</si>
  <si>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</si>
  <si>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</si>
  <si>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</si>
  <si>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</si>
  <si>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</si>
  <si>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</si>
  <si>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</si>
  <si>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</si>
  <si>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</si>
  <si>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</si>
  <si>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</si>
  <si>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</si>
  <si>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</si>
  <si>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</si>
  <si>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</si>
  <si>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</si>
  <si>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</si>
  <si>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</si>
  <si>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</si>
  <si>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</si>
  <si>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</si>
  <si>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</si>
  <si>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</si>
  <si>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</si>
  <si>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</si>
  <si>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</si>
  <si>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</si>
  <si>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</si>
  <si>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</si>
  <si>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</si>
  <si>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</si>
  <si>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</si>
  <si>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</si>
  <si>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</si>
  <si>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</si>
  <si>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</si>
  <si>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</si>
  <si>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</si>
  <si>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</si>
  <si>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</si>
  <si>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</si>
  <si>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</si>
  <si>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</si>
  <si>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</si>
  <si>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</si>
  <si>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</si>
  <si>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</si>
  <si>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</si>
  <si>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</si>
  <si>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</si>
  <si>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</si>
  <si>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</si>
  <si>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</si>
  <si>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</si>
  <si>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</si>
  <si>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</si>
  <si>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</si>
  <si>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</si>
  <si>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</si>
  <si>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</si>
  <si>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</si>
  <si>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</si>
  <si>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</si>
  <si>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</si>
  <si>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</si>
  <si>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</si>
  <si>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</si>
  <si>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</si>
  <si>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</si>
  <si>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</si>
  <si>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</si>
  <si>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</si>
  <si>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</si>
  <si>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</si>
  <si>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</si>
  <si>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</si>
  <si>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</si>
  <si>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</si>
  <si>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</si>
  <si>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</si>
  <si>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</si>
  <si>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</si>
  <si>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</si>
  <si>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</si>
  <si>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</si>
  <si>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</si>
  <si>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</si>
  <si>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</si>
  <si>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</si>
  <si>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</si>
  <si>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</si>
  <si>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</si>
  <si>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</si>
  <si>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</si>
  <si>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</si>
  <si>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</si>
  <si>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</si>
  <si>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</si>
  <si>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</si>
  <si>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</si>
  <si>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</si>
  <si>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</si>
  <si>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</si>
  <si>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</si>
  <si>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</si>
  <si>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</si>
  <si>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</si>
  <si>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</si>
  <si>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</si>
  <si>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</si>
  <si>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</si>
  <si>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</si>
  <si>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</si>
  <si>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</si>
  <si>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</si>
  <si>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</si>
  <si>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</si>
  <si>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</si>
  <si>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</si>
  <si>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</si>
  <si>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</si>
  <si>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</si>
  <si>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</si>
  <si>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</si>
  <si>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</si>
  <si>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</si>
  <si>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</si>
  <si>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</si>
  <si>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</si>
  <si>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</si>
  <si>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</si>
  <si>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</si>
  <si>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</si>
  <si>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</si>
  <si>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</si>
  <si>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</si>
  <si>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</si>
  <si>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</si>
  <si>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</si>
  <si>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</si>
  <si>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</si>
  <si>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</si>
  <si>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</si>
  <si>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</si>
  <si>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</si>
  <si>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</si>
  <si>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</si>
  <si>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</si>
  <si>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</si>
  <si>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</si>
  <si>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</si>
  <si>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</si>
  <si>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</si>
  <si>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</si>
  <si>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</si>
  <si>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</si>
  <si>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</si>
  <si>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</si>
  <si>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</si>
  <si>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</si>
  <si>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</si>
  <si>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</si>
  <si>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</si>
  <si>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</si>
  <si>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</si>
  <si>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</si>
  <si>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</si>
  <si>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Assumption based on Oude Voshaar (2021), Table 3 (PDF p. 5), PMID: 34462033</t>
  </si>
  <si>
    <t>Phase Durations</t>
  </si>
  <si>
    <t>The time before a patient undergoes initial assessment of state</t>
  </si>
  <si>
    <t>Age</t>
  </si>
  <si>
    <t>Female</t>
  </si>
  <si>
    <t>Transportation</t>
  </si>
  <si>
    <t>The time a patient who achieved PR in the initiation phase has to achieve CR before discontinuing</t>
  </si>
  <si>
    <t>OH, 1st line, first cycle efficacy, Probability of CR by treatment, OH Table 1 of inputs document</t>
  </si>
  <si>
    <t xml:space="preserve">Average of values in Khoo (2015), Table 1 (PDF p. 6-7), PMID: 26293743; Ross (2019), Table 1 (PDF p. 4), PMID: 31658472, itself sourcing to Weinmann (2008), PMID: 17955213; Annemans (2014), Table 1 (PDF p. 4), PMID: 24554474, itself sourcing to Wessling &amp; Ramsberg (2008), Swedish TLV; Nordström (2012), Table 1 (PDF p. 3), PMID: 22433753, itself sourcing to Montgomery &amp; Andersen (2006), PMID: 16877901 </t>
  </si>
  <si>
    <t xml:space="preserve">Average of values in Khoo (2015), Table 1 (PDF p. 6-7), PMID: 26293743; Annemans (2014), Table 1 (PDF p. 4), PMID: 24554474, itself sourcing to Wessling &amp; Ramsberg (2008), Swedish TLV; Nordström (2012), Table 1 (PDF p. 3), PMID: 22433753, itself sourcing to Montgomery &amp; Andersen (2006), PMID: 16877901 </t>
  </si>
  <si>
    <t>Average of values in Khoo (2015), Table 1 (PDF p. 6-7), PMID: 26293743</t>
  </si>
  <si>
    <t>Health Quality Ontario (2016), Figure A4 (PDF p. 45), PMID: 27110317</t>
  </si>
  <si>
    <t>Health Quality Ontario (2016), Figure A3 (PDF p. 45), PMID: 27110317</t>
  </si>
  <si>
    <t>Rush (2006), Table 4 (PDF p. 6), PMID: 17074942</t>
  </si>
  <si>
    <t>CR decrements by line</t>
  </si>
  <si>
    <t>Maintenance</t>
  </si>
  <si>
    <t>OH, 1st line, first cycle efficacy, Probability of PR, No treatment = 0, No PR assumed if untreated</t>
  </si>
  <si>
    <t>2022 Mar</t>
  </si>
  <si>
    <t>2022 Apr</t>
  </si>
  <si>
    <t>2022 May</t>
  </si>
  <si>
    <t>2022 Jun</t>
  </si>
  <si>
    <t>2022 Jul</t>
  </si>
  <si>
    <t>2022 Aug</t>
  </si>
  <si>
    <t>2022 Sep</t>
  </si>
  <si>
    <t>2022 Oct</t>
  </si>
  <si>
    <t>2022 Nov</t>
  </si>
  <si>
    <t>2022 Dec</t>
  </si>
  <si>
    <t>Last accessed 2023.06.15</t>
  </si>
  <si>
    <t>Pharmacotherapy from lowest WAC price
CBT and rTMS from Practice Management Information Corporation. Medical Fees 2021. Los Angeles, CA.</t>
  </si>
  <si>
    <t>Annual cost, adjusted to 2021 USD, No OH provided values</t>
  </si>
  <si>
    <t>Calculated as the product of annual direct healthcare costs for patients with non-TR MDD in the given health state and the average of the ratios of two-year direct healthcare costs for patients with TRD relative to those for patients with non-TR MDD in a commercially-insured population and a Medicaid patient population, No OH provided values</t>
  </si>
  <si>
    <t>Applicable to patients in PR state at end of preliminary initiation phase</t>
  </si>
  <si>
    <t>Quitkin (2003), Question 3 text (PDF p. 8), PMID: 12668363</t>
  </si>
  <si>
    <t>"Of the patients partially improved [assumed PR] at week 8, 10 did not complete the study, and an analysis with the last observation carried forward indicated that 38% (42 of 110) had attained remission [assumed CR] by week 12.”</t>
  </si>
  <si>
    <t>To be converted to applicable rate in model</t>
  </si>
  <si>
    <t>Chitnis (2023), Abstract, DOI: 10.1016/j.jval.2023.03.2335</t>
  </si>
  <si>
    <t>Rush (2006), Table 5 (PDF p. 8), PMID: 17074942</t>
  </si>
  <si>
    <t>Probabilty of PR to NR (relapse)</t>
  </si>
  <si>
    <t>Quartile of socioeconomic status (SES)</t>
  </si>
  <si>
    <t>PR decrements by line</t>
  </si>
  <si>
    <t>Reutfors (2018), Table 2 (PDF p. 5), PMID: 29966932</t>
  </si>
  <si>
    <t>Adjusted hazard ratio for mortality among patients with TRD compared with non-TR MDD</t>
  </si>
  <si>
    <t>Age at time 0 (years)</t>
  </si>
  <si>
    <t>Mortality HR, TRD vs non-TR MDD, age 18 to 29</t>
  </si>
  <si>
    <t>Mortality HR, TRD vs non-TR MDD, age 30 to 49</t>
  </si>
  <si>
    <t>Mortality HR, TRD vs non-TR MDD, age 50 to 69</t>
  </si>
  <si>
    <t>Mortality HR, CR vs no MDD</t>
  </si>
  <si>
    <t>Mortality HR, PR vs no MDD</t>
  </si>
  <si>
    <t>hr_mort_pr</t>
  </si>
  <si>
    <t>hr_mort_cr</t>
  </si>
  <si>
    <t>hr_mort_nr</t>
  </si>
  <si>
    <t>hr_mort_trd_v_mdd_age_18_29</t>
  </si>
  <si>
    <t>hr_mort_trd_v_mdd_age_30_49</t>
  </si>
  <si>
    <t>hr_mort_trd_v_mdd_age_50_69</t>
  </si>
  <si>
    <t>p_ae1_pharm</t>
  </si>
  <si>
    <t>p_ae2_pharm</t>
  </si>
  <si>
    <t>p_ae3_pharm</t>
  </si>
  <si>
    <t>p_ae4_pharm</t>
  </si>
  <si>
    <t>p_sae_pharm</t>
  </si>
  <si>
    <t>p_sae_somatic</t>
  </si>
  <si>
    <t>p_ae1_somatic</t>
  </si>
  <si>
    <t>p_ae2_somatic</t>
  </si>
  <si>
    <t>p_ae3_somatic</t>
  </si>
  <si>
    <t>p_ae4_somatic</t>
  </si>
  <si>
    <t>Somatic therapy</t>
  </si>
  <si>
    <t>SES Q1 (low SES), percent</t>
  </si>
  <si>
    <t>SES Q2, percent</t>
  </si>
  <si>
    <t>SES Q3, percent</t>
  </si>
  <si>
    <t>SES Q4 (high SES), percent</t>
  </si>
  <si>
    <t>Serious AE, percent, somatic therapy</t>
  </si>
  <si>
    <t>Placeholder AE 1, percent, somatic therapy</t>
  </si>
  <si>
    <t>Placeholder AE 2, percent, somatic therapy</t>
  </si>
  <si>
    <t>Placeholder AE 3, percent, somatic therapy</t>
  </si>
  <si>
    <t>Placeholder AE 4, percent, somatic therapy</t>
  </si>
  <si>
    <t>n_pts</t>
  </si>
  <si>
    <t>yrs_modeled</t>
  </si>
  <si>
    <t>phaseDays_init_psycther</t>
  </si>
  <si>
    <t>phaseDays_init_ssri_psycther</t>
  </si>
  <si>
    <t>phaseDays_init_snri_psycther</t>
  </si>
  <si>
    <t>phaseDays_init_atypantidep_psycther</t>
  </si>
  <si>
    <t>phaseDays_init_ssri_atypantidep</t>
  </si>
  <si>
    <t>phaseDays_init_snri_atypantidep</t>
  </si>
  <si>
    <t>phaseDays_init_ssri_antipsych</t>
  </si>
  <si>
    <t>phaseDays_init_snri_antipsych</t>
  </si>
  <si>
    <t>phaseDays_init_atypantidep_antipsych</t>
  </si>
  <si>
    <t>phaseDays_init_atypantidep</t>
  </si>
  <si>
    <t>phaseDays_init_snri</t>
  </si>
  <si>
    <t>phaseDays_init_ssri</t>
  </si>
  <si>
    <t>phaseDays_initExt_ssri</t>
  </si>
  <si>
    <t>phaseDays_initExt_snri</t>
  </si>
  <si>
    <t>phaseDays_initExt_atypantidep</t>
  </si>
  <si>
    <t>phaseDays_initExt_psycther</t>
  </si>
  <si>
    <t>phaseDays_initExt_ssri_psycther</t>
  </si>
  <si>
    <t>phaseDays_initExt_snri_psycther</t>
  </si>
  <si>
    <t>phaseDays_initExt_atypantidep_psycther</t>
  </si>
  <si>
    <t>phaseDays_initExt_ssri_atypantidep</t>
  </si>
  <si>
    <t>phaseDays_initExt_snri_atypantidep</t>
  </si>
  <si>
    <t>phaseDays_initExt_ssri_antipsych</t>
  </si>
  <si>
    <t>phaseDays_initExt_snri_antipsych</t>
  </si>
  <si>
    <t>phaseDays_initExt_atypantidep_antipsych</t>
  </si>
  <si>
    <t>Initiation phase duration (days)</t>
  </si>
  <si>
    <t>Initiation phase duration (days), SSRI</t>
  </si>
  <si>
    <t>Initiation phase duration (days), SNRI</t>
  </si>
  <si>
    <t>Initiation phase duration (days), atypical antidepressant</t>
  </si>
  <si>
    <t>Initiation phase duration (days), psychotherapy</t>
  </si>
  <si>
    <t>Initiation phase duration (days), SSRI + psychotherapy</t>
  </si>
  <si>
    <t>Initiation phase duration (days), SNRI + psychotherapy</t>
  </si>
  <si>
    <t>Initiation phase duration (days), atypical antidepressant + psychotherapy</t>
  </si>
  <si>
    <t>Initiation phase duration (days), SSRI + atypical antidepressant</t>
  </si>
  <si>
    <t>Initiation phase duration (days), SNRI + atypical antidepressant</t>
  </si>
  <si>
    <t>Initiation phase duration (days), SSRI + antipsychotic</t>
  </si>
  <si>
    <t>Max time to early CR/PR (days)</t>
  </si>
  <si>
    <t>maxDays_early_crpr</t>
  </si>
  <si>
    <t>Early CR/PR achievement</t>
  </si>
  <si>
    <t>p_cr_init_ssri</t>
  </si>
  <si>
    <t>p_cr_init_snri</t>
  </si>
  <si>
    <t>p_cr_init_atypantidep</t>
  </si>
  <si>
    <t>p_cr_init_psycther</t>
  </si>
  <si>
    <t>p_cr_init_ssri_psycther</t>
  </si>
  <si>
    <t>p_cr_init_snri_psycther</t>
  </si>
  <si>
    <t>p_cr_init_atypantidep_psycther</t>
  </si>
  <si>
    <t>OH, 1st line, first cycle efficacy, Probability of PR, Average relative risk between PR and CR reported in (Koeser et al., 2015) and (Ross et al., 2019), to be multiplied by CR probability</t>
  </si>
  <si>
    <t>p_cr_initExt_ssri</t>
  </si>
  <si>
    <t>p_cr_initExt_snri</t>
  </si>
  <si>
    <t>p_cr_initExt_atypantidep</t>
  </si>
  <si>
    <t>p_cr_initExt_psycther</t>
  </si>
  <si>
    <t>p_cr_initExt_ssri_psycther</t>
  </si>
  <si>
    <t>p_cr_initExt_snri_psycther</t>
  </si>
  <si>
    <t>p_cr_initExt_atypantidep_psycther</t>
  </si>
  <si>
    <t>p_cr_initExt_ssri_atypantidep</t>
  </si>
  <si>
    <t>p_cr_initExt_snri_atypantidep</t>
  </si>
  <si>
    <t>p_cr_initExt_ssri_antipsych</t>
  </si>
  <si>
    <t>p_cr_initExt_snri_antipsych</t>
  </si>
  <si>
    <t>p_cr_initExt_atypantidep_antipsych</t>
  </si>
  <si>
    <t>pRatio_pr_vs_cr_init_nonsomatic</t>
  </si>
  <si>
    <t>Spontaneous response</t>
  </si>
  <si>
    <t>8-week probability of CR, no active treatment</t>
  </si>
  <si>
    <t>8-week probability of PR, no active treatment</t>
  </si>
  <si>
    <t>p_cr_notreat</t>
  </si>
  <si>
    <t>p_pr_notreat</t>
  </si>
  <si>
    <t>Probabilty of NR given CR (relapse)</t>
  </si>
  <si>
    <t>Mortality hazard ratio (HR)</t>
  </si>
  <si>
    <t>Relapse hazard ratio (HR), early vs late response</t>
  </si>
  <si>
    <t>Relapse HR, early vs late CR</t>
  </si>
  <si>
    <t>Relapse HR, early vs late PR</t>
  </si>
  <si>
    <t>hr_relapse_early_vs_late_cr</t>
  </si>
  <si>
    <t>hr_relapse_early_vs_late_pr</t>
  </si>
  <si>
    <t>p_relapse_late_cr_line1</t>
  </si>
  <si>
    <t>p_relapse_late_cr_line2</t>
  </si>
  <si>
    <t>p_relapse_late_cr_line3</t>
  </si>
  <si>
    <t>p_relapse_late_cr_line4</t>
  </si>
  <si>
    <t>p_relapse_late_pr_line1</t>
  </si>
  <si>
    <t>p_relapse_late_pr_line2</t>
  </si>
  <si>
    <t>p_relapse_late_pr_line3</t>
  </si>
  <si>
    <t>p_relapse_late_pr_line4</t>
  </si>
  <si>
    <t>Applicable to patients receiving one or more of SSRIs, SNRIs, atypical antidepressants, and antipsychotics</t>
  </si>
  <si>
    <t>Applicable to patients receiving add-on somatic therapy</t>
  </si>
  <si>
    <t>Estimated from Jain (2022), Figure 3b (PDF p. 9), PMID: 35953786</t>
  </si>
  <si>
    <t>OH, reporting absenteeism proportion by MDD severity; estimated as the weighted average of excess absenteeism among patients with no/minimal or mild symptoms</t>
  </si>
  <si>
    <t>OH, reporting absenteeism proportion by MDD severity; reflects excess absenteeism among patients with moderate symptoms</t>
  </si>
  <si>
    <t>OH, reporting absenteeism proportion by MDD severity; estimated as the weighted average of excess absenteeism among patients with moderate/severe or severe symptoms</t>
  </si>
  <si>
    <t>OH, reporting presenteeism proportion by MDD severity; estimated as the weighted average of excess presenteeism among patients with no/minimal or mild symptoms</t>
  </si>
  <si>
    <t>OH, reporting presenteeism proportion by MDD severity; reflects excess presenteeism among patients with moderate symptoms</t>
  </si>
  <si>
    <t>OH, reporting presenteeism proportion by MDD severity; estimated as the weighted average of excess presenteeism among patients with moderate/severe or severe symptoms</t>
  </si>
  <si>
    <t>PR probability ratio, 2nd line vs 1st line</t>
  </si>
  <si>
    <t>PR probability ratio, 3rd line vs 1st line</t>
  </si>
  <si>
    <t>PR probability ratio, 4th line vs 1st line</t>
  </si>
  <si>
    <t>CR probability ratio, 2nd line vs 1st line</t>
  </si>
  <si>
    <t>CR probability ratio, 3rd line vs 1st line</t>
  </si>
  <si>
    <t>CR probability ratio, 4th line vs 1st line</t>
  </si>
  <si>
    <t>Not to be applied if patient moves to different treatment class in 2nd line than used in 1st line; note: 1st-line probability equal to maximum</t>
  </si>
  <si>
    <t>Note: 1st-line probability equal to maximum</t>
  </si>
  <si>
    <t>Initiation phase duration (days), placeholder therapy</t>
  </si>
  <si>
    <t>phaseDays_init_phtx</t>
  </si>
  <si>
    <t>phaseDays_initExt_phtx</t>
  </si>
  <si>
    <t>p_cr_init_phtx</t>
  </si>
  <si>
    <t>Interim results of Carelon treatment patterns analysis ("CONFIDENTAL_Interim_HEOR_IVI_MDD_Claims_Results_6March2023.xlsx")</t>
  </si>
  <si>
    <t>Removes "unknown" SES from Carelon analysis</t>
  </si>
  <si>
    <t>Calculated from Jakobsen (2017), Abstract Results (PDF p. 1), PMID: 28178949</t>
  </si>
  <si>
    <t>Difference in reported SSRI participant serious AEs (31/1000) and control participant serious AEs (22/1000). Applicable to patients receiving one or more of SSRIs, SNRIs, atypical antidepressants, and antipsychotics</t>
  </si>
  <si>
    <t>Calculated from Overvliet (2021), Table 1 (PDF p. 5-6), PMID: 33156540</t>
  </si>
  <si>
    <t>Number of SAEs identified (5) over number of rTMS patients identified (333). Applicable to patients receiving add-on somatic therapy</t>
  </si>
  <si>
    <t>Sullivan (2004), Table V (PDF p. 13), PMID: 15521793</t>
  </si>
  <si>
    <t>Age 18 to 24, percent</t>
  </si>
  <si>
    <t>Age 25 to 34, percent</t>
  </si>
  <si>
    <t>Age 35 to 44, percent</t>
  </si>
  <si>
    <t>Age 45 to 54, percent</t>
  </si>
  <si>
    <t>Age 55 to 64, percent</t>
  </si>
  <si>
    <t>Treatment efficacy</t>
  </si>
  <si>
    <t>Threshold for achieving "early" CR/PR; note: CR/PR achieved in more than the specified number of days is considered "late" CR/PR</t>
  </si>
  <si>
    <t>Other efficacy-related</t>
  </si>
  <si>
    <t>Treatment efficacy decrements</t>
  </si>
  <si>
    <t>Used to determine gap duration for patients experiencing a gap following relapse from 3rd-line therapy; temporary placeholder base value until results from ad hoc Carelon analysis become available</t>
  </si>
  <si>
    <t>Used to determine gap duration for patients experiencing a gap following relapse from 2nd-line therapy; temporary placeholder base value until results from ad hoc Carelon analysis become available</t>
  </si>
  <si>
    <t>Used to determine gap duration for patients experiencing a gap following relapse from 1st-line therapy; temporary placeholder base value until results from ad hoc Carelon analysis become available</t>
  </si>
  <si>
    <t>Used to determine gap duration for patients experiencing a gap following failure of 1st-line therapy; temporary placeholder base value until results from ad hoc Carelon analysis become available</t>
  </si>
  <si>
    <t>Used to determine gap duration for patients experiencing a gap following failure of 2nd-line therapy; temporary placeholder base value until results from ad hoc Carelon analysis become available</t>
  </si>
  <si>
    <t>Used to determine gap duration for patients experiencing a gap following failure of 3rd-line therapy; temporary placeholder base value until results from ad hoc Carelon analysis become available</t>
  </si>
  <si>
    <t>Probability of treatment gap between consecutive lines of therapy</t>
  </si>
  <si>
    <t>Estimated as the share of patients who exited the study after the given treatment step (line) (numerator) among those who either continued on to the next treatment step (line) or exited the study (denominator); placeholder until results of the ad hoc Carelon analyses are available</t>
  </si>
  <si>
    <t>Delayed initiation of 1st-line therapy</t>
  </si>
  <si>
    <t>Maximum time to initiation of 1st-line therapy (days)</t>
  </si>
  <si>
    <t>maxDays_txDelay_line1</t>
  </si>
  <si>
    <t>Value must be greater than or equal to 0 but strictly less than 1</t>
  </si>
  <si>
    <t>rate_txReinit_line1_relapse</t>
  </si>
  <si>
    <t>rate_txReinit_line1_failure</t>
  </si>
  <si>
    <t>rate_txReinit_line2_relapse</t>
  </si>
  <si>
    <t>rate_txReinit_line2_failure</t>
  </si>
  <si>
    <t>rate_txReinit_line3_relapse</t>
  </si>
  <si>
    <t>rate_txReinit_line3_failure</t>
  </si>
  <si>
    <t>Probability of treatment gap following relapse in line 1</t>
  </si>
  <si>
    <t>Probability of treatment gap following relapse in line 2</t>
  </si>
  <si>
    <t>Probability of treatment gap following relapse in line 3</t>
  </si>
  <si>
    <t>Probability of treatment gap following failure in line 1</t>
  </si>
  <si>
    <t>Probability of treatment gap following failure in line 2</t>
  </si>
  <si>
    <t>Probability of treatment gap following failure in line 3</t>
  </si>
  <si>
    <t>Treatment re-initiation rate (patients per day) post relapse in line 1</t>
  </si>
  <si>
    <t>Treatment re-initiation rate (patients per day) post relapse in line 2</t>
  </si>
  <si>
    <t>Treatment re-initiation rate (patients per day) post failure in line 1</t>
  </si>
  <si>
    <t>Treatment re-initiation rate (patients per day) post failure in line 2</t>
  </si>
  <si>
    <t>Treatment re-initiation rate (patients per day) post failure in line 3</t>
  </si>
  <si>
    <t>Treatment re-initiation rate (patients per day) post relapse in line 3</t>
  </si>
  <si>
    <t>Non-TR MDD annual direct cost, CR</t>
  </si>
  <si>
    <t>Non-TR MDD annual direct cost, PR</t>
  </si>
  <si>
    <t>Non-TR MDD annual direct cost, NR</t>
  </si>
  <si>
    <t>Relative state-specific direct costs, TRD vs non-TR MDD</t>
  </si>
  <si>
    <t>Calculated as the ratio of adjusted direct healthcare costs for patients with TRD relative to those for patients with non-TR MDD in a commercially-insured patient population; included for reference</t>
  </si>
  <si>
    <t>Calculated as the ratio of two-year direct healthcare costs for patients with TRD relative to those for patients with non-TR MDD in a Medicaid patient population; included for reference</t>
  </si>
  <si>
    <t>TRD annual direct cost, CR</t>
  </si>
  <si>
    <t>TRD annual direct cost, PR</t>
  </si>
  <si>
    <t>TRD annual direct cost, NR</t>
  </si>
  <si>
    <t>Time to treatment re-initiation post gap</t>
  </si>
  <si>
    <t>pct_age_18_24</t>
  </si>
  <si>
    <t>pct_age_25_34</t>
  </si>
  <si>
    <t>pct_age_35_44</t>
  </si>
  <si>
    <t>pct_age_45_54</t>
  </si>
  <si>
    <t>pct_age_55_64</t>
  </si>
  <si>
    <t>pct_female</t>
  </si>
  <si>
    <t>pct_SES_qrtl1</t>
  </si>
  <si>
    <t>pct_SES_qrtl2</t>
  </si>
  <si>
    <t>pct_SES_qrtl3</t>
  </si>
  <si>
    <t>pct_SES_qrtl4</t>
  </si>
  <si>
    <t>Percent female</t>
  </si>
  <si>
    <t>pct_absenteeism_cr</t>
  </si>
  <si>
    <t>pct_absenteeism_pr</t>
  </si>
  <si>
    <t>pct_absenteeism_nr</t>
  </si>
  <si>
    <t>pct_presenteeism_cr</t>
  </si>
  <si>
    <t>pct_presenteeism_pr</t>
  </si>
  <si>
    <t>pct_presenteeism_nr</t>
  </si>
  <si>
    <t>Estimated from Lave (1998), Table 3 (PDF p. 5), PMID: 9672056</t>
  </si>
  <si>
    <t>Downloeded from:</t>
  </si>
  <si>
    <t>Original Data Value</t>
  </si>
  <si>
    <t>https://data.bls.gov/cgi-bin/srgate</t>
  </si>
  <si>
    <t>2023.06.30</t>
  </si>
  <si>
    <t>Series Id:</t>
  </si>
  <si>
    <t>CUUR0000SAT</t>
  </si>
  <si>
    <t>Series Title:</t>
  </si>
  <si>
    <t>Transportation in U.S. city average, all urban consumers, not seasonally adjusted</t>
  </si>
  <si>
    <t>Area:</t>
  </si>
  <si>
    <t>Item:</t>
  </si>
  <si>
    <t>Base Period:</t>
  </si>
  <si>
    <t>1982-84=100</t>
  </si>
  <si>
    <t>Years:</t>
  </si>
  <si>
    <t>1990 to 2023</t>
  </si>
  <si>
    <t>HALF1</t>
  </si>
  <si>
    <t>HALF2</t>
  </si>
  <si>
    <t>^Do not modify</t>
  </si>
  <si>
    <t>Assumed equal to one-fourth of annual transportation costs for psychotherapy; to be applied one time in addition to background therapy cost</t>
  </si>
  <si>
    <t>costPerYr_transport_psycther</t>
  </si>
  <si>
    <t>costPerYr_transport_pharm</t>
  </si>
  <si>
    <t>costOneX_transport_somatic</t>
  </si>
  <si>
    <t>HOUSEHOLD DATA
ANNUAL AVERAGES 
3. Employment status of the civilian noninstitutional population by age, sex, and race</t>
  </si>
  <si>
    <t>[Numbers in thousands]</t>
  </si>
  <si>
    <t/>
  </si>
  <si>
    <t>Age, sex, and race</t>
  </si>
  <si>
    <t>Civilian
 noninsti-
tutional
population</t>
  </si>
  <si>
    <t>Civilian labor force</t>
  </si>
  <si>
    <t>Not in
labor
force</t>
  </si>
  <si>
    <t>Total</t>
  </si>
  <si>
    <t>Percent of population</t>
  </si>
  <si>
    <t>Employed</t>
  </si>
  <si>
    <t>Unemployed</t>
  </si>
  <si>
    <t>Percent of labor force</t>
  </si>
  <si>
    <t>TOTAL</t>
  </si>
  <si>
    <t>16 years and over</t>
  </si>
  <si>
    <t>16 to 19 years</t>
  </si>
  <si>
    <t>16 to 17 years</t>
  </si>
  <si>
    <t>18 to 19 years</t>
  </si>
  <si>
    <t>20 to 24 years</t>
  </si>
  <si>
    <t>25 to 54 years</t>
  </si>
  <si>
    <t>25 to 34 years</t>
  </si>
  <si>
    <t>25 to 29 years</t>
  </si>
  <si>
    <t>30 to 34 years</t>
  </si>
  <si>
    <t>35 to 44 years</t>
  </si>
  <si>
    <t>35 to 39 years</t>
  </si>
  <si>
    <t>40 to 44 years</t>
  </si>
  <si>
    <t>45 to 54 years</t>
  </si>
  <si>
    <t>45 to 49 years</t>
  </si>
  <si>
    <t>50 to 54 years</t>
  </si>
  <si>
    <t>55 to 64 years</t>
  </si>
  <si>
    <t>55 to 59 years</t>
  </si>
  <si>
    <t>60 to 64 years</t>
  </si>
  <si>
    <t>65 years and over</t>
  </si>
  <si>
    <t>65 to 69 years</t>
  </si>
  <si>
    <t>70 to 74 years</t>
  </si>
  <si>
    <t>75 years and over</t>
  </si>
  <si>
    <t>Men</t>
  </si>
  <si>
    <t>Women</t>
  </si>
  <si>
    <t>WHITE</t>
  </si>
  <si>
    <t>BLACK OR AFRICAN AMERICAN</t>
  </si>
  <si>
    <t>ASIAN</t>
  </si>
  <si>
    <t>–</t>
  </si>
  <si>
    <t>NOTE: Estimates for the above race groups will not sum to totals because data are not presented for all races.  Updated population controls are introduced annually with the release of January data.  Dash indicates no data or data that do not meet publication criteria (values not shown where base is less than 35,000).</t>
  </si>
  <si>
    <t>Downloaded from:</t>
  </si>
  <si>
    <t>https://www.bls.gov/cps/demographics.htm</t>
  </si>
  <si>
    <t>2023.06.29</t>
  </si>
  <si>
    <t>Age range</t>
  </si>
  <si>
    <t>Full time</t>
  </si>
  <si>
    <t>Part time</t>
  </si>
  <si>
    <t>All</t>
  </si>
  <si>
    <t>Min</t>
  </si>
  <si>
    <t>Max</t>
  </si>
  <si>
    <t>N</t>
  </si>
  <si>
    <t>Source</t>
  </si>
  <si>
    <t>https://www.bls.gov/news.release/wkyeng.t03.htm#</t>
  </si>
  <si>
    <t>https://www.bls.gov/news.release/wkyeng.t06.htm</t>
  </si>
  <si>
    <t>Imputed</t>
  </si>
  <si>
    <t>From: Table 3. Median usual weekly earnings of full-time wage and salary workers by age, …, and sex, first quarter 2023 averages, not seasonally adjusted</t>
  </si>
  <si>
    <t>From: Table 6. Median usual weekly earnings of part-time wage and salary workers by selected characteristics, quarterly averages, not seasonally adjusted</t>
  </si>
  <si>
    <t>&lt;-- Note: Part-time wages also from Q1 2023</t>
  </si>
  <si>
    <t>Median wages</t>
  </si>
  <si>
    <t>Avg median wages</t>
  </si>
  <si>
    <t>Annualized</t>
  </si>
  <si>
    <t>Estimated based on BLS data on employment (https://www.bls.gov/cps/demographics.htm) and earnings (https://www.bls.gov/news.release/wkyeng.t03.htm#)</t>
  </si>
  <si>
    <t>Annual direct cost of treatment, SSRI</t>
  </si>
  <si>
    <t>Annual direct cost of treatment, SNRI</t>
  </si>
  <si>
    <t>Annual direct cost of treatment, atypical antidepressant</t>
  </si>
  <si>
    <t>Annual direct cost of treatment, psychotherapy</t>
  </si>
  <si>
    <t>Annual direct cost of treatment, antipsychotic</t>
  </si>
  <si>
    <t>Annual direct cost of treatment, placeholder therapy</t>
  </si>
  <si>
    <t>costPerYr_direct_ssri</t>
  </si>
  <si>
    <t>costPerYr_direct_snri</t>
  </si>
  <si>
    <t>costPerYr_direct_atypantidep</t>
  </si>
  <si>
    <t>costPerYr_direct_psycther</t>
  </si>
  <si>
    <t>costPerYr_direct_antipsych</t>
  </si>
  <si>
    <t>costPerYr_direct_phtx</t>
  </si>
  <si>
    <t>costPerYr_direct_mdd_cr</t>
  </si>
  <si>
    <t>costPerYr_direct_mdd_pr</t>
  </si>
  <si>
    <t>costPerYr_direct_mdd_nr</t>
  </si>
  <si>
    <t>costPerYr_direct_trd_cr</t>
  </si>
  <si>
    <t>costPerYr_direct_trd_pr</t>
  </si>
  <si>
    <t>costPerYr_direct_trd_nr</t>
  </si>
  <si>
    <t>incomePerYr_age_18_24_male</t>
  </si>
  <si>
    <t>incomePerYr_age_18_24_female</t>
  </si>
  <si>
    <t>incomePerYr_age_25_34_male</t>
  </si>
  <si>
    <t>incomePerYr_age_25_34_female</t>
  </si>
  <si>
    <t>incomePerYr_age_35_44_male</t>
  </si>
  <si>
    <t>incomePerYr_age_35_44_female</t>
  </si>
  <si>
    <t>incomePerYr_age_45_54_male</t>
  </si>
  <si>
    <t>incomePerYr_age_45_54_female</t>
  </si>
  <si>
    <t>incomePerYr_age_55_64_male</t>
  </si>
  <si>
    <t>incomePerYr_age_55_64_female</t>
  </si>
  <si>
    <t>costOneX_direct_somatic</t>
  </si>
  <si>
    <t>Annual non-TR MDD state-specific direct costs</t>
  </si>
  <si>
    <t>Annual TRD state-specific direct costs</t>
  </si>
  <si>
    <t>Absenteeism in CR, percent</t>
  </si>
  <si>
    <t>Absenteeism in PR, percent</t>
  </si>
  <si>
    <t>Absenteeism in NR, percent</t>
  </si>
  <si>
    <t>Presenteeism in CR, percent</t>
  </si>
  <si>
    <t>Presenteeism in PR, percent</t>
  </si>
  <si>
    <t>Presenteeism in NR, percent</t>
  </si>
  <si>
    <t>Annual earnings, males aged 18 to 24 years</t>
  </si>
  <si>
    <t>Annual earnings, females aged 18 to 24 years</t>
  </si>
  <si>
    <t>Annual earnings, females aged 45 to 54 years</t>
  </si>
  <si>
    <t>Annual earnings, males aged 45 to 54 years</t>
  </si>
  <si>
    <t>Annual earnings, males aged 55 to 64 years</t>
  </si>
  <si>
    <t>Annual earnings, females aged 55 to 64 years</t>
  </si>
  <si>
    <t>Annual earnings, males aged 25 to 34 years</t>
  </si>
  <si>
    <t>Annual earnings, females aged 25 to 34 years</t>
  </si>
  <si>
    <t>Annual earnings, males aged 35 to 44 years</t>
  </si>
  <si>
    <t>Annual earnings, females aged 35 to 44 years</t>
  </si>
  <si>
    <t>Annual and one-time therapy-specific costs</t>
  </si>
  <si>
    <t>One-time direct cost of treatment, add-on somatic</t>
  </si>
  <si>
    <t>Average median weekly earnings, annualized</t>
  </si>
  <si>
    <t>Annual transport cost, psychotherapy</t>
  </si>
  <si>
    <t>Annual transport cost, pharmacotherapy</t>
  </si>
  <si>
    <t>One-time transport cost, add-on somatic</t>
  </si>
  <si>
    <t>Pharmacotherapy</t>
  </si>
  <si>
    <t>Placeholder AE 1, percent, pharmacotherapy</t>
  </si>
  <si>
    <t>Placeholder AE 2, percent, pharmacotherapy</t>
  </si>
  <si>
    <t>Placeholder AE 3, percent, pharmacotherapy</t>
  </si>
  <si>
    <t>Placeholder AE 4, percent, pharmacotherapy</t>
  </si>
  <si>
    <t>Serious AE, percent, pharmacotherapy</t>
  </si>
  <si>
    <t>Annual excess transportation costs for patients receiving pharmacotherapy, inflated from 1995 to 2021 USD using the CPI for transportation; note: transportation costs for patients receiving combination pharmacotherapy and psychotherapy will be estimated as the maximum of transportation costs associated with each treatment category when used in isolation</t>
  </si>
  <si>
    <t>Annual excess transportation costs for patients receiving psychotherapy, inflated from 1995 to 2021 USD using the CPI for transportation; note: transportation costs for patients receiving combination pharmacotherapy and psychotherapy will be estimated as the maximum of transportation costs associated with each treatment category when used in isolation</t>
  </si>
  <si>
    <t>util_mdd_cr</t>
  </si>
  <si>
    <t>util_mdd_pr</t>
  </si>
  <si>
    <t>util_mdd_nr</t>
  </si>
  <si>
    <t>Non-TR MDD annual utility, CR</t>
  </si>
  <si>
    <t>Non-TR MDD annual utility, PR</t>
  </si>
  <si>
    <t>Non-TR MDD annual utility, NR</t>
  </si>
  <si>
    <t>Annual non-TR MDD state-specific utilities</t>
  </si>
  <si>
    <t>Annual TRD state-specific utilities</t>
  </si>
  <si>
    <t>State-specific utility</t>
  </si>
  <si>
    <t>util_trd_cr</t>
  </si>
  <si>
    <t>util_trd_pr</t>
  </si>
  <si>
    <t>util_trd_nr</t>
  </si>
  <si>
    <t>AE-related disutility</t>
  </si>
  <si>
    <t>OH, Relative risk of response for rTMS vs sham, identified source value conflicts with OH value (2.35)</t>
  </si>
  <si>
    <t>rr_cr_init_somatic</t>
  </si>
  <si>
    <t>rr_pr_init_somatic</t>
  </si>
  <si>
    <t>rr_cr_line2</t>
  </si>
  <si>
    <t>rr_cr_line3</t>
  </si>
  <si>
    <t>rr_cr_line4</t>
  </si>
  <si>
    <t>rr_pr_line2</t>
  </si>
  <si>
    <t>rr_pr_line3</t>
  </si>
  <si>
    <t>rr_pr_line4</t>
  </si>
  <si>
    <t>OH, Relative risk of response for rTMS vs sham, applied to only one time period, only available 4th line, identified source value conflicts with OH value (2.24)</t>
  </si>
  <si>
    <t>Average of values in Koeser (2015), Figure 2 (PDF p. 7), PMID: 26040631; Ross (2019), Table 1 (PDF p. 4), PMID: 31658472, itself sourcing to Gartlehner (2016), PMID: 26857743</t>
  </si>
  <si>
    <t>disutil_sae</t>
  </si>
  <si>
    <t>disutil_ae1</t>
  </si>
  <si>
    <t>disutil_ae2</t>
  </si>
  <si>
    <t>disutil_ae3</t>
  </si>
  <si>
    <t>disutil_ae4</t>
  </si>
  <si>
    <t>AE-related disutility, serious AE</t>
  </si>
  <si>
    <t>AE-related disutility, placeholder AE 1</t>
  </si>
  <si>
    <t>AE-related disutility, placeholder AE 2</t>
  </si>
  <si>
    <t>AE-related disutility, placeholder AE 3</t>
  </si>
  <si>
    <t>AE-related disutility, placeholder AE 4</t>
  </si>
  <si>
    <t>Added to total accrued utility among patients experiencing the given AE</t>
  </si>
  <si>
    <t>Maximum disutility from paper; added to total accrued utility among patients experiencing the given AE</t>
  </si>
  <si>
    <t>AE incidence proportions</t>
  </si>
  <si>
    <t>Probability of delayed initiation of 1st-line therapy</t>
  </si>
  <si>
    <t>p_death</t>
  </si>
  <si>
    <t>Relapse hazard ratio (HR), untreated vs treated</t>
  </si>
  <si>
    <t>Relapse HR, spontaneous vs treatment-related CR/PR</t>
  </si>
  <si>
    <t>hr_relapse_notreat_vs_treat</t>
  </si>
  <si>
    <t>Lewis (2021), Abstract, PMID: 34587384</t>
  </si>
  <si>
    <t>Reflects relapse HR for patients receiving placebo compared to those receiving maintenance antidepressant therapy; applied to maximum relapse rate among treated patients in CR (PR)</t>
  </si>
  <si>
    <t>Mortality HR, TRD vs non-TR MDD, age 70+</t>
  </si>
  <si>
    <t>hr_mort_trd_v_mdd_age_70_150</t>
  </si>
  <si>
    <t>Annual earnings, males aged 65+ years</t>
  </si>
  <si>
    <t>Annual earnings, females aged 65+ years</t>
  </si>
  <si>
    <t>incomePerYr_age_65_150_male</t>
  </si>
  <si>
    <t>incomePerYr_age_65_150_female</t>
  </si>
  <si>
    <t>Absent data specific to patients aged 70+ years, assumed equal to the hazard ratio for mortality among patients with TRD compared with non-TR MDD for patients aged 50-69 years</t>
  </si>
  <si>
    <t>OH, reported 22.3% and 26.9% remission for antidepressant switch and bupropion augmentation (26.9/22.3 = 1.206), Week 12,  only available 2nd and beyond</t>
  </si>
  <si>
    <t>p_txDelay_line1</t>
  </si>
  <si>
    <t>p_txGap_line1_relapse</t>
  </si>
  <si>
    <t>p_txGap_line1_failure</t>
  </si>
  <si>
    <t>p_txGap_line2_relapse</t>
  </si>
  <si>
    <t>p_txGap_line2_failure</t>
  </si>
  <si>
    <t>p_txGap_line3_relapse</t>
  </si>
  <si>
    <t>p_txGap_line3_failure</t>
  </si>
  <si>
    <t>For patients experiencing a delay, time to initiation of 1st-line therapy will be estimated assuming time to initiation, D, is exponentially distributed such that the probability D is less than or equal to the given maximum time to initiation equals the probability of any delay. Note: Maximum time to initiation applies to patients who do not achieve spontaneous CR/PR prior to initiating 1st-line therapy. Those who achieve spontaneous CR/PR are assumed to initiate therapy immediately upon relapse from spontaneous CR/PR.</t>
  </si>
  <si>
    <t>TRD annual utility, CR</t>
  </si>
  <si>
    <t>TRD annual utility, PR</t>
  </si>
  <si>
    <t>TRD annual utility, NR</t>
  </si>
  <si>
    <t>Treatment-related transportation costs</t>
  </si>
  <si>
    <t>Annual transport cost, placeholder therapy</t>
  </si>
  <si>
    <t>One-time transport cost, placeholder therapy</t>
  </si>
  <si>
    <t>One-time direct cost of treatment, placeholder therapy</t>
  </si>
  <si>
    <t>costOneX_direct_phtx</t>
  </si>
  <si>
    <t>costPerYr_transport_phtx</t>
  </si>
  <si>
    <t>costOneX_transport_phtx</t>
  </si>
  <si>
    <t>Applicable to patients receiving placeholder therapy</t>
  </si>
  <si>
    <t>Placeholder therapy</t>
  </si>
  <si>
    <t>Serious AE, percent, placeholder therapy</t>
  </si>
  <si>
    <t>Placeholder AE 1, percent, placeholder therapy</t>
  </si>
  <si>
    <t>Placeholder AE 2, percent, placeholder therapy</t>
  </si>
  <si>
    <t>Placeholder AE 3, percent, placeholder therapy</t>
  </si>
  <si>
    <t>Placeholder AE 4, percent, placeholder therapy</t>
  </si>
  <si>
    <t>p_sae_phtx</t>
  </si>
  <si>
    <t>p_ae1_phtx</t>
  </si>
  <si>
    <t>p_ae2_phtx</t>
  </si>
  <si>
    <t>p_ae3_phtx</t>
  </si>
  <si>
    <t>p_ae4_phtx</t>
  </si>
  <si>
    <t>p_pr_to_maintenance</t>
  </si>
  <si>
    <t>Email discussion with IVI, August 8th, 2023</t>
  </si>
  <si>
    <t>Maximum willingness to pay per quality-adjusted life-year</t>
  </si>
  <si>
    <t>maxWTP</t>
  </si>
  <si>
    <t>Modifiable between 1 and 100</t>
  </si>
  <si>
    <t>Modifiable between 100 and 10,000</t>
  </si>
  <si>
    <t>Modifiable between 0% and 1000%</t>
  </si>
  <si>
    <t>DSA_category</t>
  </si>
  <si>
    <t>Initiation phase duration (days), atypical antidepressant + antipsychotic</t>
  </si>
  <si>
    <t>Initiation phase duration (days), SNRI + antipsychotic</t>
  </si>
  <si>
    <t>Multiplication of SSRI max probability of CR with risk ratio derived based on data from Mohamed (2017), Table 2 (PDF p. 8), PMID: 28697253</t>
  </si>
  <si>
    <t>Multiplication of SNRI max probability of CR with risk ratio derived based on data from Mohamed (2017), Table 2 (PDF p. 8), PMID: 28697253</t>
  </si>
  <si>
    <t>p_cr_init_atypantidep_antipsych</t>
  </si>
  <si>
    <t>p_cr_init_ssri_atypantidep</t>
  </si>
  <si>
    <t>p_cr_init_snri_atypantidep</t>
  </si>
  <si>
    <t>p_cr_init_ssri_antipsych</t>
  </si>
  <si>
    <t>p_cr_init_snri_antipsych</t>
  </si>
  <si>
    <t>OH, Assumption that RR of CR for atypical antidepressant + antipsychotic vs atypical antidepressant is equal to that for SSRI (SNRI) + antipsychotic vs SSRI (SNRI). No data available.</t>
  </si>
  <si>
    <t>Modifiable to minimum or maximum number of user input treatment paths (assuming UI maximum of 5)</t>
  </si>
  <si>
    <t xml:space="preserve">DSA treatment path identifier </t>
  </si>
  <si>
    <t>Treatment path for which DSA is conducted</t>
  </si>
  <si>
    <t>dsa_txpath_n</t>
  </si>
  <si>
    <t>Initiation extension phase duration</t>
  </si>
  <si>
    <t>Initiation extension phase duration (days), SSRI</t>
  </si>
  <si>
    <t>Initiation extension phase duration (days), SNRI</t>
  </si>
  <si>
    <t>Initiation extension phase duration (days), atypical antidepressant</t>
  </si>
  <si>
    <t>Initiation extension phase duration (days), psychotherapy</t>
  </si>
  <si>
    <t>Initiation extension phase duration (days), SSRI + psychotherapy</t>
  </si>
  <si>
    <t>Initiation extension phase duration (days), SNRI + psychotherapy</t>
  </si>
  <si>
    <t>Initiation extension phase duration (days), atypical antidepressant + psychotherapy</t>
  </si>
  <si>
    <t>Initiation extension phase duration (days), SSRI + atypical antidepressant</t>
  </si>
  <si>
    <t>Initiation extension phase duration (days), SNRI + atypical antidepressant</t>
  </si>
  <si>
    <t>Initiation extension phase duration (days), SSRI + antipsychotic</t>
  </si>
  <si>
    <t>Initiation extension phase duration (days), SNRI + antipsychotic</t>
  </si>
  <si>
    <t>Initiation extension phase duration (days), atypical antidepressant + antipsychotic</t>
  </si>
  <si>
    <t>Initiation extension phase duration (days), placeholder therapy</t>
  </si>
  <si>
    <t>Initiation extension phase maximum conditional probability of CR given PR</t>
  </si>
  <si>
    <t>Initiation extension phase max probability of CR given PR, SSRI</t>
  </si>
  <si>
    <t>Initiation extension phase max probability of CR given PR, SNRI</t>
  </si>
  <si>
    <t>Initiation extension phase max probability of CR given PR, atypical antidepressant</t>
  </si>
  <si>
    <t>Initiation extension phase max probability of CR given PR, psychotherapy</t>
  </si>
  <si>
    <t>Initiation extension phase max probability of CR given PR, SSRI + psychotherapy</t>
  </si>
  <si>
    <t>Initiation extension phase max probability of CR given PR, SNRI + psychotherapy</t>
  </si>
  <si>
    <t>Initiation extension phase max probability of CR given PR, atypical antidepressant + psychotherapy</t>
  </si>
  <si>
    <t>Initiation extension phase max probability of CR given PR, SSRI + atypical antidepressant</t>
  </si>
  <si>
    <t>Initiation extension phase max probability of CR given PR, SNRI + atypical antidepressant</t>
  </si>
  <si>
    <t>Initiation extension phase max probability of CR given PR, SSRI + antipsychotic</t>
  </si>
  <si>
    <t>Initiation extension phase max probability of CR given PR, SNRI + antipsychotic</t>
  </si>
  <si>
    <t>Initiation extension phase max probability of CR given PR, atypical antidepressant + antipsychotic</t>
  </si>
  <si>
    <t>Initiation extension phase max probability of CR given PR, placeholder therapy</t>
  </si>
  <si>
    <t>Initiation extension phase to maintenance phase, percent of PR</t>
  </si>
  <si>
    <t>Applied to patients remaining in PR at end of initiation extension phase; to be kept at 0 in base case</t>
  </si>
  <si>
    <t>Initiation phase maximum probability of CR</t>
  </si>
  <si>
    <t>Initiation phase max probability of CR, SSRI</t>
  </si>
  <si>
    <t>Initiation phase max probability of CR, SNRI</t>
  </si>
  <si>
    <t>Initiation phase max probability of CR, atypical antidepressant</t>
  </si>
  <si>
    <t>Initiation phase max probability of CR, psychotherapy</t>
  </si>
  <si>
    <t>Initiation phase max probability of CR, SSRI + psychotherapy</t>
  </si>
  <si>
    <t>Initiation phase max probability of CR, SNRI + psychotherapy</t>
  </si>
  <si>
    <t>Initiation phase max probability of CR, atypical antidepressant + psychotherapy</t>
  </si>
  <si>
    <t>Initiation phase max probability of CR, SSRI + atypical antidepressant</t>
  </si>
  <si>
    <t>Initiation phase max probability of CR, SNRI + atypical antidepressant</t>
  </si>
  <si>
    <t>Initiation phase max probability of CR, SSRI + antipsychotic</t>
  </si>
  <si>
    <t>Initiation phase max probability of CR, SNRI + antipsychotic</t>
  </si>
  <si>
    <t>Initiation phase max probability of CR, atypical antidepressant + antipsychotic</t>
  </si>
  <si>
    <t>Initiation phase max probability of CR, placeholder therapy</t>
  </si>
  <si>
    <t>Initiation phase RR of CR, add-on somatic vs no add-on somatic</t>
  </si>
  <si>
    <t>Initiation phase maximum probability of PR relative to CR</t>
  </si>
  <si>
    <t>Initiation phase max probability of PR vs CR, non-somatic therapies</t>
  </si>
  <si>
    <t>Initiation phase RR of PR, add-on somatic vs no add-on somatic</t>
  </si>
  <si>
    <t>Add-on therapy initiation phase PR risk ratio</t>
  </si>
  <si>
    <t>Add-on therapy initiation phase CR risk ratio</t>
  </si>
  <si>
    <t>Annual probability of relapse, patients who achieved CR on treatment late in 1st-line</t>
  </si>
  <si>
    <t>Annual probability of relapse, patients who achieved CR on treatment late in 2nd-line</t>
  </si>
  <si>
    <t>Annual probability of relapse, patients who achieved PR on treatment late in 4th-line</t>
  </si>
  <si>
    <t>Annual probability of relapse, patients who achieved PR on treatment late in 3rd-line</t>
  </si>
  <si>
    <t>Annual probability of relapse, patients who achieved PR on treatment late in 2nd-line</t>
  </si>
  <si>
    <t>Annual probability of relapse, patients who achieved PR on treatment late in 1st-line</t>
  </si>
  <si>
    <t>Annual probability of relapse, patients who achieved CR on treatment late in 3rd-line</t>
  </si>
  <si>
    <t>Annual probability of relapse, patients who achieved CR on treatment late in 4th-line</t>
  </si>
  <si>
    <t>Mortality HR, NR vs no MDD</t>
  </si>
  <si>
    <t>Likelihood of proceeding to maintenance in PR after initiation extension</t>
  </si>
  <si>
    <t>Multiplication of SSRI max probability of CR with NMA-derived risk ratio value combined vs. pharmacotherapy (1.25) in Cuijpers (2020), Table 3 (PDF p. 9), PMID: 31922679</t>
  </si>
  <si>
    <t>Multiplication of SNRI max probability of CR with NMA-derived risk ratio value combined vs. pharmacotherapy (1.25) in Cuijpers (2020), Table 3 (PDF p. 9), PMID: 31922679</t>
  </si>
  <si>
    <t>Multiplication of  atypical antidepressant max probability of CR with NMA-derived risk ratio value combined vs. pharmacotherapy (1.25) in Cuijpers (2020), Table 3 (PDF p. 9), PMID: 31922679</t>
  </si>
  <si>
    <t>OH, reported 22.3% and 28.9% remission for antidepressant switch and aripiprazole augmentation (28.9/22.3 = 1.296), Week 12, only available 2nd and beyond</t>
  </si>
  <si>
    <t>p_cr_initExt_phtx</t>
  </si>
  <si>
    <t>Mekonen (2022), Abstract (PDF p.1), PMID: 34583099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</si>
</sst>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
    <numFmt numFmtId="166" formatCode="0.0"/>
    <numFmt numFmtId="167" formatCode="0.000000"/>
    <numFmt numFmtId="168" formatCode="#,##0.000000"/>
    <numFmt numFmtId="169" formatCode="#,##0.0"/>
    <numFmt numFmtId="170" formatCode="#0.0"/>
    <numFmt numFmtId="171" formatCode="0.0000"/>
    <numFmt numFmtId="172" formatCode="#0.000"/>
  </numFmts>
  <fonts count="29" x14ac:knownFonts="1">
    <font>
      <sz val="11"/>
      <color theme="1"/>
      <name val="Calibri"/>
      <family val="2"/>
      <scheme val="minor"/>
    </font>
    <font>
      <sz val="11"/>
      <color theme="1"/>
      <name val="Cambria"/>
      <family val="2"/>
    </font>
    <font>
      <b/>
      <sz val="11"/>
      <color theme="0"/>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i/>
      <sz val="11"/>
      <color theme="1"/>
      <name val="Calibri"/>
      <family val="2"/>
    </font>
    <font>
      <sz val="8"/>
      <color rgb="FF000000"/>
      <name val="Arial"/>
      <family val="2"/>
    </font>
    <font>
      <sz val="8"/>
      <color theme="1"/>
      <name val="Arial"/>
      <family val="2"/>
    </font>
    <font>
      <sz val="12"/>
      <name val="Arial"/>
      <family val="2"/>
    </font>
    <font>
      <sz val="8"/>
      <name val="Arial"/>
      <family val="2"/>
    </font>
    <font>
      <i/>
      <sz val="8"/>
      <name val="Arial"/>
      <family val="2"/>
    </font>
    <font>
      <i/>
      <vertAlign val="subscript"/>
      <sz val="8"/>
      <name val="Arial"/>
      <family val="2"/>
    </font>
    <font>
      <sz val="10"/>
      <color theme="1"/>
      <name val="Courier New"/>
      <family val="3"/>
    </font>
    <font>
      <sz val="11"/>
      <color indexed="8"/>
      <name val="Calibri"/>
      <family val="2"/>
      <scheme val="minor"/>
    </font>
    <font>
      <sz val="11"/>
      <name val="Calibri"/>
      <family val="2"/>
    </font>
    <font>
      <b/>
      <sz val="11"/>
      <color indexed="8"/>
      <name val="Calibri"/>
      <family val="2"/>
      <scheme val="minor"/>
    </font>
    <font>
      <b/>
      <sz val="11"/>
      <name val="Calibri"/>
      <family val="2"/>
    </font>
    <font>
      <sz val="10"/>
      <color indexed="8"/>
      <name val="Arial"/>
      <family val="2"/>
    </font>
    <font>
      <b/>
      <sz val="12"/>
      <color theme="0"/>
      <name val="Calibri"/>
      <family val="2"/>
    </font>
    <font>
      <sz val="10"/>
      <color rgb="FF356486"/>
      <name val="Open Sans"/>
      <family val="2"/>
    </font>
    <font>
      <sz val="10"/>
      <color indexed="8"/>
      <name val="Arial"/>
      <family val="2"/>
    </font>
    <font>
      <sz val="11"/>
      <color theme="1"/>
      <name val="Calibri"/>
      <family val="2"/>
      <scheme val="minor"/>
    </font>
    <font>
      <b/>
      <sz val="12"/>
      <color indexed="8"/>
      <name val="Arial"/>
      <family val="2"/>
    </font>
    <font>
      <b/>
      <sz val="10"/>
      <color indexed="8"/>
      <name val="Arial"/>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rgb="FFFFFFFF"/>
        <bgColor indexed="64"/>
      </patternFill>
    </fill>
    <fill>
      <patternFill patternType="solid">
        <fgColor theme="8" tint="0.79998168889431442"/>
        <bgColor indexed="64"/>
      </patternFill>
    </fill>
    <fill>
      <patternFill patternType="solid">
        <fgColor theme="8"/>
        <bgColor indexed="64"/>
      </patternFill>
    </fill>
    <fill>
      <patternFill patternType="solid">
        <fgColor rgb="FFFFFF00"/>
        <bgColor indexed="64"/>
      </patternFill>
    </fill>
    <fill>
      <patternFill patternType="solid">
        <fgColor rgb="FFC0C0C0"/>
      </patternFill>
    </fill>
    <fill>
      <patternFill patternType="solid">
        <fgColor rgb="FFFFCCCC"/>
        <bgColor indexed="64"/>
      </patternFill>
    </fill>
    <fill>
      <patternFill patternType="solid">
        <fgColor rgb="FF9999FF"/>
        <bgColor indexed="64"/>
      </patternFill>
    </fill>
    <fill>
      <patternFill patternType="solid">
        <fgColor theme="0"/>
        <bgColor indexed="64"/>
      </patternFill>
    </fill>
    <fill>
      <patternFill patternType="solid">
        <fgColor rgb="FF3F54F5"/>
        <bgColor theme="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style="thin">
        <color indexed="64"/>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indexed="64"/>
      </left>
      <right/>
      <top style="thin">
        <color auto="1"/>
      </top>
      <bottom style="medium">
        <color auto="1"/>
      </bottom>
      <diagonal/>
    </border>
    <border>
      <left/>
      <right/>
      <top style="thin">
        <color auto="1"/>
      </top>
      <bottom style="medium">
        <color auto="1"/>
      </bottom>
      <diagonal/>
    </border>
    <border>
      <left/>
      <right style="hair">
        <color indexed="64"/>
      </right>
      <top style="thin">
        <color auto="1"/>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medium">
        <color auto="1"/>
      </left>
      <right/>
      <top/>
      <bottom/>
      <diagonal/>
    </border>
    <border>
      <left/>
      <right style="hair">
        <color indexed="64"/>
      </right>
      <top/>
      <bottom/>
      <diagonal/>
    </border>
    <border>
      <left style="thin">
        <color auto="1"/>
      </left>
      <right style="medium">
        <color auto="1"/>
      </right>
      <top/>
      <bottom/>
      <diagonal/>
    </border>
    <border>
      <left style="thin">
        <color indexed="64"/>
      </left>
      <right/>
      <top/>
      <bottom style="medium">
        <color auto="1"/>
      </bottom>
      <diagonal/>
    </border>
    <border>
      <left/>
      <right style="hair">
        <color indexed="64"/>
      </right>
      <top/>
      <bottom style="medium">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3D6F95"/>
      </left>
      <right style="thin">
        <color rgb="FF3D6F95"/>
      </right>
      <top style="thin">
        <color rgb="FF3D6F95"/>
      </top>
      <bottom style="thin">
        <color rgb="FF3D6F95"/>
      </bottom>
      <diagonal/>
    </border>
    <border>
      <left/>
      <right style="thin">
        <color indexed="64"/>
      </right>
      <top/>
      <bottom style="medium">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top/>
      <bottom style="thick">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s>
  <cellStyleXfs count="7">
    <xf numFmtId="0" fontId="0" fillId="0" borderId="0"/>
    <xf numFmtId="0" fontId="5" fillId="0" borderId="0" applyNumberFormat="0" applyFill="0" applyBorder="0" applyAlignment="0" applyProtection="0"/>
    <xf numFmtId="3" fontId="11" fillId="0" borderId="0"/>
    <xf numFmtId="0" fontId="16" fillId="0" borderId="0"/>
    <xf numFmtId="9" fontId="24" fillId="0" borderId="0" applyFont="0" applyFill="0" applyBorder="0" applyAlignment="0" applyProtection="0"/>
    <xf numFmtId="43" fontId="16" fillId="0" borderId="0" applyFont="0" applyFill="0" applyBorder="0" applyAlignment="0" applyProtection="0"/>
    <xf numFmtId="0" fontId="1" fillId="0" borderId="0"/>
  </cellStyleXfs>
  <cellXfs count="275">
    <xf numFmtId="0" fontId="0" fillId="0" borderId="0" xfId="0"/>
    <xf numFmtId="0" fontId="0" fillId="2" borderId="0" xfId="0" applyFill="1"/>
    <xf numFmtId="0" fontId="3" fillId="0" borderId="0" xfId="0" applyFont="1"/>
    <xf numFmtId="0" fontId="2" fillId="4" borderId="0" xfId="0" applyFont="1" applyFill="1" applyAlignment="1">
      <alignment vertical="center"/>
    </xf>
    <xf numFmtId="0" fontId="0" fillId="3" borderId="0" xfId="0" applyFill="1" applyAlignment="1">
      <alignment vertical="center"/>
    </xf>
    <xf numFmtId="0" fontId="0" fillId="0" borderId="0" xfId="0" applyAlignment="1">
      <alignment vertical="center"/>
    </xf>
    <xf numFmtId="0" fontId="2" fillId="4" borderId="1" xfId="0" applyFont="1" applyFill="1" applyBorder="1" applyAlignment="1">
      <alignment vertical="center"/>
    </xf>
    <xf numFmtId="0" fontId="3" fillId="3" borderId="1" xfId="0" applyFont="1" applyFill="1" applyBorder="1" applyAlignment="1">
      <alignment vertical="center"/>
    </xf>
    <xf numFmtId="0" fontId="0" fillId="3" borderId="1" xfId="0" applyFill="1" applyBorder="1" applyAlignment="1">
      <alignment vertical="center"/>
    </xf>
    <xf numFmtId="0" fontId="0" fillId="0" borderId="1" xfId="0" applyBorder="1" applyAlignment="1">
      <alignment vertical="center"/>
    </xf>
    <xf numFmtId="0" fontId="0" fillId="0" borderId="1" xfId="0" quotePrefix="1" applyBorder="1" applyAlignment="1">
      <alignment horizontal="left" vertical="center" indent="1"/>
    </xf>
    <xf numFmtId="164" fontId="0" fillId="0" borderId="1" xfId="0" applyNumberFormat="1" applyBorder="1" applyAlignment="1">
      <alignment vertical="center"/>
    </xf>
    <xf numFmtId="0" fontId="0" fillId="0" borderId="1" xfId="0" applyBorder="1" applyAlignment="1">
      <alignment horizontal="left" vertical="center" indent="1"/>
    </xf>
    <xf numFmtId="0" fontId="6" fillId="0" borderId="1" xfId="1" applyFont="1" applyBorder="1" applyAlignment="1">
      <alignment vertical="center"/>
    </xf>
    <xf numFmtId="0" fontId="0" fillId="0" borderId="1" xfId="0" applyBorder="1"/>
    <xf numFmtId="0" fontId="6" fillId="0" borderId="1" xfId="0" applyFont="1" applyBorder="1"/>
    <xf numFmtId="0" fontId="6" fillId="0" borderId="0" xfId="0" applyFont="1"/>
    <xf numFmtId="2" fontId="0" fillId="0" borderId="1" xfId="0" applyNumberFormat="1" applyBorder="1"/>
    <xf numFmtId="0" fontId="7" fillId="3" borderId="1"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Alignment="1">
      <alignment vertical="center"/>
    </xf>
    <xf numFmtId="0" fontId="0" fillId="3" borderId="1" xfId="0" applyFill="1" applyBorder="1"/>
    <xf numFmtId="0" fontId="0" fillId="3" borderId="0" xfId="0" applyFill="1"/>
    <xf numFmtId="0" fontId="0" fillId="0" borderId="1" xfId="0" applyBorder="1" applyAlignment="1">
      <alignment horizontal="left" indent="1"/>
    </xf>
    <xf numFmtId="0" fontId="0" fillId="0" borderId="0" xfId="0" applyAlignment="1">
      <alignment horizontal="left" indent="1"/>
    </xf>
    <xf numFmtId="0" fontId="3" fillId="3" borderId="1" xfId="0" applyFont="1" applyFill="1" applyBorder="1"/>
    <xf numFmtId="1" fontId="0" fillId="0" borderId="1" xfId="0" applyNumberFormat="1" applyBorder="1"/>
    <xf numFmtId="0" fontId="0" fillId="0" borderId="1" xfId="0" applyBorder="1" applyAlignment="1">
      <alignment wrapText="1"/>
    </xf>
    <xf numFmtId="0" fontId="6" fillId="0" borderId="1" xfId="0" applyFont="1" applyBorder="1" applyAlignment="1">
      <alignment wrapText="1"/>
    </xf>
    <xf numFmtId="0" fontId="3" fillId="3" borderId="1" xfId="0" applyFont="1" applyFill="1" applyBorder="1" applyAlignment="1">
      <alignment horizontal="left"/>
    </xf>
    <xf numFmtId="167" fontId="12" fillId="0" borderId="4" xfId="2" applyNumberFormat="1" applyFont="1" applyBorder="1" applyAlignment="1">
      <alignment horizontal="center" wrapText="1"/>
    </xf>
    <xf numFmtId="3" fontId="12" fillId="0" borderId="3" xfId="2" applyFont="1" applyBorder="1" applyAlignment="1">
      <alignment horizontal="center" wrapText="1"/>
    </xf>
    <xf numFmtId="167" fontId="13" fillId="0" borderId="6" xfId="2" applyNumberFormat="1" applyFont="1" applyBorder="1" applyAlignment="1">
      <alignment horizontal="center"/>
    </xf>
    <xf numFmtId="3" fontId="13" fillId="0" borderId="1" xfId="2" applyFont="1" applyBorder="1" applyAlignment="1">
      <alignment horizontal="center"/>
    </xf>
    <xf numFmtId="3" fontId="13" fillId="0" borderId="7" xfId="2" applyFont="1" applyBorder="1" applyAlignment="1">
      <alignment horizontal="center"/>
    </xf>
    <xf numFmtId="0" fontId="10" fillId="0" borderId="8" xfId="0" applyFont="1" applyBorder="1"/>
    <xf numFmtId="167" fontId="10" fillId="0" borderId="0" xfId="0" applyNumberFormat="1" applyFont="1"/>
    <xf numFmtId="3" fontId="10" fillId="0" borderId="0" xfId="0" applyNumberFormat="1" applyFont="1"/>
    <xf numFmtId="16" fontId="10" fillId="0" borderId="8" xfId="0" quotePrefix="1" applyNumberFormat="1" applyFont="1" applyBorder="1"/>
    <xf numFmtId="16" fontId="10" fillId="0" borderId="9" xfId="0" applyNumberFormat="1" applyFont="1" applyBorder="1"/>
    <xf numFmtId="0" fontId="15" fillId="0" borderId="0" xfId="0" applyFont="1"/>
    <xf numFmtId="3" fontId="12" fillId="0" borderId="10" xfId="2" applyFont="1" applyBorder="1" applyAlignment="1">
      <alignment horizontal="center" wrapText="1"/>
    </xf>
    <xf numFmtId="166" fontId="10" fillId="0" borderId="10" xfId="0" applyNumberFormat="1" applyFont="1" applyBorder="1"/>
    <xf numFmtId="166" fontId="10" fillId="0" borderId="11" xfId="0" applyNumberFormat="1" applyFont="1" applyBorder="1"/>
    <xf numFmtId="167" fontId="10" fillId="0" borderId="2" xfId="0" applyNumberFormat="1" applyFont="1" applyBorder="1"/>
    <xf numFmtId="3" fontId="10" fillId="0" borderId="2" xfId="0" applyNumberFormat="1" applyFont="1" applyBorder="1"/>
    <xf numFmtId="166" fontId="10" fillId="0" borderId="12" xfId="0" applyNumberFormat="1" applyFont="1" applyBorder="1"/>
    <xf numFmtId="0" fontId="17" fillId="6" borderId="13" xfId="3" applyFont="1" applyFill="1" applyBorder="1" applyAlignment="1">
      <alignment horizontal="center" vertical="center" wrapText="1"/>
    </xf>
    <xf numFmtId="0" fontId="16" fillId="0" borderId="0" xfId="3"/>
    <xf numFmtId="0" fontId="18" fillId="7" borderId="14" xfId="3" applyFont="1" applyFill="1" applyBorder="1"/>
    <xf numFmtId="0" fontId="16" fillId="7" borderId="15" xfId="3" applyFill="1" applyBorder="1"/>
    <xf numFmtId="0" fontId="16" fillId="7" borderId="16" xfId="3" applyFill="1" applyBorder="1"/>
    <xf numFmtId="0" fontId="7" fillId="8" borderId="17" xfId="3" applyFont="1" applyFill="1" applyBorder="1"/>
    <xf numFmtId="0" fontId="19" fillId="8" borderId="21" xfId="3" applyFont="1" applyFill="1" applyBorder="1" applyAlignment="1">
      <alignment horizontal="center" wrapText="1"/>
    </xf>
    <xf numFmtId="0" fontId="7" fillId="8" borderId="22" xfId="3" applyFont="1" applyFill="1" applyBorder="1" applyAlignment="1">
      <alignment horizontal="center"/>
    </xf>
    <xf numFmtId="0" fontId="7" fillId="8" borderId="23" xfId="3" applyFont="1" applyFill="1" applyBorder="1" applyAlignment="1">
      <alignment horizontal="center"/>
    </xf>
    <xf numFmtId="0" fontId="7" fillId="8" borderId="24" xfId="3" applyFont="1" applyFill="1" applyBorder="1" applyAlignment="1">
      <alignment horizontal="center"/>
    </xf>
    <xf numFmtId="0" fontId="7" fillId="8" borderId="25" xfId="3" applyFont="1" applyFill="1" applyBorder="1" applyAlignment="1">
      <alignment horizontal="center"/>
    </xf>
    <xf numFmtId="170" fontId="20" fillId="0" borderId="0" xfId="3" applyNumberFormat="1" applyFont="1" applyAlignment="1">
      <alignment horizontal="right"/>
    </xf>
    <xf numFmtId="165" fontId="16" fillId="9" borderId="8" xfId="3" applyNumberFormat="1" applyFill="1" applyBorder="1"/>
    <xf numFmtId="165" fontId="16" fillId="9" borderId="0" xfId="3" applyNumberFormat="1" applyFill="1"/>
    <xf numFmtId="165" fontId="16" fillId="9" borderId="28" xfId="3" applyNumberFormat="1" applyFill="1" applyBorder="1"/>
    <xf numFmtId="171" fontId="16" fillId="5" borderId="29" xfId="3" applyNumberFormat="1" applyFill="1" applyBorder="1"/>
    <xf numFmtId="165" fontId="16" fillId="9" borderId="30" xfId="3" applyNumberFormat="1" applyFill="1" applyBorder="1"/>
    <xf numFmtId="165" fontId="16" fillId="9" borderId="25" xfId="3" applyNumberFormat="1" applyFill="1" applyBorder="1"/>
    <xf numFmtId="165" fontId="16" fillId="9" borderId="31" xfId="3" applyNumberFormat="1" applyFill="1" applyBorder="1"/>
    <xf numFmtId="171" fontId="16" fillId="5" borderId="26" xfId="3" applyNumberFormat="1" applyFill="1" applyBorder="1"/>
    <xf numFmtId="172" fontId="20" fillId="0" borderId="0" xfId="3" applyNumberFormat="1" applyFont="1" applyAlignment="1">
      <alignment horizontal="right"/>
    </xf>
    <xf numFmtId="0" fontId="21" fillId="10" borderId="32" xfId="0" applyFont="1" applyFill="1" applyBorder="1" applyAlignment="1">
      <alignment vertical="center"/>
    </xf>
    <xf numFmtId="0" fontId="21" fillId="10" borderId="33" xfId="0" applyFont="1" applyFill="1" applyBorder="1" applyAlignment="1">
      <alignment vertical="center"/>
    </xf>
    <xf numFmtId="167" fontId="22" fillId="0" borderId="34" xfId="0" applyNumberFormat="1" applyFont="1" applyBorder="1" applyAlignment="1">
      <alignment vertical="center"/>
    </xf>
    <xf numFmtId="0" fontId="0" fillId="0" borderId="0" xfId="0" applyAlignment="1">
      <alignment horizontal="left" indent="2"/>
    </xf>
    <xf numFmtId="164" fontId="4" fillId="0" borderId="0" xfId="0" applyNumberFormat="1" applyFont="1"/>
    <xf numFmtId="10" fontId="4" fillId="0" borderId="0" xfId="0" applyNumberFormat="1" applyFont="1"/>
    <xf numFmtId="164" fontId="0" fillId="0" borderId="0" xfId="0" applyNumberFormat="1"/>
    <xf numFmtId="168" fontId="22" fillId="0" borderId="34" xfId="0" applyNumberFormat="1" applyFont="1" applyBorder="1" applyAlignment="1">
      <alignment vertical="center"/>
    </xf>
    <xf numFmtId="0" fontId="0" fillId="9" borderId="1" xfId="0" applyFill="1" applyBorder="1"/>
    <xf numFmtId="0" fontId="0" fillId="9" borderId="0" xfId="0" applyFill="1"/>
    <xf numFmtId="0" fontId="6" fillId="9" borderId="1" xfId="0" applyFont="1" applyFill="1" applyBorder="1" applyAlignment="1">
      <alignment horizontal="left" vertical="center" indent="1"/>
    </xf>
    <xf numFmtId="0" fontId="0" fillId="9" borderId="1" xfId="0" applyFill="1" applyBorder="1" applyAlignment="1">
      <alignment vertical="center"/>
    </xf>
    <xf numFmtId="2" fontId="0" fillId="9" borderId="1" xfId="0" applyNumberFormat="1" applyFill="1" applyBorder="1" applyAlignment="1">
      <alignment vertical="center"/>
    </xf>
    <xf numFmtId="0" fontId="0" fillId="9" borderId="1" xfId="0" applyFill="1" applyBorder="1" applyAlignment="1">
      <alignment vertical="center" wrapText="1"/>
    </xf>
    <xf numFmtId="0" fontId="0" fillId="5" borderId="1" xfId="0" applyFill="1" applyBorder="1"/>
    <xf numFmtId="0" fontId="6" fillId="3" borderId="1" xfId="0" applyFont="1" applyFill="1" applyBorder="1"/>
    <xf numFmtId="0" fontId="6" fillId="3" borderId="0" xfId="0" applyFont="1" applyFill="1"/>
    <xf numFmtId="0" fontId="7" fillId="3" borderId="1" xfId="0" applyFont="1" applyFill="1" applyBorder="1"/>
    <xf numFmtId="0" fontId="5" fillId="0" borderId="0" xfId="1"/>
    <xf numFmtId="172" fontId="23" fillId="0" borderId="0" xfId="3" applyNumberFormat="1" applyFont="1" applyAlignment="1">
      <alignment horizontal="right"/>
    </xf>
    <xf numFmtId="165" fontId="16" fillId="9" borderId="35" xfId="3" applyNumberFormat="1" applyFill="1" applyBorder="1"/>
    <xf numFmtId="0" fontId="0" fillId="3" borderId="1" xfId="0" applyFill="1" applyBorder="1" applyAlignment="1">
      <alignment wrapText="1"/>
    </xf>
    <xf numFmtId="0" fontId="0" fillId="0" borderId="1" xfId="0" applyBorder="1" applyAlignment="1">
      <alignment vertical="center" wrapText="1"/>
    </xf>
    <xf numFmtId="0" fontId="3" fillId="3" borderId="1" xfId="0" applyFont="1" applyFill="1" applyBorder="1" applyAlignment="1">
      <alignment wrapText="1"/>
    </xf>
    <xf numFmtId="0" fontId="0" fillId="0" borderId="1" xfId="0" applyBorder="1" applyAlignment="1">
      <alignment horizontal="left" wrapText="1"/>
    </xf>
    <xf numFmtId="0" fontId="0" fillId="9" borderId="1" xfId="0" applyFill="1" applyBorder="1" applyAlignment="1">
      <alignment wrapText="1"/>
    </xf>
    <xf numFmtId="0" fontId="6" fillId="3" borderId="1" xfId="0" applyFont="1" applyFill="1" applyBorder="1" applyAlignment="1">
      <alignment wrapText="1"/>
    </xf>
    <xf numFmtId="0" fontId="0" fillId="3" borderId="1" xfId="0" applyFill="1" applyBorder="1" applyAlignment="1">
      <alignment vertical="center" wrapText="1"/>
    </xf>
    <xf numFmtId="0" fontId="6" fillId="3" borderId="1" xfId="0" applyFont="1" applyFill="1" applyBorder="1" applyAlignment="1">
      <alignment vertical="center" wrapText="1"/>
    </xf>
    <xf numFmtId="0" fontId="6" fillId="0" borderId="1" xfId="1" applyFont="1" applyBorder="1" applyAlignment="1">
      <alignment wrapText="1"/>
    </xf>
    <xf numFmtId="0" fontId="0" fillId="0" borderId="6" xfId="0" applyBorder="1" applyAlignment="1">
      <alignment horizontal="left" vertical="center" indent="1"/>
    </xf>
    <xf numFmtId="9" fontId="0" fillId="0" borderId="0" xfId="4" applyFont="1" applyAlignment="1">
      <alignment vertical="center"/>
    </xf>
    <xf numFmtId="2" fontId="0" fillId="9" borderId="1" xfId="0" applyNumberFormat="1" applyFill="1" applyBorder="1"/>
    <xf numFmtId="0" fontId="6" fillId="0" borderId="1" xfId="1" applyFont="1" applyFill="1" applyBorder="1" applyAlignment="1">
      <alignment vertical="center"/>
    </xf>
    <xf numFmtId="164" fontId="0" fillId="0" borderId="1" xfId="0" applyNumberFormat="1" applyBorder="1"/>
    <xf numFmtId="164" fontId="0" fillId="3" borderId="1" xfId="0" applyNumberFormat="1" applyFill="1" applyBorder="1"/>
    <xf numFmtId="164" fontId="0" fillId="9" borderId="1" xfId="0" applyNumberFormat="1" applyFill="1" applyBorder="1"/>
    <xf numFmtId="164" fontId="0" fillId="5" borderId="1" xfId="0" applyNumberFormat="1" applyFill="1" applyBorder="1"/>
    <xf numFmtId="0" fontId="6" fillId="0" borderId="1" xfId="0" applyFont="1" applyBorder="1" applyAlignment="1">
      <alignment vertical="center"/>
    </xf>
    <xf numFmtId="0" fontId="6" fillId="0" borderId="1" xfId="0" applyFont="1" applyBorder="1" applyAlignment="1">
      <alignment vertical="center" wrapText="1"/>
    </xf>
    <xf numFmtId="0" fontId="16" fillId="5" borderId="0" xfId="3" applyFill="1"/>
    <xf numFmtId="0" fontId="26" fillId="0" borderId="0" xfId="3" applyFont="1" applyAlignment="1">
      <alignment horizontal="left" vertical="top" wrapText="1"/>
    </xf>
    <xf numFmtId="0" fontId="26" fillId="0" borderId="38" xfId="3" applyFont="1" applyBorder="1" applyAlignment="1">
      <alignment horizontal="center" wrapText="1"/>
    </xf>
    <xf numFmtId="49" fontId="26" fillId="0" borderId="0" xfId="3" applyNumberFormat="1" applyFont="1" applyAlignment="1">
      <alignment horizontal="left"/>
    </xf>
    <xf numFmtId="1" fontId="16" fillId="9" borderId="27" xfId="3" applyNumberFormat="1" applyFill="1" applyBorder="1"/>
    <xf numFmtId="1" fontId="16" fillId="9" borderId="21" xfId="3" applyNumberFormat="1" applyFill="1" applyBorder="1"/>
    <xf numFmtId="49" fontId="16" fillId="11" borderId="16" xfId="3" applyNumberFormat="1" applyFill="1" applyBorder="1"/>
    <xf numFmtId="171" fontId="16" fillId="5" borderId="0" xfId="3" applyNumberFormat="1" applyFill="1"/>
    <xf numFmtId="0" fontId="16" fillId="0" borderId="0" xfId="3" applyAlignment="1">
      <alignment vertical="top"/>
    </xf>
    <xf numFmtId="3" fontId="16" fillId="0" borderId="0" xfId="3" applyNumberFormat="1"/>
    <xf numFmtId="169" fontId="16" fillId="0" borderId="0" xfId="3" applyNumberFormat="1"/>
    <xf numFmtId="1" fontId="16" fillId="0" borderId="0" xfId="3" applyNumberFormat="1" applyAlignment="1">
      <alignment horizontal="centerContinuous"/>
    </xf>
    <xf numFmtId="3" fontId="16" fillId="0" borderId="0" xfId="3" applyNumberFormat="1" applyAlignment="1">
      <alignment horizontal="center" wrapText="1"/>
    </xf>
    <xf numFmtId="3" fontId="16" fillId="0" borderId="0" xfId="3" applyNumberFormat="1" applyAlignment="1">
      <alignment horizontal="centerContinuous"/>
    </xf>
    <xf numFmtId="169" fontId="16" fillId="0" borderId="0" xfId="3" applyNumberFormat="1" applyAlignment="1">
      <alignment horizontal="centerContinuous"/>
    </xf>
    <xf numFmtId="169" fontId="16" fillId="0" borderId="0" xfId="3" applyNumberFormat="1" applyAlignment="1">
      <alignment horizontal="center" wrapText="1"/>
    </xf>
    <xf numFmtId="0" fontId="16" fillId="0" borderId="0" xfId="3" applyAlignment="1">
      <alignment horizontal="left" wrapText="1"/>
    </xf>
    <xf numFmtId="3" fontId="0" fillId="0" borderId="0" xfId="5" applyNumberFormat="1" applyFont="1" applyAlignment="1">
      <alignment horizontal="right"/>
    </xf>
    <xf numFmtId="169" fontId="16" fillId="0" borderId="0" xfId="3" applyNumberFormat="1" applyAlignment="1">
      <alignment horizontal="right"/>
    </xf>
    <xf numFmtId="0" fontId="16" fillId="0" borderId="0" xfId="3" applyAlignment="1">
      <alignment horizontal="left" wrapText="1" indent="1"/>
    </xf>
    <xf numFmtId="0" fontId="16" fillId="0" borderId="0" xfId="3" applyAlignment="1">
      <alignment horizontal="left" wrapText="1" indent="2"/>
    </xf>
    <xf numFmtId="0" fontId="16" fillId="0" borderId="0" xfId="3" applyAlignment="1">
      <alignment horizontal="left" wrapText="1" indent="3"/>
    </xf>
    <xf numFmtId="3" fontId="16" fillId="0" borderId="0" xfId="3" applyNumberFormat="1" applyAlignment="1">
      <alignment horizontal="right"/>
    </xf>
    <xf numFmtId="3" fontId="0" fillId="0" borderId="0" xfId="5" applyNumberFormat="1" applyFont="1"/>
    <xf numFmtId="0" fontId="0" fillId="5" borderId="0" xfId="0" applyFill="1"/>
    <xf numFmtId="0" fontId="16" fillId="5" borderId="0" xfId="3" quotePrefix="1" applyFill="1"/>
    <xf numFmtId="0" fontId="1" fillId="0" borderId="0" xfId="6"/>
    <xf numFmtId="0" fontId="1" fillId="0" borderId="44" xfId="6" applyBorder="1" applyAlignment="1">
      <alignment horizontal="center"/>
    </xf>
    <xf numFmtId="0" fontId="1" fillId="0" borderId="45" xfId="6" applyBorder="1" applyAlignment="1">
      <alignment horizontal="center"/>
    </xf>
    <xf numFmtId="0" fontId="1" fillId="3" borderId="52" xfId="6" applyFill="1" applyBorder="1"/>
    <xf numFmtId="0" fontId="1" fillId="3" borderId="53" xfId="6" applyFill="1" applyBorder="1"/>
    <xf numFmtId="0" fontId="1" fillId="3" borderId="54" xfId="6" applyFill="1" applyBorder="1"/>
    <xf numFmtId="0" fontId="1" fillId="3" borderId="55" xfId="6" applyFill="1" applyBorder="1"/>
    <xf numFmtId="0" fontId="1" fillId="3" borderId="56" xfId="6" applyFill="1" applyBorder="1"/>
    <xf numFmtId="0" fontId="1" fillId="3" borderId="57" xfId="6" applyFill="1" applyBorder="1"/>
    <xf numFmtId="0" fontId="1" fillId="0" borderId="58" xfId="6" applyBorder="1"/>
    <xf numFmtId="0" fontId="1" fillId="0" borderId="59" xfId="6" applyBorder="1"/>
    <xf numFmtId="0" fontId="1" fillId="0" borderId="60" xfId="6" applyBorder="1"/>
    <xf numFmtId="0" fontId="1" fillId="0" borderId="61" xfId="6" applyBorder="1"/>
    <xf numFmtId="1" fontId="1" fillId="12" borderId="58" xfId="6" applyNumberFormat="1" applyFill="1" applyBorder="1"/>
    <xf numFmtId="1" fontId="1" fillId="12" borderId="60" xfId="6" applyNumberFormat="1" applyFill="1" applyBorder="1"/>
    <xf numFmtId="1" fontId="1" fillId="12" borderId="61" xfId="6" applyNumberFormat="1" applyFill="1" applyBorder="1"/>
    <xf numFmtId="1" fontId="1" fillId="12" borderId="59" xfId="6" applyNumberFormat="1" applyFill="1" applyBorder="1"/>
    <xf numFmtId="0" fontId="1" fillId="3" borderId="58" xfId="6" applyFill="1" applyBorder="1"/>
    <xf numFmtId="0" fontId="1" fillId="3" borderId="59" xfId="6" applyFill="1" applyBorder="1"/>
    <xf numFmtId="0" fontId="1" fillId="3" borderId="60" xfId="6" applyFill="1" applyBorder="1"/>
    <xf numFmtId="0" fontId="1" fillId="3" borderId="61" xfId="6" applyFill="1" applyBorder="1"/>
    <xf numFmtId="1" fontId="1" fillId="3" borderId="44" xfId="6" applyNumberFormat="1" applyFill="1" applyBorder="1"/>
    <xf numFmtId="1" fontId="1" fillId="3" borderId="45" xfId="6" applyNumberFormat="1" applyFill="1" applyBorder="1"/>
    <xf numFmtId="0" fontId="1" fillId="0" borderId="62" xfId="6" applyBorder="1"/>
    <xf numFmtId="0" fontId="1" fillId="0" borderId="63" xfId="6" applyBorder="1"/>
    <xf numFmtId="0" fontId="1" fillId="0" borderId="64" xfId="6" applyBorder="1"/>
    <xf numFmtId="0" fontId="1" fillId="0" borderId="65" xfId="6" applyBorder="1"/>
    <xf numFmtId="1" fontId="1" fillId="12" borderId="62" xfId="6" applyNumberFormat="1" applyFill="1" applyBorder="1"/>
    <xf numFmtId="1" fontId="1" fillId="12" borderId="64" xfId="6" applyNumberFormat="1" applyFill="1" applyBorder="1"/>
    <xf numFmtId="1" fontId="1" fillId="12" borderId="65" xfId="6" applyNumberFormat="1" applyFill="1" applyBorder="1"/>
    <xf numFmtId="1" fontId="1" fillId="12" borderId="63" xfId="6" applyNumberFormat="1" applyFill="1" applyBorder="1"/>
    <xf numFmtId="0" fontId="1" fillId="12" borderId="0" xfId="6" applyFill="1"/>
    <xf numFmtId="0" fontId="1" fillId="0" borderId="0" xfId="6" applyAlignment="1">
      <alignment wrapText="1"/>
    </xf>
    <xf numFmtId="3" fontId="1" fillId="12" borderId="44" xfId="6" applyNumberFormat="1" applyFill="1" applyBorder="1"/>
    <xf numFmtId="3" fontId="1" fillId="12" borderId="45" xfId="6" applyNumberFormat="1" applyFill="1" applyBorder="1"/>
    <xf numFmtId="3" fontId="1" fillId="12" borderId="66" xfId="6" applyNumberFormat="1" applyFill="1" applyBorder="1"/>
    <xf numFmtId="3" fontId="1" fillId="12" borderId="67" xfId="6" applyNumberFormat="1" applyFill="1" applyBorder="1"/>
    <xf numFmtId="0" fontId="1" fillId="0" borderId="46" xfId="6" applyBorder="1" applyAlignment="1">
      <alignment horizontal="center" wrapText="1"/>
    </xf>
    <xf numFmtId="0" fontId="1" fillId="0" borderId="47" xfId="6" applyBorder="1" applyAlignment="1">
      <alignment horizontal="center" wrapText="1"/>
    </xf>
    <xf numFmtId="0" fontId="1" fillId="0" borderId="48" xfId="6" applyBorder="1" applyAlignment="1">
      <alignment horizontal="center" wrapText="1"/>
    </xf>
    <xf numFmtId="0" fontId="1" fillId="0" borderId="49" xfId="6" applyBorder="1" applyAlignment="1">
      <alignment horizontal="center" wrapText="1"/>
    </xf>
    <xf numFmtId="0" fontId="1" fillId="0" borderId="50" xfId="6" applyBorder="1" applyAlignment="1">
      <alignment horizontal="center" wrapText="1"/>
    </xf>
    <xf numFmtId="0" fontId="1" fillId="0" borderId="51" xfId="6" applyBorder="1" applyAlignment="1">
      <alignment horizontal="center" wrapText="1"/>
    </xf>
    <xf numFmtId="0" fontId="16" fillId="13" borderId="0" xfId="3" applyFill="1" applyAlignment="1">
      <alignment horizontal="left" wrapText="1" indent="1"/>
    </xf>
    <xf numFmtId="3" fontId="0" fillId="13" borderId="0" xfId="5" applyNumberFormat="1" applyFont="1" applyFill="1" applyAlignment="1">
      <alignment horizontal="right"/>
    </xf>
    <xf numFmtId="169" fontId="16" fillId="13" borderId="0" xfId="3" applyNumberFormat="1" applyFill="1" applyAlignment="1">
      <alignment horizontal="right"/>
    </xf>
    <xf numFmtId="3" fontId="16" fillId="13" borderId="0" xfId="3" applyNumberFormat="1" applyFill="1" applyAlignment="1">
      <alignment horizontal="right"/>
    </xf>
    <xf numFmtId="0" fontId="16" fillId="13" borderId="0" xfId="3" applyFill="1" applyAlignment="1">
      <alignment horizontal="left" wrapText="1" indent="2"/>
    </xf>
    <xf numFmtId="0" fontId="16" fillId="12" borderId="0" xfId="3" applyFill="1" applyAlignment="1">
      <alignment horizontal="left" wrapText="1" indent="1"/>
    </xf>
    <xf numFmtId="3" fontId="0" fillId="12" borderId="0" xfId="5" applyNumberFormat="1" applyFont="1" applyFill="1" applyAlignment="1">
      <alignment horizontal="right"/>
    </xf>
    <xf numFmtId="169" fontId="16" fillId="12" borderId="0" xfId="3" applyNumberFormat="1" applyFill="1" applyAlignment="1">
      <alignment horizontal="right"/>
    </xf>
    <xf numFmtId="0" fontId="16" fillId="12" borderId="0" xfId="3" applyFill="1" applyAlignment="1">
      <alignment horizontal="left" wrapText="1" indent="2"/>
    </xf>
    <xf numFmtId="3" fontId="0" fillId="12" borderId="1" xfId="5" applyNumberFormat="1" applyFont="1" applyFill="1" applyBorder="1" applyAlignment="1">
      <alignment horizontal="right"/>
    </xf>
    <xf numFmtId="3" fontId="0" fillId="13" borderId="1" xfId="5" applyNumberFormat="1" applyFont="1" applyFill="1" applyBorder="1" applyAlignment="1">
      <alignment horizontal="right"/>
    </xf>
    <xf numFmtId="3" fontId="0" fillId="0" borderId="1" xfId="0" applyNumberFormat="1" applyBorder="1"/>
    <xf numFmtId="0" fontId="2" fillId="4" borderId="1" xfId="0" applyFont="1" applyFill="1" applyBorder="1"/>
    <xf numFmtId="0" fontId="0" fillId="0" borderId="6" xfId="0" applyBorder="1" applyAlignment="1">
      <alignment horizontal="left" vertical="center"/>
    </xf>
    <xf numFmtId="0" fontId="6" fillId="0" borderId="1" xfId="0" applyFont="1" applyBorder="1" applyAlignment="1">
      <alignment horizontal="left" vertical="center"/>
    </xf>
    <xf numFmtId="9" fontId="6" fillId="5" borderId="1" xfId="0" applyNumberFormat="1" applyFont="1" applyFill="1" applyBorder="1" applyAlignment="1">
      <alignment vertical="center"/>
    </xf>
    <xf numFmtId="0" fontId="6" fillId="5" borderId="1" xfId="0" applyFont="1" applyFill="1" applyBorder="1" applyAlignment="1">
      <alignment vertical="center"/>
    </xf>
    <xf numFmtId="0" fontId="0" fillId="2" borderId="1" xfId="0" applyFill="1" applyBorder="1"/>
    <xf numFmtId="9" fontId="6" fillId="0" borderId="1" xfId="0" applyNumberFormat="1" applyFont="1" applyBorder="1" applyAlignment="1">
      <alignment vertical="center"/>
    </xf>
    <xf numFmtId="10" fontId="0" fillId="0" borderId="1" xfId="0" applyNumberFormat="1" applyBorder="1"/>
    <xf numFmtId="0" fontId="4" fillId="14" borderId="1" xfId="0" applyFont="1" applyFill="1" applyBorder="1" applyAlignment="1">
      <alignment horizontal="left"/>
    </xf>
    <xf numFmtId="0" fontId="0" fillId="14" borderId="1" xfId="0" applyFill="1" applyBorder="1"/>
    <xf numFmtId="0" fontId="0" fillId="14" borderId="1" xfId="0" applyFill="1" applyBorder="1" applyAlignment="1">
      <alignment wrapText="1"/>
    </xf>
    <xf numFmtId="0" fontId="0" fillId="14" borderId="0" xfId="0" applyFill="1"/>
    <xf numFmtId="165" fontId="0" fillId="14" borderId="1" xfId="0" applyNumberFormat="1" applyFill="1" applyBorder="1"/>
    <xf numFmtId="0" fontId="0" fillId="14" borderId="1" xfId="0" applyFill="1" applyBorder="1" applyAlignment="1">
      <alignment horizontal="left" indent="1"/>
    </xf>
    <xf numFmtId="0" fontId="0" fillId="14" borderId="1" xfId="0" applyFill="1" applyBorder="1" applyAlignment="1">
      <alignment horizontal="left" wrapText="1"/>
    </xf>
    <xf numFmtId="0" fontId="0" fillId="14" borderId="0" xfId="0" applyFill="1" applyAlignment="1">
      <alignment horizontal="left" indent="1"/>
    </xf>
    <xf numFmtId="0" fontId="4" fillId="14" borderId="1" xfId="0" applyFont="1" applyFill="1" applyBorder="1"/>
    <xf numFmtId="0" fontId="6" fillId="14" borderId="1" xfId="1" applyFont="1" applyFill="1" applyBorder="1" applyAlignment="1">
      <alignment wrapText="1"/>
    </xf>
    <xf numFmtId="0" fontId="4" fillId="14" borderId="1" xfId="0" applyFont="1" applyFill="1" applyBorder="1" applyAlignment="1">
      <alignment horizontal="left" vertical="center"/>
    </xf>
    <xf numFmtId="0" fontId="0" fillId="14" borderId="1" xfId="0" applyFill="1" applyBorder="1" applyAlignment="1">
      <alignment vertical="center"/>
    </xf>
    <xf numFmtId="0" fontId="0" fillId="14" borderId="1" xfId="0" applyFill="1" applyBorder="1" applyAlignment="1">
      <alignment vertical="center" wrapText="1"/>
    </xf>
    <xf numFmtId="164" fontId="0" fillId="14" borderId="1" xfId="0" applyNumberFormat="1" applyFill="1" applyBorder="1"/>
    <xf numFmtId="1" fontId="0" fillId="9" borderId="1" xfId="0" applyNumberFormat="1" applyFill="1" applyBorder="1"/>
    <xf numFmtId="1" fontId="2" fillId="4" borderId="1" xfId="0" applyNumberFormat="1" applyFont="1" applyFill="1" applyBorder="1" applyAlignment="1">
      <alignment vertical="center"/>
    </xf>
    <xf numFmtId="1" fontId="0" fillId="3" borderId="1" xfId="0" applyNumberFormat="1" applyFill="1" applyBorder="1"/>
    <xf numFmtId="1" fontId="0" fillId="14" borderId="1" xfId="0" applyNumberFormat="1" applyFill="1" applyBorder="1"/>
    <xf numFmtId="1" fontId="0" fillId="14" borderId="1" xfId="0" applyNumberFormat="1" applyFill="1" applyBorder="1" applyAlignment="1">
      <alignment horizontal="left" indent="1"/>
    </xf>
    <xf numFmtId="1" fontId="6" fillId="3" borderId="1" xfId="0" applyNumberFormat="1" applyFont="1" applyFill="1" applyBorder="1"/>
    <xf numFmtId="1" fontId="0" fillId="14" borderId="1" xfId="0" applyNumberFormat="1" applyFill="1" applyBorder="1" applyAlignment="1">
      <alignment vertical="center"/>
    </xf>
    <xf numFmtId="1" fontId="0" fillId="0" borderId="0" xfId="0" applyNumberFormat="1"/>
    <xf numFmtId="0" fontId="4" fillId="14" borderId="1" xfId="0" applyFont="1" applyFill="1" applyBorder="1" applyAlignment="1">
      <alignment vertical="center"/>
    </xf>
    <xf numFmtId="0" fontId="0" fillId="14" borderId="0" xfId="0" applyFill="1" applyAlignment="1">
      <alignment vertical="center"/>
    </xf>
    <xf numFmtId="165" fontId="0" fillId="14" borderId="1" xfId="0" applyNumberFormat="1" applyFill="1" applyBorder="1" applyAlignment="1">
      <alignment vertical="center"/>
    </xf>
    <xf numFmtId="0" fontId="6" fillId="14" borderId="1" xfId="1" applyFont="1" applyFill="1" applyBorder="1" applyAlignment="1">
      <alignment vertical="center"/>
    </xf>
    <xf numFmtId="0" fontId="8" fillId="14" borderId="1" xfId="0" applyFont="1" applyFill="1" applyBorder="1" applyAlignment="1">
      <alignment horizontal="left" vertical="center"/>
    </xf>
    <xf numFmtId="0" fontId="4" fillId="14" borderId="6" xfId="0" applyFont="1" applyFill="1" applyBorder="1" applyAlignment="1">
      <alignment vertical="center"/>
    </xf>
    <xf numFmtId="1" fontId="7" fillId="3" borderId="1" xfId="0" applyNumberFormat="1" applyFont="1" applyFill="1" applyBorder="1" applyAlignment="1">
      <alignment vertical="center"/>
    </xf>
    <xf numFmtId="1" fontId="6" fillId="0" borderId="1" xfId="0" applyNumberFormat="1" applyFont="1" applyBorder="1" applyAlignment="1">
      <alignment vertical="center"/>
    </xf>
    <xf numFmtId="0" fontId="6" fillId="14" borderId="1" xfId="0" applyFont="1" applyFill="1" applyBorder="1"/>
    <xf numFmtId="0" fontId="6" fillId="14" borderId="1" xfId="0" applyFont="1" applyFill="1" applyBorder="1" applyAlignment="1">
      <alignment wrapText="1"/>
    </xf>
    <xf numFmtId="1" fontId="0" fillId="14" borderId="0" xfId="0" applyNumberFormat="1" applyFill="1"/>
    <xf numFmtId="2" fontId="0" fillId="14" borderId="1" xfId="0" applyNumberFormat="1" applyFill="1" applyBorder="1"/>
    <xf numFmtId="1" fontId="3" fillId="3" borderId="1" xfId="0" applyNumberFormat="1" applyFont="1" applyFill="1" applyBorder="1"/>
    <xf numFmtId="0" fontId="0" fillId="0" borderId="1" xfId="0" applyBorder="1" applyAlignment="1">
      <alignment horizontal="left" vertical="center"/>
    </xf>
    <xf numFmtId="3" fontId="0" fillId="0" borderId="1" xfId="0" applyNumberFormat="1" applyBorder="1" applyAlignment="1">
      <alignment vertical="center"/>
    </xf>
    <xf numFmtId="4" fontId="0" fillId="0" borderId="1" xfId="0" applyNumberFormat="1" applyBorder="1" applyAlignment="1">
      <alignment vertical="center"/>
    </xf>
    <xf numFmtId="1" fontId="6" fillId="0" borderId="1" xfId="0" applyNumberFormat="1" applyFont="1" applyBorder="1"/>
    <xf numFmtId="0" fontId="6" fillId="0" borderId="1" xfId="1" applyFont="1" applyFill="1" applyBorder="1" applyAlignment="1">
      <alignment wrapText="1"/>
    </xf>
    <xf numFmtId="0" fontId="0" fillId="9" borderId="1" xfId="0" applyFill="1" applyBorder="1" applyAlignment="1">
      <alignment horizontal="left" indent="1"/>
    </xf>
    <xf numFmtId="0" fontId="0" fillId="12" borderId="1" xfId="0" applyFill="1" applyBorder="1"/>
    <xf numFmtId="0" fontId="6" fillId="9" borderId="1" xfId="1" applyFont="1" applyFill="1" applyBorder="1" applyAlignment="1">
      <alignment wrapText="1"/>
    </xf>
    <xf numFmtId="164" fontId="0" fillId="9" borderId="1" xfId="0" applyNumberFormat="1" applyFill="1" applyBorder="1" applyAlignment="1">
      <alignment vertical="center"/>
    </xf>
    <xf numFmtId="0" fontId="17" fillId="6" borderId="36" xfId="3" applyFont="1" applyFill="1" applyBorder="1" applyAlignment="1">
      <alignment horizontal="center" vertical="center" wrapText="1"/>
    </xf>
    <xf numFmtId="0" fontId="16" fillId="0" borderId="37" xfId="3" applyBorder="1"/>
    <xf numFmtId="0" fontId="16" fillId="0" borderId="7" xfId="3" applyBorder="1"/>
    <xf numFmtId="0" fontId="7" fillId="8" borderId="18" xfId="3" applyFont="1" applyFill="1" applyBorder="1" applyAlignment="1">
      <alignment horizontal="center"/>
    </xf>
    <xf numFmtId="0" fontId="7" fillId="8" borderId="19" xfId="3" applyFont="1" applyFill="1" applyBorder="1" applyAlignment="1">
      <alignment horizontal="center"/>
    </xf>
    <xf numFmtId="0" fontId="18" fillId="8" borderId="20" xfId="3" applyFont="1" applyFill="1" applyBorder="1" applyAlignment="1">
      <alignment horizontal="center" wrapText="1"/>
    </xf>
    <xf numFmtId="0" fontId="18" fillId="8" borderId="26" xfId="3" applyFont="1" applyFill="1" applyBorder="1" applyAlignment="1">
      <alignment horizontal="center" wrapText="1"/>
    </xf>
    <xf numFmtId="0" fontId="20" fillId="0" borderId="0" xfId="3" applyFont="1" applyAlignment="1">
      <alignment horizontal="left" vertical="top" wrapText="1"/>
    </xf>
    <xf numFmtId="0" fontId="16" fillId="0" borderId="0" xfId="3"/>
    <xf numFmtId="0" fontId="20" fillId="0" borderId="0" xfId="3" applyFont="1" applyAlignment="1">
      <alignment horizontal="left"/>
    </xf>
    <xf numFmtId="0" fontId="25" fillId="0" borderId="0" xfId="3" applyFont="1" applyAlignment="1">
      <alignment horizontal="left"/>
    </xf>
    <xf numFmtId="0" fontId="26" fillId="0" borderId="0" xfId="3" applyFont="1" applyAlignment="1">
      <alignment horizontal="left" vertical="top" wrapText="1"/>
    </xf>
    <xf numFmtId="0" fontId="16" fillId="0" borderId="0" xfId="3" applyAlignment="1">
      <alignment horizontal="left" wrapText="1"/>
    </xf>
    <xf numFmtId="0" fontId="16" fillId="0" borderId="0" xfId="3" applyAlignment="1">
      <alignment horizontal="left" vertical="top" wrapText="1"/>
    </xf>
    <xf numFmtId="0" fontId="16" fillId="0" borderId="0" xfId="3" applyAlignment="1">
      <alignment horizontal="center" wrapText="1"/>
    </xf>
    <xf numFmtId="3" fontId="16" fillId="0" borderId="0" xfId="3" applyNumberFormat="1" applyAlignment="1">
      <alignment horizontal="center" wrapText="1"/>
    </xf>
    <xf numFmtId="3" fontId="16" fillId="0" borderId="0" xfId="3" applyNumberFormat="1"/>
    <xf numFmtId="169" fontId="16" fillId="0" borderId="0" xfId="3" applyNumberFormat="1" applyAlignment="1">
      <alignment horizontal="center" wrapText="1"/>
    </xf>
    <xf numFmtId="169" fontId="16" fillId="0" borderId="0" xfId="3" applyNumberFormat="1"/>
    <xf numFmtId="0" fontId="1" fillId="0" borderId="25" xfId="6" applyBorder="1" applyAlignment="1">
      <alignment horizontal="center" wrapText="1"/>
    </xf>
    <xf numFmtId="0" fontId="1" fillId="13" borderId="68" xfId="6" applyFill="1" applyBorder="1" applyAlignment="1">
      <alignment horizontal="center"/>
    </xf>
    <xf numFmtId="0" fontId="1" fillId="0" borderId="39" xfId="6" applyBorder="1" applyAlignment="1">
      <alignment horizontal="center"/>
    </xf>
    <xf numFmtId="0" fontId="1" fillId="0" borderId="40" xfId="6" applyBorder="1" applyAlignment="1">
      <alignment horizontal="center"/>
    </xf>
    <xf numFmtId="0" fontId="1" fillId="0" borderId="44" xfId="6" applyBorder="1" applyAlignment="1">
      <alignment horizontal="center"/>
    </xf>
    <xf numFmtId="0" fontId="1" fillId="0" borderId="45" xfId="6" applyBorder="1" applyAlignment="1">
      <alignment horizontal="center"/>
    </xf>
    <xf numFmtId="0" fontId="1" fillId="0" borderId="41" xfId="6" applyBorder="1" applyAlignment="1">
      <alignment horizontal="center"/>
    </xf>
    <xf numFmtId="0" fontId="1" fillId="0" borderId="42" xfId="6" applyBorder="1" applyAlignment="1">
      <alignment horizontal="center"/>
    </xf>
    <xf numFmtId="0" fontId="1" fillId="0" borderId="43" xfId="6" applyBorder="1" applyAlignment="1">
      <alignment horizontal="center"/>
    </xf>
    <xf numFmtId="0" fontId="1" fillId="0" borderId="1" xfId="6" applyBorder="1" applyAlignment="1">
      <alignment horizontal="center"/>
    </xf>
    <xf numFmtId="0" fontId="9" fillId="0" borderId="2" xfId="0" applyFont="1" applyBorder="1"/>
    <xf numFmtId="0" fontId="10" fillId="0" borderId="2" xfId="0" applyFont="1" applyBorder="1"/>
    <xf numFmtId="3" fontId="12" fillId="0" borderId="3" xfId="2" applyFont="1" applyBorder="1" applyAlignment="1">
      <alignment horizontal="center"/>
    </xf>
    <xf numFmtId="0" fontId="10" fillId="0" borderId="5" xfId="0" applyFont="1" applyBorder="1"/>
    <xf numFmtId="0" fontId="10" fillId="0" borderId="0" xfId="0" applyFont="1" applyAlignment="1">
      <alignment wrapText="1"/>
    </xf>
  </cellXfs>
  <cellStyles count="7">
    <cellStyle name="Comma 2" xfId="5" xr:uid="{D7F1A103-7614-48D8-9F27-9A68B044EB47}"/>
    <cellStyle name="Hyperlink" xfId="1" builtinId="8"/>
    <cellStyle name="Normal" xfId="0" builtinId="0"/>
    <cellStyle name="Normal 2" xfId="3" xr:uid="{71236F97-8E6B-4A1B-A99D-4DA745C242D3}"/>
    <cellStyle name="Normal 3" xfId="6" xr:uid="{7D29BFA4-3664-4C23-9055-4EE39ACFD6BA}"/>
    <cellStyle name="Normal_Tb 2" xfId="2" xr:uid="{174DE61D-EC35-4793-BAB8-AFFB9C392629}"/>
    <cellStyle name="Percent" xfId="4" builtinId="5"/>
  </cellStyles>
  <dxfs count="2">
    <dxf>
      <border>
        <bottom style="hair">
          <color auto="1"/>
        </bottom>
        <vertical/>
        <horizontal/>
      </border>
    </dxf>
    <dxf>
      <fill>
        <patternFill>
          <bgColor rgb="FFFFFF00"/>
        </patternFill>
      </fill>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33617</xdr:colOff>
      <xdr:row>0</xdr:row>
      <xdr:rowOff>0</xdr:rowOff>
    </xdr:from>
    <xdr:to>
      <xdr:col>30</xdr:col>
      <xdr:colOff>61347</xdr:colOff>
      <xdr:row>59</xdr:row>
      <xdr:rowOff>104775</xdr:rowOff>
    </xdr:to>
    <xdr:grpSp>
      <xdr:nvGrpSpPr>
        <xdr:cNvPr id="7" name="Group 6">
          <a:extLst>
            <a:ext uri="{FF2B5EF4-FFF2-40B4-BE49-F238E27FC236}">
              <a16:creationId xmlns:a16="http://schemas.microsoft.com/office/drawing/2014/main" id="{9B927F48-E69D-40BC-A013-1C3EE8F0DA6C}"/>
            </a:ext>
          </a:extLst>
        </xdr:cNvPr>
        <xdr:cNvGrpSpPr/>
      </xdr:nvGrpSpPr>
      <xdr:grpSpPr>
        <a:xfrm>
          <a:off x="33617" y="0"/>
          <a:ext cx="18181259" cy="11344275"/>
          <a:chOff x="603538" y="95250"/>
          <a:chExt cx="14656013" cy="11077575"/>
        </a:xfrm>
      </xdr:grpSpPr>
      <xdr:sp macro="" textlink="">
        <xdr:nvSpPr>
          <xdr:cNvPr id="8" name="Rectangle 7">
            <a:extLst>
              <a:ext uri="{FF2B5EF4-FFF2-40B4-BE49-F238E27FC236}">
                <a16:creationId xmlns:a16="http://schemas.microsoft.com/office/drawing/2014/main" id="{DCCED2E1-2F6A-4617-73AC-EC74AA2EC72E}"/>
              </a:ext>
            </a:extLst>
          </xdr:cNvPr>
          <xdr:cNvSpPr/>
        </xdr:nvSpPr>
        <xdr:spPr>
          <a:xfrm>
            <a:off x="613063" y="114299"/>
            <a:ext cx="14646488" cy="11058526"/>
          </a:xfrm>
          <a:prstGeom prst="rect">
            <a:avLst/>
          </a:prstGeom>
          <a:solidFill>
            <a:schemeClr val="bg1"/>
          </a:solidFill>
          <a:ln>
            <a:solidFill>
              <a:schemeClr val="bg1"/>
            </a:solidFill>
          </a:ln>
          <a:effectLst>
            <a:outerShdw blurRad="50800" dist="38100" dir="5400000" algn="t" rotWithShape="0">
              <a:schemeClr val="accent3">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E0C23824-226F-0DF7-7D6E-C4C7E4338F16}"/>
              </a:ext>
            </a:extLst>
          </xdr:cNvPr>
          <xdr:cNvSpPr/>
        </xdr:nvSpPr>
        <xdr:spPr>
          <a:xfrm>
            <a:off x="603538" y="95250"/>
            <a:ext cx="14646488" cy="1276350"/>
          </a:xfrm>
          <a:prstGeom prst="rect">
            <a:avLst/>
          </a:prstGeom>
          <a:solidFill>
            <a:schemeClr val="bg1"/>
          </a:solidFill>
          <a:ln>
            <a:solidFill>
              <a:schemeClr val="bg1"/>
            </a:solidFill>
          </a:ln>
          <a:effectLst>
            <a:outerShdw blurRad="50800" dist="38100" dir="5400000" algn="t" rotWithShape="0">
              <a:schemeClr val="accent3">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0" name="Picture 9">
            <a:extLst>
              <a:ext uri="{FF2B5EF4-FFF2-40B4-BE49-F238E27FC236}">
                <a16:creationId xmlns:a16="http://schemas.microsoft.com/office/drawing/2014/main" id="{E7B6C228-FBB0-D461-2E1A-9FE2E7FFE6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48917" y="338571"/>
            <a:ext cx="1487809" cy="871104"/>
          </a:xfrm>
          <a:prstGeom prst="rect">
            <a:avLst/>
          </a:prstGeom>
        </xdr:spPr>
      </xdr:pic>
    </xdr:grpSp>
    <xdr:clientData/>
  </xdr:twoCellAnchor>
  <xdr:twoCellAnchor>
    <xdr:from>
      <xdr:col>7</xdr:col>
      <xdr:colOff>100853</xdr:colOff>
      <xdr:row>0</xdr:row>
      <xdr:rowOff>0</xdr:rowOff>
    </xdr:from>
    <xdr:to>
      <xdr:col>26</xdr:col>
      <xdr:colOff>424143</xdr:colOff>
      <xdr:row>3</xdr:row>
      <xdr:rowOff>123825</xdr:rowOff>
    </xdr:to>
    <xdr:sp macro="" textlink="">
      <xdr:nvSpPr>
        <xdr:cNvPr id="11" name="TextBox 10">
          <a:extLst>
            <a:ext uri="{FF2B5EF4-FFF2-40B4-BE49-F238E27FC236}">
              <a16:creationId xmlns:a16="http://schemas.microsoft.com/office/drawing/2014/main" id="{C69872EB-48E4-4B9A-A9D8-FB65176C4013}"/>
            </a:ext>
          </a:extLst>
        </xdr:cNvPr>
        <xdr:cNvSpPr txBox="1"/>
      </xdr:nvSpPr>
      <xdr:spPr>
        <a:xfrm>
          <a:off x="4336677" y="0"/>
          <a:ext cx="11820525" cy="695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a:latin typeface="Segoe UI" panose="020B0502040204020203" pitchFamily="34" charset="0"/>
              <a:cs typeface="Segoe UI" panose="020B0502040204020203" pitchFamily="34" charset="0"/>
            </a:rPr>
            <a:t>MDD Model (specific</a:t>
          </a:r>
          <a:r>
            <a:rPr lang="en-US" sz="2000" b="1" baseline="0">
              <a:latin typeface="Segoe UI" panose="020B0502040204020203" pitchFamily="34" charset="0"/>
              <a:cs typeface="Segoe UI" panose="020B0502040204020203" pitchFamily="34" charset="0"/>
            </a:rPr>
            <a:t> name TBD)</a:t>
          </a:r>
          <a:endParaRPr lang="en-US" sz="2000" b="1">
            <a:latin typeface="Segoe UI" panose="020B0502040204020203" pitchFamily="34" charset="0"/>
            <a:cs typeface="Segoe UI" panose="020B0502040204020203" pitchFamily="34" charset="0"/>
          </a:endParaRPr>
        </a:p>
      </xdr:txBody>
    </xdr:sp>
    <xdr:clientData/>
  </xdr:twoCellAnchor>
  <xdr:twoCellAnchor>
    <xdr:from>
      <xdr:col>0</xdr:col>
      <xdr:colOff>537882</xdr:colOff>
      <xdr:row>7</xdr:row>
      <xdr:rowOff>145676</xdr:rowOff>
    </xdr:from>
    <xdr:to>
      <xdr:col>27</xdr:col>
      <xdr:colOff>211231</xdr:colOff>
      <xdr:row>28</xdr:row>
      <xdr:rowOff>78441</xdr:rowOff>
    </xdr:to>
    <xdr:sp macro="" textlink="">
      <xdr:nvSpPr>
        <xdr:cNvPr id="12" name="TextBox 11">
          <a:extLst>
            <a:ext uri="{FF2B5EF4-FFF2-40B4-BE49-F238E27FC236}">
              <a16:creationId xmlns:a16="http://schemas.microsoft.com/office/drawing/2014/main" id="{B307C645-4816-4247-8D16-2DC4DF889C6D}"/>
            </a:ext>
          </a:extLst>
        </xdr:cNvPr>
        <xdr:cNvSpPr txBox="1"/>
      </xdr:nvSpPr>
      <xdr:spPr>
        <a:xfrm>
          <a:off x="537882" y="1479176"/>
          <a:ext cx="16011525" cy="39332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Segoe UI" panose="020B0502040204020203" pitchFamily="34" charset="0"/>
              <a:cs typeface="Segoe UI" panose="020B0502040204020203" pitchFamily="34" charset="0"/>
            </a:rPr>
            <a:t>Overview</a:t>
          </a:r>
        </a:p>
        <a:p>
          <a:r>
            <a:rPr lang="en-US" sz="1400">
              <a:latin typeface="Segoe UI" panose="020B0502040204020203" pitchFamily="34" charset="0"/>
              <a:cs typeface="Segoe UI" panose="020B0502040204020203" pitchFamily="34" charset="0"/>
            </a:rPr>
            <a:t>This model evaluates</a:t>
          </a:r>
          <a:r>
            <a:rPr lang="en-US" sz="1400" baseline="0">
              <a:latin typeface="Segoe UI" panose="020B0502040204020203" pitchFamily="34" charset="0"/>
              <a:cs typeface="Segoe UI" panose="020B0502040204020203" pitchFamily="34" charset="0"/>
            </a:rPr>
            <a:t> the clinical and economic burden-of-illness associated with multiple lines of treatment in major depressive disorder (MDD). Specific descriptive language TBD.</a:t>
          </a:r>
        </a:p>
        <a:p>
          <a:endParaRPr lang="en-US" sz="1400" baseline="0">
            <a:latin typeface="Segoe UI" panose="020B0502040204020203" pitchFamily="34" charset="0"/>
            <a:cs typeface="Segoe UI" panose="020B0502040204020203" pitchFamily="34" charset="0"/>
          </a:endParaRPr>
        </a:p>
        <a:p>
          <a:r>
            <a:rPr lang="en-US" sz="1400" baseline="0">
              <a:latin typeface="Segoe UI" panose="020B0502040204020203" pitchFamily="34" charset="0"/>
              <a:cs typeface="Segoe UI" panose="020B0502040204020203" pitchFamily="34" charset="0"/>
            </a:rPr>
            <a:t>The model is a microsimulation programmed in R. The inputs to the model are presented in this Excel workbook (v7.0). This workbook is currently to be understood as a living document. Variable names, input values, and applicable sources are subject to change during model development and prior to model finalization.</a:t>
          </a:r>
        </a:p>
        <a:p>
          <a:endParaRPr lang="en-US" sz="1400" baseline="0">
            <a:latin typeface="Segoe UI" panose="020B0502040204020203" pitchFamily="34" charset="0"/>
            <a:cs typeface="Segoe UI" panose="020B0502040204020203" pitchFamily="34" charset="0"/>
          </a:endParaRPr>
        </a:p>
        <a:p>
          <a:r>
            <a:rPr lang="en-US" sz="1400" i="1" baseline="0">
              <a:latin typeface="Segoe UI" panose="020B0502040204020203" pitchFamily="34" charset="0"/>
              <a:cs typeface="Segoe UI" panose="020B0502040204020203" pitchFamily="34" charset="0"/>
            </a:rPr>
            <a:t>Input values (this) Excel file</a:t>
          </a:r>
          <a:r>
            <a:rPr lang="en-US" sz="1400" baseline="0">
              <a:latin typeface="Segoe UI" panose="020B0502040204020203" pitchFamily="34" charset="0"/>
              <a:cs typeface="Segoe UI" panose="020B0502040204020203" pitchFamily="34" charset="0"/>
            </a:rPr>
            <a:t>: The simulation inputs are located in the </a:t>
          </a:r>
          <a:r>
            <a:rPr lang="en-US" sz="1400" b="1" baseline="0">
              <a:latin typeface="Segoe UI" panose="020B0502040204020203" pitchFamily="34" charset="0"/>
              <a:cs typeface="Segoe UI" panose="020B0502040204020203" pitchFamily="34" charset="0"/>
            </a:rPr>
            <a:t>General</a:t>
          </a:r>
          <a:r>
            <a:rPr lang="en-US" sz="1400" baseline="0">
              <a:latin typeface="Segoe UI" panose="020B0502040204020203" pitchFamily="34" charset="0"/>
              <a:cs typeface="Segoe UI" panose="020B0502040204020203" pitchFamily="34" charset="0"/>
            </a:rPr>
            <a:t>, </a:t>
          </a:r>
          <a:r>
            <a:rPr lang="en-US" sz="1400" b="1" baseline="0">
              <a:latin typeface="Segoe UI" panose="020B0502040204020203" pitchFamily="34" charset="0"/>
              <a:cs typeface="Segoe UI" panose="020B0502040204020203" pitchFamily="34" charset="0"/>
            </a:rPr>
            <a:t>Efficacy</a:t>
          </a:r>
          <a:r>
            <a:rPr lang="en-US" sz="1400" b="0" baseline="0">
              <a:latin typeface="Segoe UI" panose="020B0502040204020203" pitchFamily="34" charset="0"/>
              <a:cs typeface="Segoe UI" panose="020B0502040204020203" pitchFamily="34" charset="0"/>
            </a:rPr>
            <a:t>,</a:t>
          </a:r>
          <a:r>
            <a:rPr lang="en-US" sz="1400" b="1" baseline="0">
              <a:latin typeface="Segoe UI" panose="020B0502040204020203" pitchFamily="34" charset="0"/>
              <a:cs typeface="Segoe UI" panose="020B0502040204020203" pitchFamily="34" charset="0"/>
            </a:rPr>
            <a:t> Gaps</a:t>
          </a:r>
          <a:r>
            <a:rPr lang="en-US" sz="1400" b="0" baseline="0">
              <a:latin typeface="Segoe UI" panose="020B0502040204020203" pitchFamily="34" charset="0"/>
              <a:cs typeface="Segoe UI" panose="020B0502040204020203" pitchFamily="34" charset="0"/>
            </a:rPr>
            <a:t>,</a:t>
          </a:r>
          <a:r>
            <a:rPr lang="en-US" sz="1400" b="1" baseline="0">
              <a:latin typeface="Segoe UI" panose="020B0502040204020203" pitchFamily="34" charset="0"/>
              <a:cs typeface="Segoe UI" panose="020B0502040204020203" pitchFamily="34" charset="0"/>
            </a:rPr>
            <a:t> Costs</a:t>
          </a:r>
          <a:r>
            <a:rPr lang="en-US" sz="1400" b="0" baseline="0">
              <a:latin typeface="Segoe UI" panose="020B0502040204020203" pitchFamily="34" charset="0"/>
              <a:cs typeface="Segoe UI" panose="020B0502040204020203" pitchFamily="34" charset="0"/>
            </a:rPr>
            <a:t>,</a:t>
          </a:r>
          <a:r>
            <a:rPr lang="en-US" sz="1400" b="1" baseline="0">
              <a:latin typeface="Segoe UI" panose="020B0502040204020203" pitchFamily="34" charset="0"/>
              <a:cs typeface="Segoe UI" panose="020B0502040204020203" pitchFamily="34" charset="0"/>
            </a:rPr>
            <a:t> </a:t>
          </a:r>
          <a:r>
            <a:rPr lang="en-US" sz="1400" b="0" baseline="0">
              <a:latin typeface="Segoe UI" panose="020B0502040204020203" pitchFamily="34" charset="0"/>
              <a:cs typeface="Segoe UI" panose="020B0502040204020203" pitchFamily="34" charset="0"/>
            </a:rPr>
            <a:t>and</a:t>
          </a:r>
          <a:r>
            <a:rPr lang="en-US" sz="1400" b="1" baseline="0">
              <a:latin typeface="Segoe UI" panose="020B0502040204020203" pitchFamily="34" charset="0"/>
              <a:cs typeface="Segoe UI" panose="020B0502040204020203" pitchFamily="34" charset="0"/>
            </a:rPr>
            <a:t> Utilites </a:t>
          </a:r>
          <a:r>
            <a:rPr lang="en-US" sz="1400" baseline="0">
              <a:latin typeface="Segoe UI" panose="020B0502040204020203" pitchFamily="34" charset="0"/>
              <a:cs typeface="Segoe UI" panose="020B0502040204020203" pitchFamily="34" charset="0"/>
            </a:rPr>
            <a:t>worksheets. Data tables associated with some inputs are contained in the </a:t>
          </a:r>
          <a:r>
            <a:rPr lang="en-US" sz="1400" b="1" baseline="0">
              <a:latin typeface="Segoe UI" panose="020B0502040204020203" pitchFamily="34" charset="0"/>
              <a:cs typeface="Segoe UI" panose="020B0502040204020203" pitchFamily="34" charset="0"/>
            </a:rPr>
            <a:t>Mortality</a:t>
          </a:r>
          <a:r>
            <a:rPr lang="en-US" sz="1400" baseline="0">
              <a:latin typeface="Segoe UI" panose="020B0502040204020203" pitchFamily="34" charset="0"/>
              <a:cs typeface="Segoe UI" panose="020B0502040204020203" pitchFamily="34" charset="0"/>
            </a:rPr>
            <a:t>, </a:t>
          </a:r>
          <a:r>
            <a:rPr lang="en-US" sz="1400" b="1" baseline="0">
              <a:latin typeface="Segoe UI" panose="020B0502040204020203" pitchFamily="34" charset="0"/>
              <a:cs typeface="Segoe UI" panose="020B0502040204020203" pitchFamily="34" charset="0"/>
            </a:rPr>
            <a:t>Mortality_OH</a:t>
          </a:r>
          <a:r>
            <a:rPr lang="en-US" sz="1400" baseline="0">
              <a:latin typeface="Segoe UI" panose="020B0502040204020203" pitchFamily="34" charset="0"/>
              <a:cs typeface="Segoe UI" panose="020B0502040204020203" pitchFamily="34" charset="0"/>
            </a:rPr>
            <a:t>, and </a:t>
          </a:r>
          <a:r>
            <a:rPr lang="en-US" sz="1400" b="1" baseline="0">
              <a:latin typeface="Segoe UI" panose="020B0502040204020203" pitchFamily="34" charset="0"/>
              <a:cs typeface="Segoe UI" panose="020B0502040204020203" pitchFamily="34" charset="0"/>
            </a:rPr>
            <a:t>CPI </a:t>
          </a:r>
          <a:r>
            <a:rPr lang="en-US" sz="1400" baseline="0">
              <a:latin typeface="Segoe UI" panose="020B0502040204020203" pitchFamily="34" charset="0"/>
              <a:cs typeface="Segoe UI" panose="020B0502040204020203" pitchFamily="34" charset="0"/>
            </a:rPr>
            <a:t>worksheets. High-level descriptions of each worksheet's contents are noted below.</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General</a:t>
          </a:r>
          <a:r>
            <a:rPr lang="en-US" sz="1400" baseline="0">
              <a:latin typeface="Segoe UI" panose="020B0502040204020203" pitchFamily="34" charset="0"/>
              <a:cs typeface="Segoe UI" panose="020B0502040204020203" pitchFamily="34" charset="0"/>
            </a:rPr>
            <a:t>: This sheet contains various simulation parameter variables, such as the number of patients included in each model run, as well as applicable patient demographic and mortality data. </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Efficacy</a:t>
          </a:r>
          <a:r>
            <a:rPr lang="en-US" sz="1400" baseline="0">
              <a:latin typeface="Segoe UI" panose="020B0502040204020203" pitchFamily="34" charset="0"/>
              <a:cs typeface="Segoe UI" panose="020B0502040204020203" pitchFamily="34" charset="0"/>
            </a:rPr>
            <a:t>: This sheet contains phase duration length inputs as well as treatment efficacy probabilities and associated ratios in the induction and maintenance phases.</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Gaps</a:t>
          </a:r>
          <a:r>
            <a:rPr lang="en-US" sz="1400" baseline="0">
              <a:latin typeface="Segoe UI" panose="020B0502040204020203" pitchFamily="34" charset="0"/>
              <a:cs typeface="Segoe UI" panose="020B0502040204020203" pitchFamily="34" charset="0"/>
            </a:rPr>
            <a:t>: This sheet contains inputs on treatment gaps and treatment re-initiation.</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Costs</a:t>
          </a:r>
          <a:r>
            <a:rPr lang="en-US" sz="1400" baseline="0">
              <a:latin typeface="Segoe UI" panose="020B0502040204020203" pitchFamily="34" charset="0"/>
              <a:cs typeface="Segoe UI" panose="020B0502040204020203" pitchFamily="34" charset="0"/>
            </a:rPr>
            <a:t>: This sheet contains pricing inputs for direct and indirect costs.</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Utilities</a:t>
          </a:r>
          <a:r>
            <a:rPr lang="en-US" sz="1400" baseline="0">
              <a:latin typeface="Segoe UI" panose="020B0502040204020203" pitchFamily="34" charset="0"/>
              <a:cs typeface="Segoe UI" panose="020B0502040204020203" pitchFamily="34" charset="0"/>
            </a:rPr>
            <a:t>: This sheet contains health utility inputs by health state and disease state (MDD vs TRD).</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Mortality</a:t>
          </a:r>
          <a:r>
            <a:rPr lang="en-US" sz="1400" baseline="0">
              <a:latin typeface="Segoe UI" panose="020B0502040204020203" pitchFamily="34" charset="0"/>
              <a:cs typeface="Segoe UI" panose="020B0502040204020203" pitchFamily="34" charset="0"/>
            </a:rPr>
            <a:t>: Sex-specific mortality from US life tables.</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Mortality_OH</a:t>
          </a:r>
          <a:r>
            <a:rPr lang="en-US" sz="1400" baseline="0">
              <a:latin typeface="Segoe UI" panose="020B0502040204020203" pitchFamily="34" charset="0"/>
              <a:cs typeface="Segoe UI" panose="020B0502040204020203" pitchFamily="34" charset="0"/>
            </a:rPr>
            <a:t>: Sex- and race-specific mortality from US life tables, taken from OH supplied inputs. The values contated in this sheet are themselves drawn from the "Life Tables_OH" associated sheets.</a:t>
          </a:r>
        </a:p>
        <a:p>
          <a:r>
            <a:rPr lang="en-US" sz="1400" baseline="0">
              <a:latin typeface="Segoe UI" panose="020B0502040204020203" pitchFamily="34" charset="0"/>
              <a:cs typeface="Segoe UI" panose="020B0502040204020203" pitchFamily="34" charset="0"/>
            </a:rPr>
            <a:t>- </a:t>
          </a:r>
          <a:r>
            <a:rPr lang="en-US" sz="1400" i="1" baseline="0">
              <a:latin typeface="Segoe UI" panose="020B0502040204020203" pitchFamily="34" charset="0"/>
              <a:cs typeface="Segoe UI" panose="020B0502040204020203" pitchFamily="34" charset="0"/>
            </a:rPr>
            <a:t>CPI</a:t>
          </a:r>
          <a:r>
            <a:rPr lang="en-US" sz="1400" baseline="0">
              <a:latin typeface="Segoe UI" panose="020B0502040204020203" pitchFamily="34" charset="0"/>
              <a:cs typeface="Segoe UI" panose="020B0502040204020203" pitchFamily="34" charset="0"/>
            </a:rPr>
            <a:t>: US Consumer Price Index data.</a:t>
          </a:r>
        </a:p>
        <a:p>
          <a:endParaRPr lang="en-US" sz="1400" baseline="0">
            <a:latin typeface="Segoe UI" panose="020B0502040204020203" pitchFamily="34" charset="0"/>
            <a:cs typeface="Segoe UI" panose="020B0502040204020203" pitchFamily="34" charset="0"/>
          </a:endParaRPr>
        </a:p>
        <a:p>
          <a:endParaRPr lang="en-US" sz="1400" baseline="0">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1002506</xdr:colOff>
      <xdr:row>3</xdr:row>
      <xdr:rowOff>194469</xdr:rowOff>
    </xdr:from>
    <xdr:to>
      <xdr:col>12</xdr:col>
      <xdr:colOff>700882</xdr:colOff>
      <xdr:row>10</xdr:row>
      <xdr:rowOff>71438</xdr:rowOff>
    </xdr:to>
    <xdr:sp macro="" textlink="">
      <xdr:nvSpPr>
        <xdr:cNvPr id="2" name="Rectangle 1">
          <a:extLst>
            <a:ext uri="{FF2B5EF4-FFF2-40B4-BE49-F238E27FC236}">
              <a16:creationId xmlns:a16="http://schemas.microsoft.com/office/drawing/2014/main" id="{23092550-05B4-42CB-9815-4B755529A659}"/>
            </a:ext>
          </a:extLst>
        </xdr:cNvPr>
        <xdr:cNvSpPr/>
      </xdr:nvSpPr>
      <xdr:spPr>
        <a:xfrm>
          <a:off x="6693694" y="789782"/>
          <a:ext cx="6262688" cy="1266031"/>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ysClr val="windowText" lastClr="000000"/>
              </a:solidFill>
            </a:rPr>
            <a:t>US Lifetable, P(D &lt; y + 1 | D &gt;= y) by age and sex, where D = year of age at death and y = year of age (column A)</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ric.collins\dropbox_map\Dropbox%20(Medicus%20Economics)\SAGE%20217%20MDD\1275%20MDD%20DTM%20Model%20Phase%202\Model\MDD%20DES%20phase%202%20inputs%20v3.4.xlsx" TargetMode="External"/><Relationship Id="rId1" Type="http://schemas.openxmlformats.org/officeDocument/2006/relationships/externalLinkPath" Target="file:///C:\Users\eric.collins\dropbox_map\Dropbox%20(Medicus%20Economics)\SAGE%20217%20MDD\1275%20MDD%20DTM%20Model%20Phase%202\Model\MDD%20DES%20phase%202%20inputs%20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eneral"/>
      <sheetName val="Acute"/>
      <sheetName val="NoResponse"/>
      <sheetName val="Maintenance"/>
      <sheetName val="Cost"/>
      <sheetName val="UV"/>
      <sheetName val="Hyp1"/>
      <sheetName val="Hyp2"/>
      <sheetName val="Hyp3"/>
      <sheetName val="Hyp4"/>
      <sheetName val="Hyp5"/>
      <sheetName val="Mortality"/>
      <sheetName val="C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beta.bls.gov/dataViewer/view/timeseries/CUUR0000SA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2297-8FC1-4614-90D8-6A881F4E3E34}">
  <sheetPr codeName="Sheet1"/>
  <dimension ref="A1:CU109"/>
  <sheetViews>
    <sheetView tabSelected="1" zoomScale="85" zoomScaleNormal="85" workbookViewId="0">
      <selection activeCell="AF18" sqref="AF18"/>
    </sheetView>
  </sheetViews>
  <sheetFormatPr defaultRowHeight="15" x14ac:dyDescent="0.25"/>
  <sheetData>
    <row r="1" spans="1:99"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row>
    <row r="2" spans="1:99"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row>
    <row r="3" spans="1:99"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row>
    <row r="4" spans="1:99"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row>
    <row r="5" spans="1:99"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row>
    <row r="6" spans="1:99"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row>
    <row r="7" spans="1:99"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row>
    <row r="8" spans="1:99"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row>
    <row r="9" spans="1:99"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row>
    <row r="10" spans="1:99"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row>
    <row r="11" spans="1:99"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row>
    <row r="12" spans="1:9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row>
    <row r="13" spans="1:99"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row>
    <row r="14" spans="1:99"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row>
    <row r="15" spans="1:99"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row>
    <row r="16" spans="1:99"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row>
    <row r="17" spans="1:99"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row>
    <row r="18" spans="1:99"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row>
    <row r="19" spans="1:99"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row>
    <row r="20" spans="1:99"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row>
    <row r="21" spans="1:99"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row>
    <row r="22" spans="1:99"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row>
    <row r="23" spans="1:9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row>
    <row r="24" spans="1:9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row>
    <row r="25" spans="1:9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row>
    <row r="26" spans="1:99"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row>
    <row r="27" spans="1:99"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row>
    <row r="28" spans="1:99"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row>
    <row r="29" spans="1:99"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row>
    <row r="30" spans="1:99"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row>
    <row r="31" spans="1:99"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row>
    <row r="32" spans="1:99"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row>
    <row r="33" spans="1:99"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row>
    <row r="34" spans="1:99"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row>
    <row r="35" spans="1:99"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row>
    <row r="36" spans="1:99"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row>
    <row r="37" spans="1:99"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row>
    <row r="38" spans="1:99"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row>
    <row r="39" spans="1:99"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row>
    <row r="40" spans="1:99"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row>
    <row r="41" spans="1:99"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row>
    <row r="42" spans="1:99"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row>
    <row r="43" spans="1:99"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row>
    <row r="44" spans="1:99"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row>
    <row r="45" spans="1:99"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row>
    <row r="46" spans="1:99"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row>
    <row r="47" spans="1:99"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row>
    <row r="48" spans="1:99"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row>
    <row r="49" spans="1:99"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row>
    <row r="50" spans="1:9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row>
    <row r="51" spans="1:99"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row>
    <row r="52" spans="1:99"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row>
    <row r="53" spans="1:99"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row>
    <row r="54" spans="1:99"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row>
    <row r="55" spans="1:99"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row>
    <row r="56" spans="1:99"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row>
    <row r="57" spans="1:99"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row>
    <row r="58" spans="1:99"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row>
    <row r="59" spans="1:99"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row>
    <row r="60" spans="1:99"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row>
    <row r="61" spans="1:99"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row>
    <row r="62" spans="1:99"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row>
    <row r="63" spans="1:99"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row>
    <row r="64" spans="1:99"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row>
    <row r="65" spans="1:99"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row>
    <row r="66" spans="1:99"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row>
    <row r="67" spans="1:99"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row>
    <row r="68" spans="1:99"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row>
    <row r="69" spans="1:99"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row>
    <row r="70" spans="1:99"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row>
    <row r="71" spans="1:99"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row>
    <row r="72" spans="1:99"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row>
    <row r="73" spans="1:99"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row>
    <row r="74" spans="1:99"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row>
    <row r="75" spans="1:99"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row>
    <row r="76" spans="1:99"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row>
    <row r="77" spans="1:99"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row>
    <row r="78" spans="1:99"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row>
    <row r="79" spans="1:99"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row>
    <row r="80" spans="1:99"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row>
    <row r="81" spans="1:99"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row>
    <row r="82" spans="1:99"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row>
    <row r="83" spans="1:99"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row>
    <row r="84" spans="1:99"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row>
    <row r="85" spans="1:99"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row>
    <row r="86" spans="1:99"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row>
    <row r="87" spans="1:99"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row>
    <row r="88" spans="1:99"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row>
    <row r="89" spans="1:99"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row>
    <row r="90" spans="1:99"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row>
    <row r="91" spans="1:99"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row>
    <row r="92" spans="1:99"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row>
    <row r="93" spans="1:99"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row>
    <row r="94" spans="1:99"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row>
    <row r="95" spans="1:99"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row>
    <row r="96" spans="1:99"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row>
    <row r="97" spans="1:99"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row>
    <row r="98" spans="1:99"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row>
    <row r="99" spans="1:99"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row>
    <row r="100" spans="1:99"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row>
    <row r="101" spans="1:99"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row>
    <row r="102" spans="1:99"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row>
    <row r="103" spans="1:99"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row>
    <row r="104" spans="1:99"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row>
    <row r="105" spans="1:99"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row>
    <row r="106" spans="1:99"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row>
    <row r="107" spans="1:99"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row>
    <row r="108" spans="1:99"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row>
    <row r="109" spans="1:99"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7BCC9-7893-4A8B-A788-E55B86DEA8DD}">
  <sheetPr codeName="Sheet11"/>
  <dimension ref="A1:AB408"/>
  <sheetViews>
    <sheetView zoomScale="80" zoomScaleNormal="80" workbookViewId="0">
      <selection sqref="A1:M1"/>
    </sheetView>
  </sheetViews>
  <sheetFormatPr defaultColWidth="9.140625" defaultRowHeight="15" x14ac:dyDescent="0.25"/>
  <cols>
    <col min="1" max="1" width="18.7109375" style="48" customWidth="1"/>
    <col min="2" max="4" width="12.85546875" style="48" customWidth="1"/>
    <col min="5" max="13" width="2.7109375" style="48" customWidth="1"/>
    <col min="14" max="27" width="10.7109375" style="48" customWidth="1"/>
    <col min="28" max="28" width="12.7109375" style="48" customWidth="1"/>
    <col min="29" max="55" width="21.85546875" style="48" customWidth="1"/>
    <col min="56" max="16384" width="9.140625" style="48"/>
  </cols>
  <sheetData>
    <row r="1" spans="1:28" x14ac:dyDescent="0.25">
      <c r="A1" s="241" t="s">
        <v>157</v>
      </c>
      <c r="B1" s="242"/>
      <c r="C1" s="242"/>
      <c r="D1" s="242"/>
      <c r="E1" s="242"/>
      <c r="F1" s="242"/>
      <c r="G1" s="242"/>
      <c r="H1" s="242"/>
      <c r="I1" s="242"/>
      <c r="J1" s="242"/>
      <c r="K1" s="242"/>
      <c r="L1" s="242"/>
      <c r="M1" s="243"/>
      <c r="N1" s="86" t="s">
        <v>158</v>
      </c>
    </row>
    <row r="2" spans="1:28" x14ac:dyDescent="0.25">
      <c r="N2" s="48" t="s">
        <v>648</v>
      </c>
    </row>
    <row r="3" spans="1:28" x14ac:dyDescent="0.25">
      <c r="A3" s="47" t="s">
        <v>159</v>
      </c>
      <c r="B3" s="48" t="s">
        <v>160</v>
      </c>
    </row>
    <row r="4" spans="1:28" x14ac:dyDescent="0.25">
      <c r="A4" s="47" t="s">
        <v>161</v>
      </c>
      <c r="B4" s="48" t="s">
        <v>162</v>
      </c>
    </row>
    <row r="5" spans="1:28" x14ac:dyDescent="0.25">
      <c r="A5" s="47" t="s">
        <v>163</v>
      </c>
      <c r="B5" s="48" t="s">
        <v>164</v>
      </c>
    </row>
    <row r="6" spans="1:28" x14ac:dyDescent="0.25">
      <c r="A6" s="47" t="s">
        <v>165</v>
      </c>
      <c r="B6" s="48" t="s">
        <v>157</v>
      </c>
    </row>
    <row r="7" spans="1:28" x14ac:dyDescent="0.25">
      <c r="A7" s="47" t="s">
        <v>166</v>
      </c>
      <c r="B7" s="48" t="s">
        <v>167</v>
      </c>
    </row>
    <row r="8" spans="1:28" ht="15.75" thickBot="1" x14ac:dyDescent="0.3">
      <c r="A8" s="47" t="s">
        <v>168</v>
      </c>
      <c r="B8" s="48" t="s">
        <v>169</v>
      </c>
    </row>
    <row r="9" spans="1:28" ht="15.75" thickBot="1" x14ac:dyDescent="0.3">
      <c r="A9" s="47" t="s">
        <v>170</v>
      </c>
      <c r="B9" s="48" t="s">
        <v>167</v>
      </c>
      <c r="N9" s="49" t="s">
        <v>171</v>
      </c>
      <c r="O9" s="50"/>
      <c r="P9" s="51">
        <v>2021</v>
      </c>
      <c r="Q9" s="48">
        <f>INDEX($AA$13:$AA$45,MATCH($P9,$N$13:$N$45,0),1)</f>
        <v>525.27641666666671</v>
      </c>
    </row>
    <row r="10" spans="1:28" ht="15.75" thickBot="1" x14ac:dyDescent="0.3"/>
    <row r="11" spans="1:28" x14ac:dyDescent="0.25">
      <c r="N11" s="52"/>
      <c r="O11" s="244" t="s">
        <v>172</v>
      </c>
      <c r="P11" s="245"/>
      <c r="Q11" s="245"/>
      <c r="R11" s="245"/>
      <c r="S11" s="245"/>
      <c r="T11" s="245"/>
      <c r="U11" s="245"/>
      <c r="V11" s="245"/>
      <c r="W11" s="245"/>
      <c r="X11" s="245"/>
      <c r="Y11" s="245"/>
      <c r="Z11" s="245"/>
      <c r="AA11" s="245"/>
      <c r="AB11" s="246" t="s">
        <v>173</v>
      </c>
    </row>
    <row r="12" spans="1:28" ht="30.75" thickBot="1" x14ac:dyDescent="0.3">
      <c r="A12" s="47" t="s">
        <v>174</v>
      </c>
      <c r="B12" s="47" t="s">
        <v>175</v>
      </c>
      <c r="C12" s="47" t="s">
        <v>1</v>
      </c>
      <c r="D12" s="47" t="s">
        <v>176</v>
      </c>
      <c r="N12" s="53" t="s">
        <v>174</v>
      </c>
      <c r="O12" s="54" t="s">
        <v>177</v>
      </c>
      <c r="P12" s="55" t="s">
        <v>178</v>
      </c>
      <c r="Q12" s="55" t="s">
        <v>179</v>
      </c>
      <c r="R12" s="55" t="s">
        <v>180</v>
      </c>
      <c r="S12" s="55" t="s">
        <v>181</v>
      </c>
      <c r="T12" s="55" t="s">
        <v>182</v>
      </c>
      <c r="U12" s="55" t="s">
        <v>183</v>
      </c>
      <c r="V12" s="55" t="s">
        <v>184</v>
      </c>
      <c r="W12" s="55" t="s">
        <v>185</v>
      </c>
      <c r="X12" s="55" t="s">
        <v>186</v>
      </c>
      <c r="Y12" s="55" t="s">
        <v>187</v>
      </c>
      <c r="Z12" s="56" t="s">
        <v>188</v>
      </c>
      <c r="AA12" s="57" t="s">
        <v>189</v>
      </c>
      <c r="AB12" s="247"/>
    </row>
    <row r="13" spans="1:28" x14ac:dyDescent="0.25">
      <c r="A13" s="48" t="s">
        <v>190</v>
      </c>
      <c r="B13" s="48" t="s">
        <v>191</v>
      </c>
      <c r="C13" s="48" t="s">
        <v>192</v>
      </c>
      <c r="D13" s="58">
        <v>155.9</v>
      </c>
      <c r="M13" s="48">
        <f>M12+1</f>
        <v>1</v>
      </c>
      <c r="N13" s="112">
        <v>1990</v>
      </c>
      <c r="O13" s="59">
        <f t="shared" ref="O13:Z13" si="0">INDEX($C$13:$D$408,MATCH($N13&amp;" "&amp;O$12,$C$13:$C$408,0),2)</f>
        <v>155.9</v>
      </c>
      <c r="P13" s="60">
        <f t="shared" si="0"/>
        <v>157.5</v>
      </c>
      <c r="Q13" s="60">
        <f t="shared" si="0"/>
        <v>158.69999999999999</v>
      </c>
      <c r="R13" s="60">
        <f t="shared" si="0"/>
        <v>159.80000000000001</v>
      </c>
      <c r="S13" s="60">
        <f t="shared" si="0"/>
        <v>160.80000000000001</v>
      </c>
      <c r="T13" s="60">
        <f t="shared" si="0"/>
        <v>161.9</v>
      </c>
      <c r="U13" s="60">
        <f t="shared" si="0"/>
        <v>163.5</v>
      </c>
      <c r="V13" s="60">
        <f t="shared" si="0"/>
        <v>165</v>
      </c>
      <c r="W13" s="60">
        <f t="shared" si="0"/>
        <v>165.8</v>
      </c>
      <c r="X13" s="60">
        <f t="shared" si="0"/>
        <v>167.1</v>
      </c>
      <c r="Y13" s="60">
        <f t="shared" si="0"/>
        <v>168.4</v>
      </c>
      <c r="Z13" s="61">
        <f t="shared" si="0"/>
        <v>169.2</v>
      </c>
      <c r="AA13" s="60">
        <f>AVERAGE(O13:Z13)</f>
        <v>162.79999999999998</v>
      </c>
      <c r="AB13" s="62">
        <f>$Q$9/$AA13</f>
        <v>3.2265136158886163</v>
      </c>
    </row>
    <row r="14" spans="1:28" x14ac:dyDescent="0.25">
      <c r="A14" s="48" t="s">
        <v>190</v>
      </c>
      <c r="B14" s="48" t="s">
        <v>193</v>
      </c>
      <c r="C14" s="48" t="s">
        <v>194</v>
      </c>
      <c r="D14" s="58">
        <v>157.5</v>
      </c>
      <c r="M14" s="48">
        <f t="shared" ref="M14:N45" si="1">M13+1</f>
        <v>2</v>
      </c>
      <c r="N14" s="112">
        <f>N13+1</f>
        <v>1991</v>
      </c>
      <c r="O14" s="59">
        <f t="shared" ref="O14:V45" si="2">INDEX($C$13:$D$408,MATCH($N14&amp;" "&amp;O$12,$C$13:$C$408,0),2)</f>
        <v>171</v>
      </c>
      <c r="P14" s="60">
        <f t="shared" si="2"/>
        <v>172.5</v>
      </c>
      <c r="Q14" s="60">
        <f t="shared" si="2"/>
        <v>173.7</v>
      </c>
      <c r="R14" s="60">
        <f t="shared" si="2"/>
        <v>174.4</v>
      </c>
      <c r="S14" s="60">
        <f t="shared" si="2"/>
        <v>175.2</v>
      </c>
      <c r="T14" s="60">
        <f t="shared" si="2"/>
        <v>176.2</v>
      </c>
      <c r="U14" s="60">
        <f t="shared" si="2"/>
        <v>177.5</v>
      </c>
      <c r="V14" s="60">
        <f t="shared" si="2"/>
        <v>178.9</v>
      </c>
      <c r="W14" s="60">
        <f t="shared" ref="W14:Z45" si="3">INDEX($C$13:$D$408,MATCH($N14&amp;" "&amp;W$12,$C$13:$C$408,0),2)</f>
        <v>179.7</v>
      </c>
      <c r="X14" s="60">
        <f t="shared" si="3"/>
        <v>180.7</v>
      </c>
      <c r="Y14" s="60">
        <f t="shared" si="3"/>
        <v>181.8</v>
      </c>
      <c r="Z14" s="61">
        <f t="shared" si="3"/>
        <v>182.6</v>
      </c>
      <c r="AA14" s="60">
        <f t="shared" ref="AA14:AA45" si="4">AVERAGE(O14:Z14)</f>
        <v>177.01666666666668</v>
      </c>
      <c r="AB14" s="62">
        <f t="shared" ref="AB14:AB45" si="5">$Q$9/$AA14</f>
        <v>2.9673839563129647</v>
      </c>
    </row>
    <row r="15" spans="1:28" x14ac:dyDescent="0.25">
      <c r="A15" s="48" t="s">
        <v>190</v>
      </c>
      <c r="B15" s="48" t="s">
        <v>196</v>
      </c>
      <c r="C15" s="48" t="s">
        <v>197</v>
      </c>
      <c r="D15" s="58">
        <v>158.69999999999999</v>
      </c>
      <c r="M15" s="48">
        <f t="shared" si="1"/>
        <v>3</v>
      </c>
      <c r="N15" s="112">
        <f t="shared" si="1"/>
        <v>1992</v>
      </c>
      <c r="O15" s="59">
        <f t="shared" si="2"/>
        <v>184.3</v>
      </c>
      <c r="P15" s="60">
        <f t="shared" si="2"/>
        <v>186.2</v>
      </c>
      <c r="Q15" s="60">
        <f t="shared" si="2"/>
        <v>187.3</v>
      </c>
      <c r="R15" s="60">
        <f t="shared" si="2"/>
        <v>188.1</v>
      </c>
      <c r="S15" s="60">
        <f t="shared" si="2"/>
        <v>188.7</v>
      </c>
      <c r="T15" s="60">
        <f t="shared" si="2"/>
        <v>189.4</v>
      </c>
      <c r="U15" s="60">
        <f t="shared" si="2"/>
        <v>190.7</v>
      </c>
      <c r="V15" s="60">
        <f t="shared" si="2"/>
        <v>191.5</v>
      </c>
      <c r="W15" s="60">
        <f t="shared" si="3"/>
        <v>192.3</v>
      </c>
      <c r="X15" s="60">
        <f t="shared" si="3"/>
        <v>193.3</v>
      </c>
      <c r="Y15" s="60">
        <f t="shared" si="3"/>
        <v>194.3</v>
      </c>
      <c r="Z15" s="61">
        <f t="shared" si="3"/>
        <v>194.7</v>
      </c>
      <c r="AA15" s="60">
        <f t="shared" si="4"/>
        <v>190.06666666666663</v>
      </c>
      <c r="AB15" s="62">
        <f t="shared" si="5"/>
        <v>2.7636430199929856</v>
      </c>
    </row>
    <row r="16" spans="1:28" x14ac:dyDescent="0.25">
      <c r="A16" s="48" t="s">
        <v>190</v>
      </c>
      <c r="B16" s="48" t="s">
        <v>199</v>
      </c>
      <c r="C16" s="48" t="s">
        <v>200</v>
      </c>
      <c r="D16" s="58">
        <v>159.80000000000001</v>
      </c>
      <c r="M16" s="48">
        <f t="shared" si="1"/>
        <v>4</v>
      </c>
      <c r="N16" s="112">
        <f t="shared" si="1"/>
        <v>1993</v>
      </c>
      <c r="O16" s="59">
        <f t="shared" si="2"/>
        <v>196.4</v>
      </c>
      <c r="P16" s="60">
        <f t="shared" si="2"/>
        <v>198</v>
      </c>
      <c r="Q16" s="60">
        <f t="shared" si="2"/>
        <v>198.6</v>
      </c>
      <c r="R16" s="60">
        <f t="shared" si="2"/>
        <v>199.4</v>
      </c>
      <c r="S16" s="60">
        <f t="shared" si="2"/>
        <v>200.5</v>
      </c>
      <c r="T16" s="60">
        <f t="shared" si="2"/>
        <v>201.1</v>
      </c>
      <c r="U16" s="60">
        <f t="shared" si="2"/>
        <v>202.2</v>
      </c>
      <c r="V16" s="60">
        <f t="shared" si="2"/>
        <v>202.9</v>
      </c>
      <c r="W16" s="60">
        <f t="shared" si="3"/>
        <v>203.3</v>
      </c>
      <c r="X16" s="60">
        <f t="shared" si="3"/>
        <v>204.4</v>
      </c>
      <c r="Y16" s="60">
        <f t="shared" si="3"/>
        <v>204.9</v>
      </c>
      <c r="Z16" s="61">
        <f t="shared" si="3"/>
        <v>205.2</v>
      </c>
      <c r="AA16" s="60">
        <f t="shared" si="4"/>
        <v>201.40833333333333</v>
      </c>
      <c r="AB16" s="62">
        <f t="shared" si="5"/>
        <v>2.6080172948818738</v>
      </c>
    </row>
    <row r="17" spans="1:28" x14ac:dyDescent="0.25">
      <c r="A17" s="48" t="s">
        <v>190</v>
      </c>
      <c r="B17" s="48" t="s">
        <v>202</v>
      </c>
      <c r="C17" s="48" t="s">
        <v>203</v>
      </c>
      <c r="D17" s="58">
        <v>160.80000000000001</v>
      </c>
      <c r="M17" s="48">
        <f t="shared" si="1"/>
        <v>5</v>
      </c>
      <c r="N17" s="112">
        <f t="shared" si="1"/>
        <v>1994</v>
      </c>
      <c r="O17" s="59">
        <f t="shared" si="2"/>
        <v>206.4</v>
      </c>
      <c r="P17" s="60">
        <f t="shared" si="2"/>
        <v>207.7</v>
      </c>
      <c r="Q17" s="60">
        <f t="shared" si="2"/>
        <v>208.3</v>
      </c>
      <c r="R17" s="60">
        <f t="shared" si="2"/>
        <v>209.2</v>
      </c>
      <c r="S17" s="60">
        <f t="shared" si="2"/>
        <v>209.7</v>
      </c>
      <c r="T17" s="60">
        <f t="shared" si="2"/>
        <v>210.4</v>
      </c>
      <c r="U17" s="60">
        <f t="shared" si="2"/>
        <v>211.5</v>
      </c>
      <c r="V17" s="60">
        <f t="shared" si="2"/>
        <v>212.2</v>
      </c>
      <c r="W17" s="60">
        <f t="shared" si="3"/>
        <v>212.8</v>
      </c>
      <c r="X17" s="60">
        <f t="shared" si="3"/>
        <v>214</v>
      </c>
      <c r="Y17" s="60">
        <f t="shared" si="3"/>
        <v>214.7</v>
      </c>
      <c r="Z17" s="61">
        <f t="shared" si="3"/>
        <v>215.3</v>
      </c>
      <c r="AA17" s="60">
        <f t="shared" si="4"/>
        <v>211.01666666666668</v>
      </c>
      <c r="AB17" s="62">
        <f t="shared" si="5"/>
        <v>2.4892650659505566</v>
      </c>
    </row>
    <row r="18" spans="1:28" x14ac:dyDescent="0.25">
      <c r="A18" s="48" t="s">
        <v>190</v>
      </c>
      <c r="B18" s="48" t="s">
        <v>205</v>
      </c>
      <c r="C18" s="48" t="s">
        <v>206</v>
      </c>
      <c r="D18" s="58">
        <v>161.9</v>
      </c>
      <c r="M18" s="48">
        <f t="shared" si="1"/>
        <v>6</v>
      </c>
      <c r="N18" s="112">
        <f t="shared" si="1"/>
        <v>1995</v>
      </c>
      <c r="O18" s="59">
        <f t="shared" si="2"/>
        <v>216.6</v>
      </c>
      <c r="P18" s="60">
        <f t="shared" si="2"/>
        <v>217.9</v>
      </c>
      <c r="Q18" s="60">
        <f t="shared" si="2"/>
        <v>218.4</v>
      </c>
      <c r="R18" s="60">
        <f t="shared" si="2"/>
        <v>218.9</v>
      </c>
      <c r="S18" s="60">
        <f t="shared" si="2"/>
        <v>219.3</v>
      </c>
      <c r="T18" s="60">
        <f t="shared" si="2"/>
        <v>219.8</v>
      </c>
      <c r="U18" s="60">
        <f t="shared" si="2"/>
        <v>220.8</v>
      </c>
      <c r="V18" s="60">
        <f t="shared" si="2"/>
        <v>221.6</v>
      </c>
      <c r="W18" s="60">
        <f t="shared" si="3"/>
        <v>222.1</v>
      </c>
      <c r="X18" s="60">
        <f t="shared" si="3"/>
        <v>222.9</v>
      </c>
      <c r="Y18" s="60">
        <f t="shared" si="3"/>
        <v>223.5</v>
      </c>
      <c r="Z18" s="61">
        <f t="shared" si="3"/>
        <v>223.8</v>
      </c>
      <c r="AA18" s="60">
        <f t="shared" si="4"/>
        <v>220.46666666666667</v>
      </c>
      <c r="AB18" s="62">
        <f t="shared" si="5"/>
        <v>2.3825661475657696</v>
      </c>
    </row>
    <row r="19" spans="1:28" x14ac:dyDescent="0.25">
      <c r="A19" s="48" t="s">
        <v>190</v>
      </c>
      <c r="B19" s="48" t="s">
        <v>208</v>
      </c>
      <c r="C19" s="48" t="s">
        <v>209</v>
      </c>
      <c r="D19" s="58">
        <v>163.5</v>
      </c>
      <c r="M19" s="48">
        <f t="shared" si="1"/>
        <v>7</v>
      </c>
      <c r="N19" s="112">
        <f t="shared" si="1"/>
        <v>1996</v>
      </c>
      <c r="O19" s="59">
        <f t="shared" si="2"/>
        <v>225.2</v>
      </c>
      <c r="P19" s="60">
        <f t="shared" si="2"/>
        <v>226.2</v>
      </c>
      <c r="Q19" s="60">
        <f t="shared" si="2"/>
        <v>226.6</v>
      </c>
      <c r="R19" s="60">
        <f t="shared" si="2"/>
        <v>227</v>
      </c>
      <c r="S19" s="60">
        <f t="shared" si="2"/>
        <v>227.4</v>
      </c>
      <c r="T19" s="60">
        <f t="shared" si="2"/>
        <v>227.8</v>
      </c>
      <c r="U19" s="60">
        <f t="shared" si="2"/>
        <v>228.7</v>
      </c>
      <c r="V19" s="60">
        <f t="shared" si="2"/>
        <v>229.2</v>
      </c>
      <c r="W19" s="60">
        <f t="shared" si="3"/>
        <v>229.4</v>
      </c>
      <c r="X19" s="60">
        <f t="shared" si="3"/>
        <v>230.1</v>
      </c>
      <c r="Y19" s="60">
        <f t="shared" si="3"/>
        <v>230.5</v>
      </c>
      <c r="Z19" s="61">
        <f t="shared" si="3"/>
        <v>230.6</v>
      </c>
      <c r="AA19" s="60">
        <f t="shared" si="4"/>
        <v>228.22500000000002</v>
      </c>
      <c r="AB19" s="62">
        <f t="shared" si="5"/>
        <v>2.3015726439551614</v>
      </c>
    </row>
    <row r="20" spans="1:28" x14ac:dyDescent="0.25">
      <c r="A20" s="48" t="s">
        <v>190</v>
      </c>
      <c r="B20" s="48" t="s">
        <v>211</v>
      </c>
      <c r="C20" s="48" t="s">
        <v>212</v>
      </c>
      <c r="D20" s="58">
        <v>165</v>
      </c>
      <c r="M20" s="48">
        <f t="shared" si="1"/>
        <v>8</v>
      </c>
      <c r="N20" s="112">
        <f t="shared" si="1"/>
        <v>1997</v>
      </c>
      <c r="O20" s="59">
        <f t="shared" si="2"/>
        <v>231.8</v>
      </c>
      <c r="P20" s="60">
        <f t="shared" si="2"/>
        <v>232.7</v>
      </c>
      <c r="Q20" s="60">
        <f t="shared" si="2"/>
        <v>233.4</v>
      </c>
      <c r="R20" s="60">
        <f t="shared" si="2"/>
        <v>233.8</v>
      </c>
      <c r="S20" s="60">
        <f t="shared" si="2"/>
        <v>234.2</v>
      </c>
      <c r="T20" s="60">
        <f t="shared" si="2"/>
        <v>234.4</v>
      </c>
      <c r="U20" s="60">
        <f t="shared" si="2"/>
        <v>234.8</v>
      </c>
      <c r="V20" s="60">
        <f t="shared" si="2"/>
        <v>235.2</v>
      </c>
      <c r="W20" s="60">
        <f t="shared" si="3"/>
        <v>235.4</v>
      </c>
      <c r="X20" s="60">
        <f t="shared" si="3"/>
        <v>235.8</v>
      </c>
      <c r="Y20" s="60">
        <f t="shared" si="3"/>
        <v>236.4</v>
      </c>
      <c r="Z20" s="61">
        <f t="shared" si="3"/>
        <v>237.1</v>
      </c>
      <c r="AA20" s="60">
        <f t="shared" si="4"/>
        <v>234.58333333333337</v>
      </c>
      <c r="AB20" s="62">
        <f t="shared" si="5"/>
        <v>2.2391889875666071</v>
      </c>
    </row>
    <row r="21" spans="1:28" x14ac:dyDescent="0.25">
      <c r="A21" s="48" t="s">
        <v>190</v>
      </c>
      <c r="B21" s="48" t="s">
        <v>214</v>
      </c>
      <c r="C21" s="48" t="s">
        <v>215</v>
      </c>
      <c r="D21" s="58">
        <v>165.8</v>
      </c>
      <c r="M21" s="48">
        <f t="shared" si="1"/>
        <v>9</v>
      </c>
      <c r="N21" s="112">
        <f t="shared" si="1"/>
        <v>1998</v>
      </c>
      <c r="O21" s="59">
        <f t="shared" si="2"/>
        <v>238.1</v>
      </c>
      <c r="P21" s="60">
        <f t="shared" si="2"/>
        <v>239.3</v>
      </c>
      <c r="Q21" s="60">
        <f t="shared" si="2"/>
        <v>239.8</v>
      </c>
      <c r="R21" s="60">
        <f t="shared" si="2"/>
        <v>240.7</v>
      </c>
      <c r="S21" s="60">
        <f t="shared" si="2"/>
        <v>241.4</v>
      </c>
      <c r="T21" s="60">
        <f t="shared" si="2"/>
        <v>242</v>
      </c>
      <c r="U21" s="60">
        <f t="shared" si="2"/>
        <v>242.7</v>
      </c>
      <c r="V21" s="60">
        <f t="shared" si="2"/>
        <v>243.5</v>
      </c>
      <c r="W21" s="60">
        <f t="shared" si="3"/>
        <v>243.9</v>
      </c>
      <c r="X21" s="60">
        <f t="shared" si="3"/>
        <v>244.3</v>
      </c>
      <c r="Y21" s="60">
        <f t="shared" si="3"/>
        <v>244.7</v>
      </c>
      <c r="Z21" s="61">
        <f t="shared" si="3"/>
        <v>245.2</v>
      </c>
      <c r="AA21" s="60">
        <f t="shared" si="4"/>
        <v>242.13333333333333</v>
      </c>
      <c r="AB21" s="62">
        <f t="shared" si="5"/>
        <v>2.1693684609030841</v>
      </c>
    </row>
    <row r="22" spans="1:28" x14ac:dyDescent="0.25">
      <c r="A22" s="48" t="s">
        <v>190</v>
      </c>
      <c r="B22" s="48" t="s">
        <v>217</v>
      </c>
      <c r="C22" s="48" t="s">
        <v>218</v>
      </c>
      <c r="D22" s="58">
        <v>167.1</v>
      </c>
      <c r="M22" s="48">
        <f t="shared" si="1"/>
        <v>10</v>
      </c>
      <c r="N22" s="112">
        <f t="shared" si="1"/>
        <v>1999</v>
      </c>
      <c r="O22" s="59">
        <f t="shared" si="2"/>
        <v>246.6</v>
      </c>
      <c r="P22" s="60">
        <f t="shared" si="2"/>
        <v>247.7</v>
      </c>
      <c r="Q22" s="60">
        <f t="shared" si="2"/>
        <v>248.3</v>
      </c>
      <c r="R22" s="60">
        <f t="shared" si="2"/>
        <v>249.1</v>
      </c>
      <c r="S22" s="60">
        <f t="shared" si="2"/>
        <v>249.5</v>
      </c>
      <c r="T22" s="60">
        <f t="shared" si="2"/>
        <v>250.2</v>
      </c>
      <c r="U22" s="60">
        <f t="shared" si="2"/>
        <v>251.1</v>
      </c>
      <c r="V22" s="60">
        <f t="shared" si="2"/>
        <v>251.9</v>
      </c>
      <c r="W22" s="60">
        <f t="shared" si="3"/>
        <v>252.3</v>
      </c>
      <c r="X22" s="60">
        <f t="shared" si="3"/>
        <v>252.8</v>
      </c>
      <c r="Y22" s="60">
        <f t="shared" si="3"/>
        <v>253.3</v>
      </c>
      <c r="Z22" s="61">
        <f t="shared" si="3"/>
        <v>254.2</v>
      </c>
      <c r="AA22" s="60">
        <f t="shared" si="4"/>
        <v>250.58333333333334</v>
      </c>
      <c r="AB22" s="62">
        <f t="shared" si="5"/>
        <v>2.0962144995011642</v>
      </c>
    </row>
    <row r="23" spans="1:28" x14ac:dyDescent="0.25">
      <c r="A23" s="48" t="s">
        <v>190</v>
      </c>
      <c r="B23" s="48" t="s">
        <v>220</v>
      </c>
      <c r="C23" s="48" t="s">
        <v>221</v>
      </c>
      <c r="D23" s="58">
        <v>168.4</v>
      </c>
      <c r="M23" s="48">
        <f t="shared" si="1"/>
        <v>11</v>
      </c>
      <c r="N23" s="112">
        <f t="shared" si="1"/>
        <v>2000</v>
      </c>
      <c r="O23" s="59">
        <f t="shared" si="2"/>
        <v>255.5</v>
      </c>
      <c r="P23" s="60">
        <f t="shared" si="2"/>
        <v>257</v>
      </c>
      <c r="Q23" s="60">
        <f t="shared" si="2"/>
        <v>258.10000000000002</v>
      </c>
      <c r="R23" s="60">
        <f t="shared" si="2"/>
        <v>258.8</v>
      </c>
      <c r="S23" s="60">
        <f t="shared" si="2"/>
        <v>259.39999999999998</v>
      </c>
      <c r="T23" s="60">
        <f t="shared" si="2"/>
        <v>260.5</v>
      </c>
      <c r="U23" s="60">
        <f t="shared" si="2"/>
        <v>261.39999999999998</v>
      </c>
      <c r="V23" s="60">
        <f t="shared" si="2"/>
        <v>262.60000000000002</v>
      </c>
      <c r="W23" s="60">
        <f t="shared" si="3"/>
        <v>263.10000000000002</v>
      </c>
      <c r="X23" s="60">
        <f t="shared" si="3"/>
        <v>263.7</v>
      </c>
      <c r="Y23" s="60">
        <f t="shared" si="3"/>
        <v>264.10000000000002</v>
      </c>
      <c r="Z23" s="61">
        <f t="shared" si="3"/>
        <v>264.8</v>
      </c>
      <c r="AA23" s="60">
        <f t="shared" si="4"/>
        <v>260.75</v>
      </c>
      <c r="AB23" s="62">
        <f t="shared" si="5"/>
        <v>2.0144829018855868</v>
      </c>
    </row>
    <row r="24" spans="1:28" x14ac:dyDescent="0.25">
      <c r="A24" s="48" t="s">
        <v>190</v>
      </c>
      <c r="B24" s="48" t="s">
        <v>223</v>
      </c>
      <c r="C24" s="48" t="s">
        <v>224</v>
      </c>
      <c r="D24" s="58">
        <v>169.2</v>
      </c>
      <c r="M24" s="48">
        <f t="shared" si="1"/>
        <v>12</v>
      </c>
      <c r="N24" s="112">
        <f t="shared" si="1"/>
        <v>2001</v>
      </c>
      <c r="O24" s="59">
        <f t="shared" si="2"/>
        <v>267.10000000000002</v>
      </c>
      <c r="P24" s="60">
        <f t="shared" si="2"/>
        <v>268.89999999999998</v>
      </c>
      <c r="Q24" s="60">
        <f t="shared" si="2"/>
        <v>270</v>
      </c>
      <c r="R24" s="60">
        <f t="shared" si="2"/>
        <v>270.8</v>
      </c>
      <c r="S24" s="60">
        <f t="shared" si="2"/>
        <v>271.39999999999998</v>
      </c>
      <c r="T24" s="60">
        <f t="shared" si="2"/>
        <v>272.5</v>
      </c>
      <c r="U24" s="60">
        <f t="shared" si="2"/>
        <v>273.10000000000002</v>
      </c>
      <c r="V24" s="60">
        <f t="shared" si="2"/>
        <v>274.39999999999998</v>
      </c>
      <c r="W24" s="60">
        <f t="shared" si="3"/>
        <v>275</v>
      </c>
      <c r="X24" s="60">
        <f t="shared" si="3"/>
        <v>275.89999999999998</v>
      </c>
      <c r="Y24" s="60">
        <f t="shared" si="3"/>
        <v>276.7</v>
      </c>
      <c r="Z24" s="61">
        <f t="shared" si="3"/>
        <v>277.3</v>
      </c>
      <c r="AA24" s="60">
        <f t="shared" si="4"/>
        <v>272.75833333333333</v>
      </c>
      <c r="AB24" s="62">
        <f t="shared" si="5"/>
        <v>1.9257942012159728</v>
      </c>
    </row>
    <row r="25" spans="1:28" x14ac:dyDescent="0.25">
      <c r="A25" s="48" t="s">
        <v>195</v>
      </c>
      <c r="B25" s="48" t="s">
        <v>191</v>
      </c>
      <c r="C25" s="48" t="s">
        <v>226</v>
      </c>
      <c r="D25" s="58">
        <v>171</v>
      </c>
      <c r="M25" s="48">
        <f t="shared" si="1"/>
        <v>13</v>
      </c>
      <c r="N25" s="112">
        <f t="shared" si="1"/>
        <v>2002</v>
      </c>
      <c r="O25" s="59">
        <f t="shared" si="2"/>
        <v>279.60000000000002</v>
      </c>
      <c r="P25" s="60">
        <f t="shared" si="2"/>
        <v>281</v>
      </c>
      <c r="Q25" s="60">
        <f t="shared" si="2"/>
        <v>282</v>
      </c>
      <c r="R25" s="60">
        <f t="shared" si="2"/>
        <v>283.2</v>
      </c>
      <c r="S25" s="60">
        <f t="shared" si="2"/>
        <v>284.10000000000002</v>
      </c>
      <c r="T25" s="60">
        <f t="shared" si="2"/>
        <v>284.7</v>
      </c>
      <c r="U25" s="60">
        <f t="shared" si="2"/>
        <v>286.60000000000002</v>
      </c>
      <c r="V25" s="60">
        <f t="shared" si="2"/>
        <v>287.3</v>
      </c>
      <c r="W25" s="60">
        <f t="shared" si="3"/>
        <v>287.7</v>
      </c>
      <c r="X25" s="60">
        <f t="shared" si="3"/>
        <v>289.2</v>
      </c>
      <c r="Y25" s="60">
        <f t="shared" si="3"/>
        <v>290.5</v>
      </c>
      <c r="Z25" s="61">
        <f t="shared" si="3"/>
        <v>291.3</v>
      </c>
      <c r="AA25" s="60">
        <f t="shared" si="4"/>
        <v>285.60000000000002</v>
      </c>
      <c r="AB25" s="62">
        <f t="shared" si="5"/>
        <v>1.839203139589169</v>
      </c>
    </row>
    <row r="26" spans="1:28" x14ac:dyDescent="0.25">
      <c r="A26" s="48" t="s">
        <v>195</v>
      </c>
      <c r="B26" s="48" t="s">
        <v>193</v>
      </c>
      <c r="C26" s="48" t="s">
        <v>228</v>
      </c>
      <c r="D26" s="58">
        <v>172.5</v>
      </c>
      <c r="M26" s="48">
        <f t="shared" si="1"/>
        <v>14</v>
      </c>
      <c r="N26" s="112">
        <f t="shared" si="1"/>
        <v>2003</v>
      </c>
      <c r="O26" s="59">
        <f t="shared" si="2"/>
        <v>292.60000000000002</v>
      </c>
      <c r="P26" s="60">
        <f t="shared" si="2"/>
        <v>293.7</v>
      </c>
      <c r="Q26" s="60">
        <f t="shared" si="2"/>
        <v>294.2</v>
      </c>
      <c r="R26" s="60">
        <f t="shared" si="2"/>
        <v>294.60000000000002</v>
      </c>
      <c r="S26" s="60">
        <f t="shared" si="2"/>
        <v>295.5</v>
      </c>
      <c r="T26" s="60">
        <f t="shared" si="2"/>
        <v>296.3</v>
      </c>
      <c r="U26" s="60">
        <f t="shared" si="2"/>
        <v>297.60000000000002</v>
      </c>
      <c r="V26" s="60">
        <f t="shared" si="2"/>
        <v>298.39999999999998</v>
      </c>
      <c r="W26" s="60">
        <f t="shared" si="3"/>
        <v>299.2</v>
      </c>
      <c r="X26" s="60">
        <f t="shared" si="3"/>
        <v>299.89999999999998</v>
      </c>
      <c r="Y26" s="60">
        <f t="shared" si="3"/>
        <v>300.8</v>
      </c>
      <c r="Z26" s="61">
        <f t="shared" si="3"/>
        <v>302.10000000000002</v>
      </c>
      <c r="AA26" s="60">
        <f t="shared" si="4"/>
        <v>297.07499999999999</v>
      </c>
      <c r="AB26" s="62">
        <f t="shared" si="5"/>
        <v>1.7681609582316475</v>
      </c>
    </row>
    <row r="27" spans="1:28" x14ac:dyDescent="0.25">
      <c r="A27" s="48" t="s">
        <v>195</v>
      </c>
      <c r="B27" s="48" t="s">
        <v>196</v>
      </c>
      <c r="C27" s="48" t="s">
        <v>230</v>
      </c>
      <c r="D27" s="58">
        <v>173.7</v>
      </c>
      <c r="M27" s="48">
        <f t="shared" si="1"/>
        <v>15</v>
      </c>
      <c r="N27" s="112">
        <f t="shared" si="1"/>
        <v>2004</v>
      </c>
      <c r="O27" s="59">
        <f t="shared" si="2"/>
        <v>303.60000000000002</v>
      </c>
      <c r="P27" s="60">
        <f t="shared" si="2"/>
        <v>306</v>
      </c>
      <c r="Q27" s="60">
        <f t="shared" si="2"/>
        <v>307.5</v>
      </c>
      <c r="R27" s="60">
        <f t="shared" si="2"/>
        <v>308.3</v>
      </c>
      <c r="S27" s="60">
        <f t="shared" si="2"/>
        <v>309</v>
      </c>
      <c r="T27" s="60">
        <f t="shared" si="2"/>
        <v>310</v>
      </c>
      <c r="U27" s="60">
        <f t="shared" si="2"/>
        <v>311</v>
      </c>
      <c r="V27" s="60">
        <f t="shared" si="2"/>
        <v>311.60000000000002</v>
      </c>
      <c r="W27" s="60">
        <f t="shared" si="3"/>
        <v>312.3</v>
      </c>
      <c r="X27" s="60">
        <f t="shared" si="3"/>
        <v>313.3</v>
      </c>
      <c r="Y27" s="60">
        <f t="shared" si="3"/>
        <v>314.10000000000002</v>
      </c>
      <c r="Z27" s="61">
        <f t="shared" si="3"/>
        <v>314.89999999999998</v>
      </c>
      <c r="AA27" s="60">
        <f t="shared" si="4"/>
        <v>310.13333333333338</v>
      </c>
      <c r="AB27" s="62">
        <f t="shared" si="5"/>
        <v>1.6937115756663799</v>
      </c>
    </row>
    <row r="28" spans="1:28" x14ac:dyDescent="0.25">
      <c r="A28" s="48" t="s">
        <v>195</v>
      </c>
      <c r="B28" s="48" t="s">
        <v>199</v>
      </c>
      <c r="C28" s="48" t="s">
        <v>232</v>
      </c>
      <c r="D28" s="58">
        <v>174.4</v>
      </c>
      <c r="M28" s="48">
        <f t="shared" si="1"/>
        <v>16</v>
      </c>
      <c r="N28" s="112">
        <f t="shared" si="1"/>
        <v>2005</v>
      </c>
      <c r="O28" s="59">
        <f t="shared" si="2"/>
        <v>316.8</v>
      </c>
      <c r="P28" s="60">
        <f t="shared" si="2"/>
        <v>319.3</v>
      </c>
      <c r="Q28" s="60">
        <f t="shared" si="2"/>
        <v>320.7</v>
      </c>
      <c r="R28" s="60">
        <f t="shared" si="2"/>
        <v>321.5</v>
      </c>
      <c r="S28" s="60">
        <f t="shared" si="2"/>
        <v>322.2</v>
      </c>
      <c r="T28" s="60">
        <f t="shared" si="2"/>
        <v>322.89999999999998</v>
      </c>
      <c r="U28" s="60">
        <f t="shared" si="2"/>
        <v>324.10000000000002</v>
      </c>
      <c r="V28" s="60">
        <f t="shared" si="2"/>
        <v>323.89999999999998</v>
      </c>
      <c r="W28" s="60">
        <f t="shared" si="3"/>
        <v>324.60000000000002</v>
      </c>
      <c r="X28" s="60">
        <f t="shared" si="3"/>
        <v>326.2</v>
      </c>
      <c r="Y28" s="60">
        <f t="shared" si="3"/>
        <v>328.1</v>
      </c>
      <c r="Z28" s="61">
        <f t="shared" si="3"/>
        <v>328.4</v>
      </c>
      <c r="AA28" s="60">
        <f t="shared" si="4"/>
        <v>323.22499999999997</v>
      </c>
      <c r="AB28" s="62">
        <f t="shared" si="5"/>
        <v>1.6251107329775443</v>
      </c>
    </row>
    <row r="29" spans="1:28" x14ac:dyDescent="0.25">
      <c r="A29" s="48" t="s">
        <v>195</v>
      </c>
      <c r="B29" s="48" t="s">
        <v>202</v>
      </c>
      <c r="C29" s="48" t="s">
        <v>234</v>
      </c>
      <c r="D29" s="58">
        <v>175.2</v>
      </c>
      <c r="M29" s="48">
        <f t="shared" si="1"/>
        <v>17</v>
      </c>
      <c r="N29" s="112">
        <f t="shared" si="1"/>
        <v>2006</v>
      </c>
      <c r="O29" s="59">
        <f t="shared" si="2"/>
        <v>329.5</v>
      </c>
      <c r="P29" s="60">
        <f t="shared" si="2"/>
        <v>332.1</v>
      </c>
      <c r="Q29" s="60">
        <f t="shared" si="2"/>
        <v>333.8</v>
      </c>
      <c r="R29" s="60">
        <f t="shared" si="2"/>
        <v>334.7</v>
      </c>
      <c r="S29" s="60">
        <f t="shared" si="2"/>
        <v>335.6</v>
      </c>
      <c r="T29" s="60">
        <f t="shared" si="2"/>
        <v>336</v>
      </c>
      <c r="U29" s="60">
        <f t="shared" si="2"/>
        <v>337</v>
      </c>
      <c r="V29" s="60">
        <f t="shared" si="2"/>
        <v>337.7</v>
      </c>
      <c r="W29" s="60">
        <f t="shared" si="3"/>
        <v>338.3</v>
      </c>
      <c r="X29" s="60">
        <f t="shared" si="3"/>
        <v>339.3</v>
      </c>
      <c r="Y29" s="60">
        <f t="shared" si="3"/>
        <v>340.1</v>
      </c>
      <c r="Z29" s="61">
        <f t="shared" si="3"/>
        <v>340.1</v>
      </c>
      <c r="AA29" s="60">
        <f t="shared" si="4"/>
        <v>336.18333333333334</v>
      </c>
      <c r="AB29" s="62">
        <f t="shared" si="5"/>
        <v>1.5624701303852067</v>
      </c>
    </row>
    <row r="30" spans="1:28" x14ac:dyDescent="0.25">
      <c r="A30" s="48" t="s">
        <v>195</v>
      </c>
      <c r="B30" s="48" t="s">
        <v>205</v>
      </c>
      <c r="C30" s="48" t="s">
        <v>236</v>
      </c>
      <c r="D30" s="58">
        <v>176.2</v>
      </c>
      <c r="M30" s="48">
        <f t="shared" si="1"/>
        <v>18</v>
      </c>
      <c r="N30" s="112">
        <f t="shared" si="1"/>
        <v>2007</v>
      </c>
      <c r="O30" s="59">
        <f t="shared" si="2"/>
        <v>343.51</v>
      </c>
      <c r="P30" s="60">
        <f t="shared" si="2"/>
        <v>346.45699999999999</v>
      </c>
      <c r="Q30" s="60">
        <f t="shared" si="2"/>
        <v>347.17200000000003</v>
      </c>
      <c r="R30" s="60">
        <f t="shared" si="2"/>
        <v>348.22500000000002</v>
      </c>
      <c r="S30" s="60">
        <f t="shared" si="2"/>
        <v>349.08699999999999</v>
      </c>
      <c r="T30" s="60">
        <f t="shared" si="2"/>
        <v>349.51</v>
      </c>
      <c r="U30" s="60">
        <f t="shared" si="2"/>
        <v>351.64299999999997</v>
      </c>
      <c r="V30" s="60">
        <f t="shared" si="2"/>
        <v>352.96100000000001</v>
      </c>
      <c r="W30" s="60">
        <f t="shared" si="3"/>
        <v>353.72300000000001</v>
      </c>
      <c r="X30" s="60">
        <f t="shared" si="3"/>
        <v>355.65300000000002</v>
      </c>
      <c r="Y30" s="60">
        <f t="shared" si="3"/>
        <v>357.041</v>
      </c>
      <c r="Z30" s="61">
        <f t="shared" si="3"/>
        <v>357.661</v>
      </c>
      <c r="AA30" s="60">
        <f t="shared" si="4"/>
        <v>351.05358333333339</v>
      </c>
      <c r="AB30" s="62">
        <f t="shared" si="5"/>
        <v>1.4962855860323316</v>
      </c>
    </row>
    <row r="31" spans="1:28" x14ac:dyDescent="0.25">
      <c r="A31" s="48" t="s">
        <v>195</v>
      </c>
      <c r="B31" s="48" t="s">
        <v>208</v>
      </c>
      <c r="C31" s="48" t="s">
        <v>238</v>
      </c>
      <c r="D31" s="58">
        <v>177.5</v>
      </c>
      <c r="M31" s="48">
        <f t="shared" si="1"/>
        <v>19</v>
      </c>
      <c r="N31" s="112">
        <f t="shared" si="1"/>
        <v>2008</v>
      </c>
      <c r="O31" s="59">
        <f t="shared" si="2"/>
        <v>360.459</v>
      </c>
      <c r="P31" s="60">
        <f t="shared" si="2"/>
        <v>362.15499999999997</v>
      </c>
      <c r="Q31" s="60">
        <f t="shared" si="2"/>
        <v>363</v>
      </c>
      <c r="R31" s="60">
        <f t="shared" si="2"/>
        <v>363.18400000000003</v>
      </c>
      <c r="S31" s="60">
        <f t="shared" si="2"/>
        <v>363.39600000000002</v>
      </c>
      <c r="T31" s="60">
        <f t="shared" si="2"/>
        <v>363.61599999999999</v>
      </c>
      <c r="U31" s="60">
        <f t="shared" si="2"/>
        <v>363.96300000000002</v>
      </c>
      <c r="V31" s="60">
        <f t="shared" si="2"/>
        <v>364.47699999999998</v>
      </c>
      <c r="W31" s="60">
        <f t="shared" si="3"/>
        <v>365.036</v>
      </c>
      <c r="X31" s="60">
        <f t="shared" si="3"/>
        <v>365.74599999999998</v>
      </c>
      <c r="Y31" s="60">
        <f t="shared" si="3"/>
        <v>366.613</v>
      </c>
      <c r="Z31" s="61">
        <f t="shared" si="3"/>
        <v>367.13299999999998</v>
      </c>
      <c r="AA31" s="60">
        <f t="shared" si="4"/>
        <v>364.06483333333335</v>
      </c>
      <c r="AB31" s="62">
        <f t="shared" si="5"/>
        <v>1.4428100947221396</v>
      </c>
    </row>
    <row r="32" spans="1:28" x14ac:dyDescent="0.25">
      <c r="A32" s="48" t="s">
        <v>195</v>
      </c>
      <c r="B32" s="48" t="s">
        <v>211</v>
      </c>
      <c r="C32" s="48" t="s">
        <v>240</v>
      </c>
      <c r="D32" s="58">
        <v>178.9</v>
      </c>
      <c r="M32" s="48">
        <f t="shared" si="1"/>
        <v>20</v>
      </c>
      <c r="N32" s="112">
        <f t="shared" si="1"/>
        <v>2009</v>
      </c>
      <c r="O32" s="59">
        <f t="shared" si="2"/>
        <v>369.83</v>
      </c>
      <c r="P32" s="60">
        <f t="shared" si="2"/>
        <v>372.40499999999997</v>
      </c>
      <c r="Q32" s="60">
        <f t="shared" si="2"/>
        <v>373.18900000000002</v>
      </c>
      <c r="R32" s="60">
        <f t="shared" si="2"/>
        <v>374.17</v>
      </c>
      <c r="S32" s="60">
        <f t="shared" si="2"/>
        <v>375.02600000000001</v>
      </c>
      <c r="T32" s="60">
        <f t="shared" si="2"/>
        <v>375.09300000000002</v>
      </c>
      <c r="U32" s="60">
        <f t="shared" si="2"/>
        <v>375.73899999999998</v>
      </c>
      <c r="V32" s="60">
        <f t="shared" si="2"/>
        <v>376.53699999999998</v>
      </c>
      <c r="W32" s="60">
        <f t="shared" si="3"/>
        <v>377.72699999999998</v>
      </c>
      <c r="X32" s="60">
        <f t="shared" si="3"/>
        <v>378.55200000000002</v>
      </c>
      <c r="Y32" s="60">
        <f t="shared" si="3"/>
        <v>379.57499999999999</v>
      </c>
      <c r="Z32" s="61">
        <f t="shared" si="3"/>
        <v>379.51600000000002</v>
      </c>
      <c r="AA32" s="60">
        <f t="shared" si="4"/>
        <v>375.61324999999994</v>
      </c>
      <c r="AB32" s="62">
        <f t="shared" si="5"/>
        <v>1.39845017891852</v>
      </c>
    </row>
    <row r="33" spans="1:28" x14ac:dyDescent="0.25">
      <c r="A33" s="48" t="s">
        <v>195</v>
      </c>
      <c r="B33" s="48" t="s">
        <v>214</v>
      </c>
      <c r="C33" s="48" t="s">
        <v>242</v>
      </c>
      <c r="D33" s="58">
        <v>179.7</v>
      </c>
      <c r="M33" s="48">
        <f t="shared" si="1"/>
        <v>21</v>
      </c>
      <c r="N33" s="112">
        <f t="shared" si="1"/>
        <v>2010</v>
      </c>
      <c r="O33" s="59">
        <f t="shared" si="2"/>
        <v>382.68799999999999</v>
      </c>
      <c r="P33" s="60">
        <f t="shared" si="2"/>
        <v>385.90699999999998</v>
      </c>
      <c r="Q33" s="60">
        <f t="shared" si="2"/>
        <v>387.142</v>
      </c>
      <c r="R33" s="60">
        <f t="shared" si="2"/>
        <v>387.70299999999997</v>
      </c>
      <c r="S33" s="60">
        <f t="shared" si="2"/>
        <v>387.762</v>
      </c>
      <c r="T33" s="60">
        <f t="shared" si="2"/>
        <v>388.19900000000001</v>
      </c>
      <c r="U33" s="60">
        <f t="shared" si="2"/>
        <v>387.89800000000002</v>
      </c>
      <c r="V33" s="60">
        <f t="shared" si="2"/>
        <v>388.46699999999998</v>
      </c>
      <c r="W33" s="60">
        <f t="shared" si="3"/>
        <v>390.61599999999999</v>
      </c>
      <c r="X33" s="60">
        <f t="shared" si="3"/>
        <v>391.24</v>
      </c>
      <c r="Y33" s="60">
        <f t="shared" si="3"/>
        <v>391.66</v>
      </c>
      <c r="Z33" s="61">
        <f t="shared" si="3"/>
        <v>391.94600000000003</v>
      </c>
      <c r="AA33" s="60">
        <f t="shared" si="4"/>
        <v>388.43566666666669</v>
      </c>
      <c r="AB33" s="62">
        <f t="shared" si="5"/>
        <v>1.3522867793637214</v>
      </c>
    </row>
    <row r="34" spans="1:28" x14ac:dyDescent="0.25">
      <c r="A34" s="48" t="s">
        <v>195</v>
      </c>
      <c r="B34" s="48" t="s">
        <v>217</v>
      </c>
      <c r="C34" s="48" t="s">
        <v>244</v>
      </c>
      <c r="D34" s="58">
        <v>180.7</v>
      </c>
      <c r="M34" s="48">
        <f t="shared" si="1"/>
        <v>22</v>
      </c>
      <c r="N34" s="112">
        <f t="shared" si="1"/>
        <v>2011</v>
      </c>
      <c r="O34" s="59">
        <f t="shared" si="2"/>
        <v>393.858</v>
      </c>
      <c r="P34" s="60">
        <f t="shared" si="2"/>
        <v>397.065</v>
      </c>
      <c r="Q34" s="60">
        <f t="shared" si="2"/>
        <v>397.726</v>
      </c>
      <c r="R34" s="60">
        <f t="shared" si="2"/>
        <v>398.81299999999999</v>
      </c>
      <c r="S34" s="60">
        <f t="shared" si="2"/>
        <v>399.375</v>
      </c>
      <c r="T34" s="60">
        <f t="shared" si="2"/>
        <v>399.55200000000002</v>
      </c>
      <c r="U34" s="60">
        <f t="shared" si="2"/>
        <v>400.30500000000001</v>
      </c>
      <c r="V34" s="60">
        <f t="shared" si="2"/>
        <v>400.87400000000002</v>
      </c>
      <c r="W34" s="60">
        <f t="shared" si="3"/>
        <v>401.60500000000002</v>
      </c>
      <c r="X34" s="60">
        <f t="shared" si="3"/>
        <v>403.43</v>
      </c>
      <c r="Y34" s="60">
        <f t="shared" si="3"/>
        <v>404.858</v>
      </c>
      <c r="Z34" s="61">
        <f t="shared" si="3"/>
        <v>405.62900000000002</v>
      </c>
      <c r="AA34" s="60">
        <f t="shared" si="4"/>
        <v>400.25749999999999</v>
      </c>
      <c r="AB34" s="62">
        <f t="shared" si="5"/>
        <v>1.3123462187883217</v>
      </c>
    </row>
    <row r="35" spans="1:28" x14ac:dyDescent="0.25">
      <c r="A35" s="48" t="s">
        <v>195</v>
      </c>
      <c r="B35" s="48" t="s">
        <v>220</v>
      </c>
      <c r="C35" s="48" t="s">
        <v>246</v>
      </c>
      <c r="D35" s="58">
        <v>181.8</v>
      </c>
      <c r="M35" s="48">
        <f t="shared" si="1"/>
        <v>23</v>
      </c>
      <c r="N35" s="112">
        <f t="shared" si="1"/>
        <v>2012</v>
      </c>
      <c r="O35" s="59">
        <f t="shared" si="2"/>
        <v>408.05599999999998</v>
      </c>
      <c r="P35" s="60">
        <f t="shared" si="2"/>
        <v>410.46600000000001</v>
      </c>
      <c r="Q35" s="60">
        <f t="shared" si="2"/>
        <v>411.49799999999999</v>
      </c>
      <c r="R35" s="60">
        <f t="shared" si="2"/>
        <v>412.48</v>
      </c>
      <c r="S35" s="60">
        <f t="shared" si="2"/>
        <v>413.65499999999997</v>
      </c>
      <c r="T35" s="60">
        <f t="shared" si="2"/>
        <v>415.34500000000003</v>
      </c>
      <c r="U35" s="60">
        <f t="shared" si="2"/>
        <v>416.75900000000001</v>
      </c>
      <c r="V35" s="60">
        <f t="shared" si="2"/>
        <v>417.12299999999999</v>
      </c>
      <c r="W35" s="60">
        <f t="shared" si="3"/>
        <v>418.03899999999999</v>
      </c>
      <c r="X35" s="60">
        <f t="shared" si="3"/>
        <v>418.35899999999998</v>
      </c>
      <c r="Y35" s="60">
        <f t="shared" si="3"/>
        <v>418.65300000000002</v>
      </c>
      <c r="Z35" s="61">
        <f t="shared" si="3"/>
        <v>418.654</v>
      </c>
      <c r="AA35" s="60">
        <f t="shared" si="4"/>
        <v>414.9239166666668</v>
      </c>
      <c r="AB35" s="62">
        <f t="shared" si="5"/>
        <v>1.2659583975937754</v>
      </c>
    </row>
    <row r="36" spans="1:28" x14ac:dyDescent="0.25">
      <c r="A36" s="48" t="s">
        <v>195</v>
      </c>
      <c r="B36" s="48" t="s">
        <v>223</v>
      </c>
      <c r="C36" s="48" t="s">
        <v>248</v>
      </c>
      <c r="D36" s="58">
        <v>182.6</v>
      </c>
      <c r="M36" s="48">
        <f t="shared" si="1"/>
        <v>24</v>
      </c>
      <c r="N36" s="112">
        <f t="shared" si="1"/>
        <v>2013</v>
      </c>
      <c r="O36" s="59">
        <f t="shared" si="2"/>
        <v>420.68700000000001</v>
      </c>
      <c r="P36" s="60">
        <f t="shared" si="2"/>
        <v>423.221</v>
      </c>
      <c r="Q36" s="60">
        <f t="shared" si="2"/>
        <v>424.154</v>
      </c>
      <c r="R36" s="60">
        <f t="shared" si="2"/>
        <v>423.815</v>
      </c>
      <c r="S36" s="60">
        <f t="shared" si="2"/>
        <v>422.834</v>
      </c>
      <c r="T36" s="60">
        <f t="shared" si="2"/>
        <v>424.26400000000001</v>
      </c>
      <c r="U36" s="60">
        <f t="shared" si="2"/>
        <v>424.83600000000001</v>
      </c>
      <c r="V36" s="60">
        <f t="shared" si="2"/>
        <v>426.86599999999999</v>
      </c>
      <c r="W36" s="60">
        <f t="shared" si="3"/>
        <v>428.02600000000001</v>
      </c>
      <c r="X36" s="60">
        <f t="shared" si="3"/>
        <v>428.08199999999999</v>
      </c>
      <c r="Y36" s="60">
        <f t="shared" si="3"/>
        <v>427.74</v>
      </c>
      <c r="Z36" s="61">
        <f t="shared" si="3"/>
        <v>427.089</v>
      </c>
      <c r="AA36" s="60">
        <f t="shared" si="4"/>
        <v>425.13449999999995</v>
      </c>
      <c r="AB36" s="62">
        <f t="shared" si="5"/>
        <v>1.2355534934630494</v>
      </c>
    </row>
    <row r="37" spans="1:28" x14ac:dyDescent="0.25">
      <c r="A37" s="48" t="s">
        <v>198</v>
      </c>
      <c r="B37" s="48" t="s">
        <v>191</v>
      </c>
      <c r="C37" s="48" t="s">
        <v>250</v>
      </c>
      <c r="D37" s="58">
        <v>184.3</v>
      </c>
      <c r="M37" s="48">
        <f t="shared" si="1"/>
        <v>25</v>
      </c>
      <c r="N37" s="112">
        <f t="shared" si="1"/>
        <v>2014</v>
      </c>
      <c r="O37" s="59">
        <f t="shared" si="2"/>
        <v>429.62099999999998</v>
      </c>
      <c r="P37" s="60">
        <f t="shared" si="2"/>
        <v>432.76900000000001</v>
      </c>
      <c r="Q37" s="60">
        <f t="shared" si="2"/>
        <v>433.36900000000003</v>
      </c>
      <c r="R37" s="60">
        <f t="shared" si="2"/>
        <v>434.05399999999997</v>
      </c>
      <c r="S37" s="60">
        <f t="shared" si="2"/>
        <v>434.87400000000002</v>
      </c>
      <c r="T37" s="60">
        <f t="shared" si="2"/>
        <v>435.35199999999998</v>
      </c>
      <c r="U37" s="60">
        <f t="shared" si="2"/>
        <v>435.92399999999998</v>
      </c>
      <c r="V37" s="60">
        <f t="shared" si="2"/>
        <v>435.77699999999999</v>
      </c>
      <c r="W37" s="60">
        <f t="shared" si="3"/>
        <v>436.57499999999999</v>
      </c>
      <c r="X37" s="60">
        <f t="shared" si="3"/>
        <v>437.02699999999999</v>
      </c>
      <c r="Y37" s="60">
        <f t="shared" si="3"/>
        <v>438.44499999999999</v>
      </c>
      <c r="Z37" s="61">
        <f t="shared" si="3"/>
        <v>439.72</v>
      </c>
      <c r="AA37" s="60">
        <f t="shared" si="4"/>
        <v>435.29224999999997</v>
      </c>
      <c r="AB37" s="62">
        <f t="shared" si="5"/>
        <v>1.2067212698288718</v>
      </c>
    </row>
    <row r="38" spans="1:28" x14ac:dyDescent="0.25">
      <c r="A38" s="48" t="s">
        <v>198</v>
      </c>
      <c r="B38" s="48" t="s">
        <v>193</v>
      </c>
      <c r="C38" s="48" t="s">
        <v>252</v>
      </c>
      <c r="D38" s="58">
        <v>186.2</v>
      </c>
      <c r="M38" s="48">
        <f t="shared" si="1"/>
        <v>26</v>
      </c>
      <c r="N38" s="112">
        <f t="shared" si="1"/>
        <v>2015</v>
      </c>
      <c r="O38" s="59">
        <f t="shared" si="2"/>
        <v>440.96899999999999</v>
      </c>
      <c r="P38" s="60">
        <f t="shared" si="2"/>
        <v>442.78300000000002</v>
      </c>
      <c r="Q38" s="60">
        <f t="shared" si="2"/>
        <v>444.02</v>
      </c>
      <c r="R38" s="60">
        <f t="shared" si="2"/>
        <v>446.66300000000001</v>
      </c>
      <c r="S38" s="60">
        <f t="shared" si="2"/>
        <v>447.21300000000002</v>
      </c>
      <c r="T38" s="60">
        <f t="shared" si="2"/>
        <v>446.27100000000002</v>
      </c>
      <c r="U38" s="60">
        <f t="shared" si="2"/>
        <v>446.77300000000002</v>
      </c>
      <c r="V38" s="60">
        <f t="shared" si="2"/>
        <v>446.536</v>
      </c>
      <c r="W38" s="60">
        <f t="shared" si="3"/>
        <v>447.28899999999999</v>
      </c>
      <c r="X38" s="60">
        <f t="shared" si="3"/>
        <v>450.065</v>
      </c>
      <c r="Y38" s="60">
        <f t="shared" si="3"/>
        <v>451.37099999999998</v>
      </c>
      <c r="Z38" s="61">
        <f t="shared" si="3"/>
        <v>451.072</v>
      </c>
      <c r="AA38" s="60">
        <f t="shared" si="4"/>
        <v>446.75208333333336</v>
      </c>
      <c r="AB38" s="62">
        <f t="shared" si="5"/>
        <v>1.1757671340835008</v>
      </c>
    </row>
    <row r="39" spans="1:28" x14ac:dyDescent="0.25">
      <c r="A39" s="48" t="s">
        <v>198</v>
      </c>
      <c r="B39" s="48" t="s">
        <v>196</v>
      </c>
      <c r="C39" s="48" t="s">
        <v>254</v>
      </c>
      <c r="D39" s="58">
        <v>187.3</v>
      </c>
      <c r="M39" s="48">
        <f t="shared" si="1"/>
        <v>27</v>
      </c>
      <c r="N39" s="112">
        <f t="shared" si="1"/>
        <v>2016</v>
      </c>
      <c r="O39" s="59">
        <f t="shared" si="2"/>
        <v>454.17500000000001</v>
      </c>
      <c r="P39" s="60">
        <f t="shared" si="2"/>
        <v>458.29500000000002</v>
      </c>
      <c r="Q39" s="60">
        <f t="shared" si="2"/>
        <v>458.62</v>
      </c>
      <c r="R39" s="60">
        <f t="shared" si="2"/>
        <v>459.99400000000003</v>
      </c>
      <c r="S39" s="60">
        <f t="shared" si="2"/>
        <v>461.23</v>
      </c>
      <c r="T39" s="60">
        <f t="shared" si="2"/>
        <v>462.07499999999999</v>
      </c>
      <c r="U39" s="60">
        <f t="shared" si="2"/>
        <v>464.16399999999999</v>
      </c>
      <c r="V39" s="60">
        <f t="shared" si="2"/>
        <v>468.37900000000002</v>
      </c>
      <c r="W39" s="60">
        <f t="shared" si="3"/>
        <v>469.154</v>
      </c>
      <c r="X39" s="60">
        <f t="shared" si="3"/>
        <v>469.23</v>
      </c>
      <c r="Y39" s="60">
        <f t="shared" si="3"/>
        <v>469.33300000000003</v>
      </c>
      <c r="Z39" s="61">
        <f t="shared" si="3"/>
        <v>469.447</v>
      </c>
      <c r="AA39" s="60">
        <f t="shared" si="4"/>
        <v>463.67466666666655</v>
      </c>
      <c r="AB39" s="62">
        <f t="shared" si="5"/>
        <v>1.132855543829582</v>
      </c>
    </row>
    <row r="40" spans="1:28" x14ac:dyDescent="0.25">
      <c r="A40" s="48" t="s">
        <v>198</v>
      </c>
      <c r="B40" s="48" t="s">
        <v>199</v>
      </c>
      <c r="C40" s="48" t="s">
        <v>256</v>
      </c>
      <c r="D40" s="58">
        <v>188.1</v>
      </c>
      <c r="M40" s="48">
        <f t="shared" si="1"/>
        <v>28</v>
      </c>
      <c r="N40" s="112">
        <f t="shared" si="1"/>
        <v>2017</v>
      </c>
      <c r="O40" s="59">
        <f t="shared" si="2"/>
        <v>471.7</v>
      </c>
      <c r="P40" s="60">
        <f t="shared" si="2"/>
        <v>474.54599999999999</v>
      </c>
      <c r="Q40" s="60">
        <f t="shared" si="2"/>
        <v>474.56099999999998</v>
      </c>
      <c r="R40" s="60">
        <f t="shared" si="2"/>
        <v>473.58199999999999</v>
      </c>
      <c r="S40" s="60">
        <f t="shared" si="2"/>
        <v>473.512</v>
      </c>
      <c r="T40" s="60">
        <f t="shared" si="2"/>
        <v>474.36</v>
      </c>
      <c r="U40" s="60">
        <f t="shared" si="2"/>
        <v>476.12599999999998</v>
      </c>
      <c r="V40" s="60">
        <f t="shared" si="2"/>
        <v>476.86900000000003</v>
      </c>
      <c r="W40" s="60">
        <f t="shared" si="3"/>
        <v>476.48500000000001</v>
      </c>
      <c r="X40" s="60">
        <f t="shared" si="3"/>
        <v>477.12099999999998</v>
      </c>
      <c r="Y40" s="60">
        <f t="shared" si="3"/>
        <v>477.19799999999998</v>
      </c>
      <c r="Z40" s="61">
        <f t="shared" si="3"/>
        <v>477.80200000000002</v>
      </c>
      <c r="AA40" s="60">
        <f t="shared" si="4"/>
        <v>475.32183333333342</v>
      </c>
      <c r="AB40" s="62">
        <f t="shared" si="5"/>
        <v>1.105096336482194</v>
      </c>
    </row>
    <row r="41" spans="1:28" x14ac:dyDescent="0.25">
      <c r="A41" s="48" t="s">
        <v>198</v>
      </c>
      <c r="B41" s="48" t="s">
        <v>202</v>
      </c>
      <c r="C41" s="48" t="s">
        <v>258</v>
      </c>
      <c r="D41" s="58">
        <v>188.7</v>
      </c>
      <c r="M41" s="48">
        <f t="shared" si="1"/>
        <v>29</v>
      </c>
      <c r="N41" s="112">
        <f t="shared" si="1"/>
        <v>2018</v>
      </c>
      <c r="O41" s="59">
        <f t="shared" si="2"/>
        <v>481.06</v>
      </c>
      <c r="P41" s="60">
        <f t="shared" si="2"/>
        <v>482.89699999999999</v>
      </c>
      <c r="Q41" s="60">
        <f t="shared" si="2"/>
        <v>483.98399999999998</v>
      </c>
      <c r="R41" s="60">
        <f t="shared" si="2"/>
        <v>484.03399999999999</v>
      </c>
      <c r="S41" s="60">
        <f t="shared" si="2"/>
        <v>484.85300000000001</v>
      </c>
      <c r="T41" s="60">
        <f t="shared" si="2"/>
        <v>486.01900000000001</v>
      </c>
      <c r="U41" s="60">
        <f t="shared" si="2"/>
        <v>485.19299999999998</v>
      </c>
      <c r="V41" s="60">
        <f t="shared" si="2"/>
        <v>484.17200000000003</v>
      </c>
      <c r="W41" s="60">
        <f t="shared" si="3"/>
        <v>484.70800000000003</v>
      </c>
      <c r="X41" s="60">
        <f t="shared" si="3"/>
        <v>485.26900000000001</v>
      </c>
      <c r="Y41" s="60">
        <f t="shared" si="3"/>
        <v>486.88600000000002</v>
      </c>
      <c r="Z41" s="61">
        <f t="shared" si="3"/>
        <v>487.40899999999999</v>
      </c>
      <c r="AA41" s="60">
        <f t="shared" si="4"/>
        <v>484.70700000000005</v>
      </c>
      <c r="AB41" s="62">
        <f t="shared" si="5"/>
        <v>1.0836988462445698</v>
      </c>
    </row>
    <row r="42" spans="1:28" x14ac:dyDescent="0.25">
      <c r="A42" s="48" t="s">
        <v>198</v>
      </c>
      <c r="B42" s="48" t="s">
        <v>205</v>
      </c>
      <c r="C42" s="48" t="s">
        <v>260</v>
      </c>
      <c r="D42" s="58">
        <v>189.4</v>
      </c>
      <c r="M42" s="48">
        <f t="shared" si="1"/>
        <v>30</v>
      </c>
      <c r="N42" s="112">
        <f t="shared" si="1"/>
        <v>2019</v>
      </c>
      <c r="O42" s="59">
        <f t="shared" si="2"/>
        <v>490.20400000000001</v>
      </c>
      <c r="P42" s="60">
        <f t="shared" si="2"/>
        <v>491.22699999999998</v>
      </c>
      <c r="Q42" s="60">
        <f t="shared" si="2"/>
        <v>492.30599999999998</v>
      </c>
      <c r="R42" s="60">
        <f t="shared" si="2"/>
        <v>493.33100000000002</v>
      </c>
      <c r="S42" s="60">
        <f t="shared" si="2"/>
        <v>494.928</v>
      </c>
      <c r="T42" s="60">
        <f t="shared" si="2"/>
        <v>495.56299999999999</v>
      </c>
      <c r="U42" s="60">
        <f t="shared" si="2"/>
        <v>497.68700000000001</v>
      </c>
      <c r="V42" s="60">
        <f t="shared" si="2"/>
        <v>500.916</v>
      </c>
      <c r="W42" s="60">
        <f t="shared" si="3"/>
        <v>501.46800000000002</v>
      </c>
      <c r="X42" s="60">
        <f t="shared" si="3"/>
        <v>506.1</v>
      </c>
      <c r="Y42" s="60">
        <f t="shared" si="3"/>
        <v>507.541</v>
      </c>
      <c r="Z42" s="61">
        <f t="shared" si="3"/>
        <v>509.68900000000002</v>
      </c>
      <c r="AA42" s="60">
        <f t="shared" si="4"/>
        <v>498.41333333333341</v>
      </c>
      <c r="AB42" s="62">
        <f t="shared" si="5"/>
        <v>1.053897200449426</v>
      </c>
    </row>
    <row r="43" spans="1:28" x14ac:dyDescent="0.25">
      <c r="A43" s="48" t="s">
        <v>198</v>
      </c>
      <c r="B43" s="48" t="s">
        <v>208</v>
      </c>
      <c r="C43" s="48" t="s">
        <v>262</v>
      </c>
      <c r="D43" s="58">
        <v>190.7</v>
      </c>
      <c r="M43" s="48">
        <f t="shared" si="1"/>
        <v>31</v>
      </c>
      <c r="N43" s="112">
        <f t="shared" si="1"/>
        <v>2020</v>
      </c>
      <c r="O43" s="59">
        <f t="shared" si="2"/>
        <v>512.149</v>
      </c>
      <c r="P43" s="60">
        <f t="shared" si="2"/>
        <v>513.923</v>
      </c>
      <c r="Q43" s="60">
        <f t="shared" si="2"/>
        <v>515.60500000000002</v>
      </c>
      <c r="R43" s="60">
        <f t="shared" si="2"/>
        <v>517.053</v>
      </c>
      <c r="S43" s="60">
        <f t="shared" si="2"/>
        <v>519.19399999999996</v>
      </c>
      <c r="T43" s="60">
        <f t="shared" si="2"/>
        <v>520.73400000000004</v>
      </c>
      <c r="U43" s="60">
        <f t="shared" si="2"/>
        <v>522.68600000000004</v>
      </c>
      <c r="V43" s="60">
        <f t="shared" si="2"/>
        <v>523.29499999999996</v>
      </c>
      <c r="W43" s="60">
        <f t="shared" si="3"/>
        <v>522.52800000000002</v>
      </c>
      <c r="X43" s="60">
        <f t="shared" si="3"/>
        <v>520.72500000000002</v>
      </c>
      <c r="Y43" s="60">
        <f t="shared" si="3"/>
        <v>519.84799999999996</v>
      </c>
      <c r="Z43" s="61">
        <f t="shared" si="3"/>
        <v>518.76599999999996</v>
      </c>
      <c r="AA43" s="60">
        <f t="shared" si="4"/>
        <v>518.87549999999999</v>
      </c>
      <c r="AB43" s="62">
        <f t="shared" si="5"/>
        <v>1.0123361320136848</v>
      </c>
    </row>
    <row r="44" spans="1:28" x14ac:dyDescent="0.25">
      <c r="A44" s="48" t="s">
        <v>198</v>
      </c>
      <c r="B44" s="48" t="s">
        <v>211</v>
      </c>
      <c r="C44" s="48" t="s">
        <v>264</v>
      </c>
      <c r="D44" s="58">
        <v>191.5</v>
      </c>
      <c r="M44" s="48">
        <f t="shared" si="1"/>
        <v>32</v>
      </c>
      <c r="N44" s="112">
        <f t="shared" si="1"/>
        <v>2021</v>
      </c>
      <c r="O44" s="59">
        <f t="shared" si="2"/>
        <v>522.13300000000004</v>
      </c>
      <c r="P44" s="60">
        <f t="shared" si="2"/>
        <v>524.20699999999999</v>
      </c>
      <c r="Q44" s="60">
        <f t="shared" si="2"/>
        <v>524.73400000000004</v>
      </c>
      <c r="R44" s="60">
        <f t="shared" si="2"/>
        <v>524.58500000000004</v>
      </c>
      <c r="S44" s="60">
        <f t="shared" si="2"/>
        <v>523.91800000000001</v>
      </c>
      <c r="T44" s="60">
        <f t="shared" si="2"/>
        <v>522.98900000000003</v>
      </c>
      <c r="U44" s="60">
        <f t="shared" si="2"/>
        <v>524.21900000000005</v>
      </c>
      <c r="V44" s="60">
        <f t="shared" si="2"/>
        <v>525.24699999999996</v>
      </c>
      <c r="W44" s="60">
        <f t="shared" si="3"/>
        <v>524.81799999999998</v>
      </c>
      <c r="X44" s="60">
        <f t="shared" si="3"/>
        <v>527.56399999999996</v>
      </c>
      <c r="Y44" s="60">
        <f t="shared" si="3"/>
        <v>528.87699999999995</v>
      </c>
      <c r="Z44" s="61">
        <f t="shared" si="3"/>
        <v>530.02599999999995</v>
      </c>
      <c r="AA44" s="60">
        <f t="shared" si="4"/>
        <v>525.27641666666671</v>
      </c>
      <c r="AB44" s="62">
        <f t="shared" si="5"/>
        <v>1</v>
      </c>
    </row>
    <row r="45" spans="1:28" ht="15.75" thickBot="1" x14ac:dyDescent="0.3">
      <c r="A45" s="48" t="s">
        <v>198</v>
      </c>
      <c r="B45" s="48" t="s">
        <v>214</v>
      </c>
      <c r="C45" s="48" t="s">
        <v>266</v>
      </c>
      <c r="D45" s="58">
        <v>192.3</v>
      </c>
      <c r="M45" s="48">
        <f t="shared" si="1"/>
        <v>33</v>
      </c>
      <c r="N45" s="113">
        <f t="shared" si="1"/>
        <v>2022</v>
      </c>
      <c r="O45" s="63">
        <f t="shared" si="2"/>
        <v>535.048</v>
      </c>
      <c r="P45" s="64">
        <f t="shared" si="2"/>
        <v>536.93200000000002</v>
      </c>
      <c r="Q45" s="64">
        <f t="shared" si="2"/>
        <v>539.73900000000003</v>
      </c>
      <c r="R45" s="64">
        <f t="shared" si="2"/>
        <v>541.51499999999999</v>
      </c>
      <c r="S45" s="64">
        <f t="shared" si="2"/>
        <v>543.48800000000006</v>
      </c>
      <c r="T45" s="64">
        <f t="shared" si="2"/>
        <v>546.71699999999998</v>
      </c>
      <c r="U45" s="64">
        <f t="shared" si="2"/>
        <v>549.56200000000001</v>
      </c>
      <c r="V45" s="64">
        <f t="shared" ref="V45" si="6">INDEX($C$13:$D$408,MATCH($N45&amp;" "&amp;V$12,$C$13:$C$408,0),2)</f>
        <v>553.42899999999997</v>
      </c>
      <c r="W45" s="64">
        <f t="shared" si="3"/>
        <v>556.32299999999998</v>
      </c>
      <c r="X45" s="64">
        <f t="shared" si="3"/>
        <v>554.04300000000001</v>
      </c>
      <c r="Y45" s="64">
        <f t="shared" si="3"/>
        <v>550.84400000000005</v>
      </c>
      <c r="Z45" s="65">
        <f t="shared" si="3"/>
        <v>551.00199999999995</v>
      </c>
      <c r="AA45" s="88">
        <f t="shared" si="4"/>
        <v>546.55349999999999</v>
      </c>
      <c r="AB45" s="66">
        <f t="shared" si="5"/>
        <v>0.96107044720538193</v>
      </c>
    </row>
    <row r="46" spans="1:28" x14ac:dyDescent="0.25">
      <c r="A46" s="48" t="s">
        <v>198</v>
      </c>
      <c r="B46" s="48" t="s">
        <v>217</v>
      </c>
      <c r="C46" s="48" t="s">
        <v>268</v>
      </c>
      <c r="D46" s="58">
        <v>193.3</v>
      </c>
    </row>
    <row r="47" spans="1:28" x14ac:dyDescent="0.25">
      <c r="A47" s="48" t="s">
        <v>198</v>
      </c>
      <c r="B47" s="48" t="s">
        <v>220</v>
      </c>
      <c r="C47" s="48" t="s">
        <v>269</v>
      </c>
      <c r="D47" s="58">
        <v>194.3</v>
      </c>
    </row>
    <row r="48" spans="1:28" x14ac:dyDescent="0.25">
      <c r="A48" s="48" t="s">
        <v>198</v>
      </c>
      <c r="B48" s="48" t="s">
        <v>223</v>
      </c>
      <c r="C48" s="48" t="s">
        <v>270</v>
      </c>
      <c r="D48" s="58">
        <v>194.7</v>
      </c>
    </row>
    <row r="49" spans="1:4" x14ac:dyDescent="0.25">
      <c r="A49" s="48" t="s">
        <v>201</v>
      </c>
      <c r="B49" s="48" t="s">
        <v>191</v>
      </c>
      <c r="C49" s="48" t="s">
        <v>271</v>
      </c>
      <c r="D49" s="58">
        <v>196.4</v>
      </c>
    </row>
    <row r="50" spans="1:4" x14ac:dyDescent="0.25">
      <c r="A50" s="48" t="s">
        <v>201</v>
      </c>
      <c r="B50" s="48" t="s">
        <v>193</v>
      </c>
      <c r="C50" s="48" t="s">
        <v>272</v>
      </c>
      <c r="D50" s="58">
        <v>198</v>
      </c>
    </row>
    <row r="51" spans="1:4" x14ac:dyDescent="0.25">
      <c r="A51" s="48" t="s">
        <v>201</v>
      </c>
      <c r="B51" s="48" t="s">
        <v>196</v>
      </c>
      <c r="C51" s="48" t="s">
        <v>273</v>
      </c>
      <c r="D51" s="58">
        <v>198.6</v>
      </c>
    </row>
    <row r="52" spans="1:4" x14ac:dyDescent="0.25">
      <c r="A52" s="48" t="s">
        <v>201</v>
      </c>
      <c r="B52" s="48" t="s">
        <v>199</v>
      </c>
      <c r="C52" s="48" t="s">
        <v>274</v>
      </c>
      <c r="D52" s="58">
        <v>199.4</v>
      </c>
    </row>
    <row r="53" spans="1:4" x14ac:dyDescent="0.25">
      <c r="A53" s="48" t="s">
        <v>201</v>
      </c>
      <c r="B53" s="48" t="s">
        <v>202</v>
      </c>
      <c r="C53" s="48" t="s">
        <v>275</v>
      </c>
      <c r="D53" s="58">
        <v>200.5</v>
      </c>
    </row>
    <row r="54" spans="1:4" x14ac:dyDescent="0.25">
      <c r="A54" s="48" t="s">
        <v>201</v>
      </c>
      <c r="B54" s="48" t="s">
        <v>205</v>
      </c>
      <c r="C54" s="48" t="s">
        <v>276</v>
      </c>
      <c r="D54" s="58">
        <v>201.1</v>
      </c>
    </row>
    <row r="55" spans="1:4" x14ac:dyDescent="0.25">
      <c r="A55" s="48" t="s">
        <v>201</v>
      </c>
      <c r="B55" s="48" t="s">
        <v>208</v>
      </c>
      <c r="C55" s="48" t="s">
        <v>277</v>
      </c>
      <c r="D55" s="58">
        <v>202.2</v>
      </c>
    </row>
    <row r="56" spans="1:4" x14ac:dyDescent="0.25">
      <c r="A56" s="48" t="s">
        <v>201</v>
      </c>
      <c r="B56" s="48" t="s">
        <v>211</v>
      </c>
      <c r="C56" s="48" t="s">
        <v>278</v>
      </c>
      <c r="D56" s="58">
        <v>202.9</v>
      </c>
    </row>
    <row r="57" spans="1:4" x14ac:dyDescent="0.25">
      <c r="A57" s="48" t="s">
        <v>201</v>
      </c>
      <c r="B57" s="48" t="s">
        <v>214</v>
      </c>
      <c r="C57" s="48" t="s">
        <v>279</v>
      </c>
      <c r="D57" s="58">
        <v>203.3</v>
      </c>
    </row>
    <row r="58" spans="1:4" x14ac:dyDescent="0.25">
      <c r="A58" s="48" t="s">
        <v>201</v>
      </c>
      <c r="B58" s="48" t="s">
        <v>217</v>
      </c>
      <c r="C58" s="48" t="s">
        <v>280</v>
      </c>
      <c r="D58" s="58">
        <v>204.4</v>
      </c>
    </row>
    <row r="59" spans="1:4" x14ac:dyDescent="0.25">
      <c r="A59" s="48" t="s">
        <v>201</v>
      </c>
      <c r="B59" s="48" t="s">
        <v>220</v>
      </c>
      <c r="C59" s="48" t="s">
        <v>281</v>
      </c>
      <c r="D59" s="58">
        <v>204.9</v>
      </c>
    </row>
    <row r="60" spans="1:4" x14ac:dyDescent="0.25">
      <c r="A60" s="48" t="s">
        <v>201</v>
      </c>
      <c r="B60" s="48" t="s">
        <v>223</v>
      </c>
      <c r="C60" s="48" t="s">
        <v>282</v>
      </c>
      <c r="D60" s="58">
        <v>205.2</v>
      </c>
    </row>
    <row r="61" spans="1:4" x14ac:dyDescent="0.25">
      <c r="A61" s="48" t="s">
        <v>204</v>
      </c>
      <c r="B61" s="48" t="s">
        <v>191</v>
      </c>
      <c r="C61" s="48" t="s">
        <v>283</v>
      </c>
      <c r="D61" s="58">
        <v>206.4</v>
      </c>
    </row>
    <row r="62" spans="1:4" x14ac:dyDescent="0.25">
      <c r="A62" s="48" t="s">
        <v>204</v>
      </c>
      <c r="B62" s="48" t="s">
        <v>193</v>
      </c>
      <c r="C62" s="48" t="s">
        <v>284</v>
      </c>
      <c r="D62" s="58">
        <v>207.7</v>
      </c>
    </row>
    <row r="63" spans="1:4" x14ac:dyDescent="0.25">
      <c r="A63" s="48" t="s">
        <v>204</v>
      </c>
      <c r="B63" s="48" t="s">
        <v>196</v>
      </c>
      <c r="C63" s="48" t="s">
        <v>285</v>
      </c>
      <c r="D63" s="58">
        <v>208.3</v>
      </c>
    </row>
    <row r="64" spans="1:4" x14ac:dyDescent="0.25">
      <c r="A64" s="48" t="s">
        <v>204</v>
      </c>
      <c r="B64" s="48" t="s">
        <v>199</v>
      </c>
      <c r="C64" s="48" t="s">
        <v>286</v>
      </c>
      <c r="D64" s="58">
        <v>209.2</v>
      </c>
    </row>
    <row r="65" spans="1:4" x14ac:dyDescent="0.25">
      <c r="A65" s="48" t="s">
        <v>204</v>
      </c>
      <c r="B65" s="48" t="s">
        <v>202</v>
      </c>
      <c r="C65" s="48" t="s">
        <v>287</v>
      </c>
      <c r="D65" s="58">
        <v>209.7</v>
      </c>
    </row>
    <row r="66" spans="1:4" x14ac:dyDescent="0.25">
      <c r="A66" s="48" t="s">
        <v>204</v>
      </c>
      <c r="B66" s="48" t="s">
        <v>205</v>
      </c>
      <c r="C66" s="48" t="s">
        <v>288</v>
      </c>
      <c r="D66" s="58">
        <v>210.4</v>
      </c>
    </row>
    <row r="67" spans="1:4" x14ac:dyDescent="0.25">
      <c r="A67" s="48" t="s">
        <v>204</v>
      </c>
      <c r="B67" s="48" t="s">
        <v>208</v>
      </c>
      <c r="C67" s="48" t="s">
        <v>289</v>
      </c>
      <c r="D67" s="58">
        <v>211.5</v>
      </c>
    </row>
    <row r="68" spans="1:4" x14ac:dyDescent="0.25">
      <c r="A68" s="48" t="s">
        <v>204</v>
      </c>
      <c r="B68" s="48" t="s">
        <v>211</v>
      </c>
      <c r="C68" s="48" t="s">
        <v>290</v>
      </c>
      <c r="D68" s="58">
        <v>212.2</v>
      </c>
    </row>
    <row r="69" spans="1:4" x14ac:dyDescent="0.25">
      <c r="A69" s="48" t="s">
        <v>204</v>
      </c>
      <c r="B69" s="48" t="s">
        <v>214</v>
      </c>
      <c r="C69" s="48" t="s">
        <v>291</v>
      </c>
      <c r="D69" s="58">
        <v>212.8</v>
      </c>
    </row>
    <row r="70" spans="1:4" x14ac:dyDescent="0.25">
      <c r="A70" s="48" t="s">
        <v>204</v>
      </c>
      <c r="B70" s="48" t="s">
        <v>217</v>
      </c>
      <c r="C70" s="48" t="s">
        <v>292</v>
      </c>
      <c r="D70" s="58">
        <v>214</v>
      </c>
    </row>
    <row r="71" spans="1:4" x14ac:dyDescent="0.25">
      <c r="A71" s="48" t="s">
        <v>204</v>
      </c>
      <c r="B71" s="48" t="s">
        <v>220</v>
      </c>
      <c r="C71" s="48" t="s">
        <v>293</v>
      </c>
      <c r="D71" s="58">
        <v>214.7</v>
      </c>
    </row>
    <row r="72" spans="1:4" x14ac:dyDescent="0.25">
      <c r="A72" s="48" t="s">
        <v>204</v>
      </c>
      <c r="B72" s="48" t="s">
        <v>223</v>
      </c>
      <c r="C72" s="48" t="s">
        <v>294</v>
      </c>
      <c r="D72" s="58">
        <v>215.3</v>
      </c>
    </row>
    <row r="73" spans="1:4" x14ac:dyDescent="0.25">
      <c r="A73" s="48" t="s">
        <v>207</v>
      </c>
      <c r="B73" s="48" t="s">
        <v>191</v>
      </c>
      <c r="C73" s="48" t="s">
        <v>295</v>
      </c>
      <c r="D73" s="58">
        <v>216.6</v>
      </c>
    </row>
    <row r="74" spans="1:4" x14ac:dyDescent="0.25">
      <c r="A74" s="48" t="s">
        <v>207</v>
      </c>
      <c r="B74" s="48" t="s">
        <v>193</v>
      </c>
      <c r="C74" s="48" t="s">
        <v>296</v>
      </c>
      <c r="D74" s="58">
        <v>217.9</v>
      </c>
    </row>
    <row r="75" spans="1:4" x14ac:dyDescent="0.25">
      <c r="A75" s="48" t="s">
        <v>207</v>
      </c>
      <c r="B75" s="48" t="s">
        <v>196</v>
      </c>
      <c r="C75" s="48" t="s">
        <v>297</v>
      </c>
      <c r="D75" s="58">
        <v>218.4</v>
      </c>
    </row>
    <row r="76" spans="1:4" x14ac:dyDescent="0.25">
      <c r="A76" s="48" t="s">
        <v>207</v>
      </c>
      <c r="B76" s="48" t="s">
        <v>199</v>
      </c>
      <c r="C76" s="48" t="s">
        <v>298</v>
      </c>
      <c r="D76" s="58">
        <v>218.9</v>
      </c>
    </row>
    <row r="77" spans="1:4" x14ac:dyDescent="0.25">
      <c r="A77" s="48" t="s">
        <v>207</v>
      </c>
      <c r="B77" s="48" t="s">
        <v>202</v>
      </c>
      <c r="C77" s="48" t="s">
        <v>299</v>
      </c>
      <c r="D77" s="58">
        <v>219.3</v>
      </c>
    </row>
    <row r="78" spans="1:4" x14ac:dyDescent="0.25">
      <c r="A78" s="48" t="s">
        <v>207</v>
      </c>
      <c r="B78" s="48" t="s">
        <v>205</v>
      </c>
      <c r="C78" s="48" t="s">
        <v>300</v>
      </c>
      <c r="D78" s="58">
        <v>219.8</v>
      </c>
    </row>
    <row r="79" spans="1:4" x14ac:dyDescent="0.25">
      <c r="A79" s="48" t="s">
        <v>207</v>
      </c>
      <c r="B79" s="48" t="s">
        <v>208</v>
      </c>
      <c r="C79" s="48" t="s">
        <v>301</v>
      </c>
      <c r="D79" s="58">
        <v>220.8</v>
      </c>
    </row>
    <row r="80" spans="1:4" x14ac:dyDescent="0.25">
      <c r="A80" s="48" t="s">
        <v>207</v>
      </c>
      <c r="B80" s="48" t="s">
        <v>211</v>
      </c>
      <c r="C80" s="48" t="s">
        <v>302</v>
      </c>
      <c r="D80" s="58">
        <v>221.6</v>
      </c>
    </row>
    <row r="81" spans="1:4" x14ac:dyDescent="0.25">
      <c r="A81" s="48" t="s">
        <v>207</v>
      </c>
      <c r="B81" s="48" t="s">
        <v>214</v>
      </c>
      <c r="C81" s="48" t="s">
        <v>303</v>
      </c>
      <c r="D81" s="58">
        <v>222.1</v>
      </c>
    </row>
    <row r="82" spans="1:4" x14ac:dyDescent="0.25">
      <c r="A82" s="48" t="s">
        <v>207</v>
      </c>
      <c r="B82" s="48" t="s">
        <v>217</v>
      </c>
      <c r="C82" s="48" t="s">
        <v>304</v>
      </c>
      <c r="D82" s="58">
        <v>222.9</v>
      </c>
    </row>
    <row r="83" spans="1:4" x14ac:dyDescent="0.25">
      <c r="A83" s="48" t="s">
        <v>207</v>
      </c>
      <c r="B83" s="48" t="s">
        <v>220</v>
      </c>
      <c r="C83" s="48" t="s">
        <v>305</v>
      </c>
      <c r="D83" s="58">
        <v>223.5</v>
      </c>
    </row>
    <row r="84" spans="1:4" x14ac:dyDescent="0.25">
      <c r="A84" s="48" t="s">
        <v>207</v>
      </c>
      <c r="B84" s="48" t="s">
        <v>223</v>
      </c>
      <c r="C84" s="48" t="s">
        <v>306</v>
      </c>
      <c r="D84" s="58">
        <v>223.8</v>
      </c>
    </row>
    <row r="85" spans="1:4" x14ac:dyDescent="0.25">
      <c r="A85" s="48" t="s">
        <v>210</v>
      </c>
      <c r="B85" s="48" t="s">
        <v>191</v>
      </c>
      <c r="C85" s="48" t="s">
        <v>307</v>
      </c>
      <c r="D85" s="58">
        <v>225.2</v>
      </c>
    </row>
    <row r="86" spans="1:4" x14ac:dyDescent="0.25">
      <c r="A86" s="48" t="s">
        <v>210</v>
      </c>
      <c r="B86" s="48" t="s">
        <v>193</v>
      </c>
      <c r="C86" s="48" t="s">
        <v>308</v>
      </c>
      <c r="D86" s="58">
        <v>226.2</v>
      </c>
    </row>
    <row r="87" spans="1:4" x14ac:dyDescent="0.25">
      <c r="A87" s="48" t="s">
        <v>210</v>
      </c>
      <c r="B87" s="48" t="s">
        <v>196</v>
      </c>
      <c r="C87" s="48" t="s">
        <v>309</v>
      </c>
      <c r="D87" s="58">
        <v>226.6</v>
      </c>
    </row>
    <row r="88" spans="1:4" x14ac:dyDescent="0.25">
      <c r="A88" s="48" t="s">
        <v>210</v>
      </c>
      <c r="B88" s="48" t="s">
        <v>199</v>
      </c>
      <c r="C88" s="48" t="s">
        <v>310</v>
      </c>
      <c r="D88" s="58">
        <v>227</v>
      </c>
    </row>
    <row r="89" spans="1:4" x14ac:dyDescent="0.25">
      <c r="A89" s="48" t="s">
        <v>210</v>
      </c>
      <c r="B89" s="48" t="s">
        <v>202</v>
      </c>
      <c r="C89" s="48" t="s">
        <v>311</v>
      </c>
      <c r="D89" s="58">
        <v>227.4</v>
      </c>
    </row>
    <row r="90" spans="1:4" x14ac:dyDescent="0.25">
      <c r="A90" s="48" t="s">
        <v>210</v>
      </c>
      <c r="B90" s="48" t="s">
        <v>205</v>
      </c>
      <c r="C90" s="48" t="s">
        <v>312</v>
      </c>
      <c r="D90" s="58">
        <v>227.8</v>
      </c>
    </row>
    <row r="91" spans="1:4" x14ac:dyDescent="0.25">
      <c r="A91" s="48" t="s">
        <v>210</v>
      </c>
      <c r="B91" s="48" t="s">
        <v>208</v>
      </c>
      <c r="C91" s="48" t="s">
        <v>313</v>
      </c>
      <c r="D91" s="58">
        <v>228.7</v>
      </c>
    </row>
    <row r="92" spans="1:4" x14ac:dyDescent="0.25">
      <c r="A92" s="48" t="s">
        <v>210</v>
      </c>
      <c r="B92" s="48" t="s">
        <v>211</v>
      </c>
      <c r="C92" s="48" t="s">
        <v>314</v>
      </c>
      <c r="D92" s="58">
        <v>229.2</v>
      </c>
    </row>
    <row r="93" spans="1:4" x14ac:dyDescent="0.25">
      <c r="A93" s="48" t="s">
        <v>210</v>
      </c>
      <c r="B93" s="48" t="s">
        <v>214</v>
      </c>
      <c r="C93" s="48" t="s">
        <v>315</v>
      </c>
      <c r="D93" s="58">
        <v>229.4</v>
      </c>
    </row>
    <row r="94" spans="1:4" x14ac:dyDescent="0.25">
      <c r="A94" s="48" t="s">
        <v>210</v>
      </c>
      <c r="B94" s="48" t="s">
        <v>217</v>
      </c>
      <c r="C94" s="48" t="s">
        <v>316</v>
      </c>
      <c r="D94" s="58">
        <v>230.1</v>
      </c>
    </row>
    <row r="95" spans="1:4" x14ac:dyDescent="0.25">
      <c r="A95" s="48" t="s">
        <v>210</v>
      </c>
      <c r="B95" s="48" t="s">
        <v>220</v>
      </c>
      <c r="C95" s="48" t="s">
        <v>317</v>
      </c>
      <c r="D95" s="58">
        <v>230.5</v>
      </c>
    </row>
    <row r="96" spans="1:4" x14ac:dyDescent="0.25">
      <c r="A96" s="48" t="s">
        <v>210</v>
      </c>
      <c r="B96" s="48" t="s">
        <v>223</v>
      </c>
      <c r="C96" s="48" t="s">
        <v>318</v>
      </c>
      <c r="D96" s="58">
        <v>230.6</v>
      </c>
    </row>
    <row r="97" spans="1:4" x14ac:dyDescent="0.25">
      <c r="A97" s="48" t="s">
        <v>213</v>
      </c>
      <c r="B97" s="48" t="s">
        <v>191</v>
      </c>
      <c r="C97" s="48" t="s">
        <v>319</v>
      </c>
      <c r="D97" s="58">
        <v>231.8</v>
      </c>
    </row>
    <row r="98" spans="1:4" x14ac:dyDescent="0.25">
      <c r="A98" s="48" t="s">
        <v>213</v>
      </c>
      <c r="B98" s="48" t="s">
        <v>193</v>
      </c>
      <c r="C98" s="48" t="s">
        <v>320</v>
      </c>
      <c r="D98" s="58">
        <v>232.7</v>
      </c>
    </row>
    <row r="99" spans="1:4" x14ac:dyDescent="0.25">
      <c r="A99" s="48" t="s">
        <v>213</v>
      </c>
      <c r="B99" s="48" t="s">
        <v>196</v>
      </c>
      <c r="C99" s="48" t="s">
        <v>321</v>
      </c>
      <c r="D99" s="58">
        <v>233.4</v>
      </c>
    </row>
    <row r="100" spans="1:4" x14ac:dyDescent="0.25">
      <c r="A100" s="48" t="s">
        <v>213</v>
      </c>
      <c r="B100" s="48" t="s">
        <v>199</v>
      </c>
      <c r="C100" s="48" t="s">
        <v>322</v>
      </c>
      <c r="D100" s="58">
        <v>233.8</v>
      </c>
    </row>
    <row r="101" spans="1:4" x14ac:dyDescent="0.25">
      <c r="A101" s="48" t="s">
        <v>213</v>
      </c>
      <c r="B101" s="48" t="s">
        <v>202</v>
      </c>
      <c r="C101" s="48" t="s">
        <v>323</v>
      </c>
      <c r="D101" s="58">
        <v>234.2</v>
      </c>
    </row>
    <row r="102" spans="1:4" x14ac:dyDescent="0.25">
      <c r="A102" s="48" t="s">
        <v>213</v>
      </c>
      <c r="B102" s="48" t="s">
        <v>205</v>
      </c>
      <c r="C102" s="48" t="s">
        <v>324</v>
      </c>
      <c r="D102" s="58">
        <v>234.4</v>
      </c>
    </row>
    <row r="103" spans="1:4" x14ac:dyDescent="0.25">
      <c r="A103" s="48" t="s">
        <v>213</v>
      </c>
      <c r="B103" s="48" t="s">
        <v>208</v>
      </c>
      <c r="C103" s="48" t="s">
        <v>325</v>
      </c>
      <c r="D103" s="58">
        <v>234.8</v>
      </c>
    </row>
    <row r="104" spans="1:4" x14ac:dyDescent="0.25">
      <c r="A104" s="48" t="s">
        <v>213</v>
      </c>
      <c r="B104" s="48" t="s">
        <v>211</v>
      </c>
      <c r="C104" s="48" t="s">
        <v>326</v>
      </c>
      <c r="D104" s="58">
        <v>235.2</v>
      </c>
    </row>
    <row r="105" spans="1:4" x14ac:dyDescent="0.25">
      <c r="A105" s="48" t="s">
        <v>213</v>
      </c>
      <c r="B105" s="48" t="s">
        <v>214</v>
      </c>
      <c r="C105" s="48" t="s">
        <v>327</v>
      </c>
      <c r="D105" s="58">
        <v>235.4</v>
      </c>
    </row>
    <row r="106" spans="1:4" x14ac:dyDescent="0.25">
      <c r="A106" s="48" t="s">
        <v>213</v>
      </c>
      <c r="B106" s="48" t="s">
        <v>217</v>
      </c>
      <c r="C106" s="48" t="s">
        <v>328</v>
      </c>
      <c r="D106" s="58">
        <v>235.8</v>
      </c>
    </row>
    <row r="107" spans="1:4" x14ac:dyDescent="0.25">
      <c r="A107" s="48" t="s">
        <v>213</v>
      </c>
      <c r="B107" s="48" t="s">
        <v>220</v>
      </c>
      <c r="C107" s="48" t="s">
        <v>329</v>
      </c>
      <c r="D107" s="58">
        <v>236.4</v>
      </c>
    </row>
    <row r="108" spans="1:4" x14ac:dyDescent="0.25">
      <c r="A108" s="48" t="s">
        <v>213</v>
      </c>
      <c r="B108" s="48" t="s">
        <v>223</v>
      </c>
      <c r="C108" s="48" t="s">
        <v>330</v>
      </c>
      <c r="D108" s="58">
        <v>237.1</v>
      </c>
    </row>
    <row r="109" spans="1:4" x14ac:dyDescent="0.25">
      <c r="A109" s="48" t="s">
        <v>216</v>
      </c>
      <c r="B109" s="48" t="s">
        <v>191</v>
      </c>
      <c r="C109" s="48" t="s">
        <v>331</v>
      </c>
      <c r="D109" s="58">
        <v>238.1</v>
      </c>
    </row>
    <row r="110" spans="1:4" x14ac:dyDescent="0.25">
      <c r="A110" s="48" t="s">
        <v>216</v>
      </c>
      <c r="B110" s="48" t="s">
        <v>193</v>
      </c>
      <c r="C110" s="48" t="s">
        <v>332</v>
      </c>
      <c r="D110" s="58">
        <v>239.3</v>
      </c>
    </row>
    <row r="111" spans="1:4" x14ac:dyDescent="0.25">
      <c r="A111" s="48" t="s">
        <v>216</v>
      </c>
      <c r="B111" s="48" t="s">
        <v>196</v>
      </c>
      <c r="C111" s="48" t="s">
        <v>333</v>
      </c>
      <c r="D111" s="58">
        <v>239.8</v>
      </c>
    </row>
    <row r="112" spans="1:4" x14ac:dyDescent="0.25">
      <c r="A112" s="48" t="s">
        <v>216</v>
      </c>
      <c r="B112" s="48" t="s">
        <v>199</v>
      </c>
      <c r="C112" s="48" t="s">
        <v>334</v>
      </c>
      <c r="D112" s="58">
        <v>240.7</v>
      </c>
    </row>
    <row r="113" spans="1:4" x14ac:dyDescent="0.25">
      <c r="A113" s="48" t="s">
        <v>216</v>
      </c>
      <c r="B113" s="48" t="s">
        <v>202</v>
      </c>
      <c r="C113" s="48" t="s">
        <v>335</v>
      </c>
      <c r="D113" s="58">
        <v>241.4</v>
      </c>
    </row>
    <row r="114" spans="1:4" x14ac:dyDescent="0.25">
      <c r="A114" s="48" t="s">
        <v>216</v>
      </c>
      <c r="B114" s="48" t="s">
        <v>205</v>
      </c>
      <c r="C114" s="48" t="s">
        <v>336</v>
      </c>
      <c r="D114" s="58">
        <v>242</v>
      </c>
    </row>
    <row r="115" spans="1:4" x14ac:dyDescent="0.25">
      <c r="A115" s="48" t="s">
        <v>216</v>
      </c>
      <c r="B115" s="48" t="s">
        <v>208</v>
      </c>
      <c r="C115" s="48" t="s">
        <v>337</v>
      </c>
      <c r="D115" s="58">
        <v>242.7</v>
      </c>
    </row>
    <row r="116" spans="1:4" x14ac:dyDescent="0.25">
      <c r="A116" s="48" t="s">
        <v>216</v>
      </c>
      <c r="B116" s="48" t="s">
        <v>211</v>
      </c>
      <c r="C116" s="48" t="s">
        <v>338</v>
      </c>
      <c r="D116" s="58">
        <v>243.5</v>
      </c>
    </row>
    <row r="117" spans="1:4" x14ac:dyDescent="0.25">
      <c r="A117" s="48" t="s">
        <v>216</v>
      </c>
      <c r="B117" s="48" t="s">
        <v>214</v>
      </c>
      <c r="C117" s="48" t="s">
        <v>339</v>
      </c>
      <c r="D117" s="58">
        <v>243.9</v>
      </c>
    </row>
    <row r="118" spans="1:4" x14ac:dyDescent="0.25">
      <c r="A118" s="48" t="s">
        <v>216</v>
      </c>
      <c r="B118" s="48" t="s">
        <v>217</v>
      </c>
      <c r="C118" s="48" t="s">
        <v>340</v>
      </c>
      <c r="D118" s="58">
        <v>244.3</v>
      </c>
    </row>
    <row r="119" spans="1:4" x14ac:dyDescent="0.25">
      <c r="A119" s="48" t="s">
        <v>216</v>
      </c>
      <c r="B119" s="48" t="s">
        <v>220</v>
      </c>
      <c r="C119" s="48" t="s">
        <v>341</v>
      </c>
      <c r="D119" s="58">
        <v>244.7</v>
      </c>
    </row>
    <row r="120" spans="1:4" x14ac:dyDescent="0.25">
      <c r="A120" s="48" t="s">
        <v>216</v>
      </c>
      <c r="B120" s="48" t="s">
        <v>223</v>
      </c>
      <c r="C120" s="48" t="s">
        <v>342</v>
      </c>
      <c r="D120" s="58">
        <v>245.2</v>
      </c>
    </row>
    <row r="121" spans="1:4" x14ac:dyDescent="0.25">
      <c r="A121" s="48" t="s">
        <v>219</v>
      </c>
      <c r="B121" s="48" t="s">
        <v>191</v>
      </c>
      <c r="C121" s="48" t="s">
        <v>343</v>
      </c>
      <c r="D121" s="58">
        <v>246.6</v>
      </c>
    </row>
    <row r="122" spans="1:4" x14ac:dyDescent="0.25">
      <c r="A122" s="48" t="s">
        <v>219</v>
      </c>
      <c r="B122" s="48" t="s">
        <v>193</v>
      </c>
      <c r="C122" s="48" t="s">
        <v>344</v>
      </c>
      <c r="D122" s="58">
        <v>247.7</v>
      </c>
    </row>
    <row r="123" spans="1:4" x14ac:dyDescent="0.25">
      <c r="A123" s="48" t="s">
        <v>219</v>
      </c>
      <c r="B123" s="48" t="s">
        <v>196</v>
      </c>
      <c r="C123" s="48" t="s">
        <v>345</v>
      </c>
      <c r="D123" s="58">
        <v>248.3</v>
      </c>
    </row>
    <row r="124" spans="1:4" x14ac:dyDescent="0.25">
      <c r="A124" s="48" t="s">
        <v>219</v>
      </c>
      <c r="B124" s="48" t="s">
        <v>199</v>
      </c>
      <c r="C124" s="48" t="s">
        <v>346</v>
      </c>
      <c r="D124" s="58">
        <v>249.1</v>
      </c>
    </row>
    <row r="125" spans="1:4" x14ac:dyDescent="0.25">
      <c r="A125" s="48" t="s">
        <v>219</v>
      </c>
      <c r="B125" s="48" t="s">
        <v>202</v>
      </c>
      <c r="C125" s="48" t="s">
        <v>347</v>
      </c>
      <c r="D125" s="58">
        <v>249.5</v>
      </c>
    </row>
    <row r="126" spans="1:4" x14ac:dyDescent="0.25">
      <c r="A126" s="48" t="s">
        <v>219</v>
      </c>
      <c r="B126" s="48" t="s">
        <v>205</v>
      </c>
      <c r="C126" s="48" t="s">
        <v>348</v>
      </c>
      <c r="D126" s="58">
        <v>250.2</v>
      </c>
    </row>
    <row r="127" spans="1:4" x14ac:dyDescent="0.25">
      <c r="A127" s="48" t="s">
        <v>219</v>
      </c>
      <c r="B127" s="48" t="s">
        <v>208</v>
      </c>
      <c r="C127" s="48" t="s">
        <v>349</v>
      </c>
      <c r="D127" s="58">
        <v>251.1</v>
      </c>
    </row>
    <row r="128" spans="1:4" x14ac:dyDescent="0.25">
      <c r="A128" s="48" t="s">
        <v>219</v>
      </c>
      <c r="B128" s="48" t="s">
        <v>211</v>
      </c>
      <c r="C128" s="48" t="s">
        <v>350</v>
      </c>
      <c r="D128" s="58">
        <v>251.9</v>
      </c>
    </row>
    <row r="129" spans="1:4" x14ac:dyDescent="0.25">
      <c r="A129" s="48" t="s">
        <v>219</v>
      </c>
      <c r="B129" s="48" t="s">
        <v>214</v>
      </c>
      <c r="C129" s="48" t="s">
        <v>351</v>
      </c>
      <c r="D129" s="58">
        <v>252.3</v>
      </c>
    </row>
    <row r="130" spans="1:4" x14ac:dyDescent="0.25">
      <c r="A130" s="48" t="s">
        <v>219</v>
      </c>
      <c r="B130" s="48" t="s">
        <v>217</v>
      </c>
      <c r="C130" s="48" t="s">
        <v>352</v>
      </c>
      <c r="D130" s="58">
        <v>252.8</v>
      </c>
    </row>
    <row r="131" spans="1:4" x14ac:dyDescent="0.25">
      <c r="A131" s="48" t="s">
        <v>219</v>
      </c>
      <c r="B131" s="48" t="s">
        <v>220</v>
      </c>
      <c r="C131" s="48" t="s">
        <v>353</v>
      </c>
      <c r="D131" s="58">
        <v>253.3</v>
      </c>
    </row>
    <row r="132" spans="1:4" x14ac:dyDescent="0.25">
      <c r="A132" s="48" t="s">
        <v>219</v>
      </c>
      <c r="B132" s="48" t="s">
        <v>223</v>
      </c>
      <c r="C132" s="48" t="s">
        <v>354</v>
      </c>
      <c r="D132" s="58">
        <v>254.2</v>
      </c>
    </row>
    <row r="133" spans="1:4" x14ac:dyDescent="0.25">
      <c r="A133" s="48" t="s">
        <v>222</v>
      </c>
      <c r="B133" s="48" t="s">
        <v>191</v>
      </c>
      <c r="C133" s="48" t="s">
        <v>355</v>
      </c>
      <c r="D133" s="58">
        <v>255.5</v>
      </c>
    </row>
    <row r="134" spans="1:4" x14ac:dyDescent="0.25">
      <c r="A134" s="48" t="s">
        <v>222</v>
      </c>
      <c r="B134" s="48" t="s">
        <v>193</v>
      </c>
      <c r="C134" s="48" t="s">
        <v>356</v>
      </c>
      <c r="D134" s="58">
        <v>257</v>
      </c>
    </row>
    <row r="135" spans="1:4" x14ac:dyDescent="0.25">
      <c r="A135" s="48" t="s">
        <v>222</v>
      </c>
      <c r="B135" s="48" t="s">
        <v>196</v>
      </c>
      <c r="C135" s="48" t="s">
        <v>357</v>
      </c>
      <c r="D135" s="58">
        <v>258.10000000000002</v>
      </c>
    </row>
    <row r="136" spans="1:4" x14ac:dyDescent="0.25">
      <c r="A136" s="48" t="s">
        <v>222</v>
      </c>
      <c r="B136" s="48" t="s">
        <v>199</v>
      </c>
      <c r="C136" s="48" t="s">
        <v>358</v>
      </c>
      <c r="D136" s="58">
        <v>258.8</v>
      </c>
    </row>
    <row r="137" spans="1:4" x14ac:dyDescent="0.25">
      <c r="A137" s="48" t="s">
        <v>222</v>
      </c>
      <c r="B137" s="48" t="s">
        <v>202</v>
      </c>
      <c r="C137" s="48" t="s">
        <v>359</v>
      </c>
      <c r="D137" s="58">
        <v>259.39999999999998</v>
      </c>
    </row>
    <row r="138" spans="1:4" x14ac:dyDescent="0.25">
      <c r="A138" s="48" t="s">
        <v>222</v>
      </c>
      <c r="B138" s="48" t="s">
        <v>205</v>
      </c>
      <c r="C138" s="48" t="s">
        <v>360</v>
      </c>
      <c r="D138" s="58">
        <v>260.5</v>
      </c>
    </row>
    <row r="139" spans="1:4" x14ac:dyDescent="0.25">
      <c r="A139" s="48" t="s">
        <v>222</v>
      </c>
      <c r="B139" s="48" t="s">
        <v>208</v>
      </c>
      <c r="C139" s="48" t="s">
        <v>361</v>
      </c>
      <c r="D139" s="58">
        <v>261.39999999999998</v>
      </c>
    </row>
    <row r="140" spans="1:4" x14ac:dyDescent="0.25">
      <c r="A140" s="48" t="s">
        <v>222</v>
      </c>
      <c r="B140" s="48" t="s">
        <v>211</v>
      </c>
      <c r="C140" s="48" t="s">
        <v>362</v>
      </c>
      <c r="D140" s="58">
        <v>262.60000000000002</v>
      </c>
    </row>
    <row r="141" spans="1:4" x14ac:dyDescent="0.25">
      <c r="A141" s="48" t="s">
        <v>222</v>
      </c>
      <c r="B141" s="48" t="s">
        <v>214</v>
      </c>
      <c r="C141" s="48" t="s">
        <v>363</v>
      </c>
      <c r="D141" s="58">
        <v>263.10000000000002</v>
      </c>
    </row>
    <row r="142" spans="1:4" x14ac:dyDescent="0.25">
      <c r="A142" s="48" t="s">
        <v>222</v>
      </c>
      <c r="B142" s="48" t="s">
        <v>217</v>
      </c>
      <c r="C142" s="48" t="s">
        <v>364</v>
      </c>
      <c r="D142" s="58">
        <v>263.7</v>
      </c>
    </row>
    <row r="143" spans="1:4" x14ac:dyDescent="0.25">
      <c r="A143" s="48" t="s">
        <v>222</v>
      </c>
      <c r="B143" s="48" t="s">
        <v>220</v>
      </c>
      <c r="C143" s="48" t="s">
        <v>365</v>
      </c>
      <c r="D143" s="58">
        <v>264.10000000000002</v>
      </c>
    </row>
    <row r="144" spans="1:4" x14ac:dyDescent="0.25">
      <c r="A144" s="48" t="s">
        <v>222</v>
      </c>
      <c r="B144" s="48" t="s">
        <v>223</v>
      </c>
      <c r="C144" s="48" t="s">
        <v>366</v>
      </c>
      <c r="D144" s="58">
        <v>264.8</v>
      </c>
    </row>
    <row r="145" spans="1:4" x14ac:dyDescent="0.25">
      <c r="A145" s="48" t="s">
        <v>225</v>
      </c>
      <c r="B145" s="48" t="s">
        <v>191</v>
      </c>
      <c r="C145" s="48" t="s">
        <v>367</v>
      </c>
      <c r="D145" s="58">
        <v>267.10000000000002</v>
      </c>
    </row>
    <row r="146" spans="1:4" x14ac:dyDescent="0.25">
      <c r="A146" s="48" t="s">
        <v>225</v>
      </c>
      <c r="B146" s="48" t="s">
        <v>193</v>
      </c>
      <c r="C146" s="48" t="s">
        <v>368</v>
      </c>
      <c r="D146" s="58">
        <v>268.89999999999998</v>
      </c>
    </row>
    <row r="147" spans="1:4" x14ac:dyDescent="0.25">
      <c r="A147" s="48" t="s">
        <v>225</v>
      </c>
      <c r="B147" s="48" t="s">
        <v>196</v>
      </c>
      <c r="C147" s="48" t="s">
        <v>369</v>
      </c>
      <c r="D147" s="58">
        <v>270</v>
      </c>
    </row>
    <row r="148" spans="1:4" x14ac:dyDescent="0.25">
      <c r="A148" s="48" t="s">
        <v>225</v>
      </c>
      <c r="B148" s="48" t="s">
        <v>199</v>
      </c>
      <c r="C148" s="48" t="s">
        <v>370</v>
      </c>
      <c r="D148" s="58">
        <v>270.8</v>
      </c>
    </row>
    <row r="149" spans="1:4" x14ac:dyDescent="0.25">
      <c r="A149" s="48" t="s">
        <v>225</v>
      </c>
      <c r="B149" s="48" t="s">
        <v>202</v>
      </c>
      <c r="C149" s="48" t="s">
        <v>371</v>
      </c>
      <c r="D149" s="58">
        <v>271.39999999999998</v>
      </c>
    </row>
    <row r="150" spans="1:4" x14ac:dyDescent="0.25">
      <c r="A150" s="48" t="s">
        <v>225</v>
      </c>
      <c r="B150" s="48" t="s">
        <v>205</v>
      </c>
      <c r="C150" s="48" t="s">
        <v>372</v>
      </c>
      <c r="D150" s="58">
        <v>272.5</v>
      </c>
    </row>
    <row r="151" spans="1:4" x14ac:dyDescent="0.25">
      <c r="A151" s="48" t="s">
        <v>225</v>
      </c>
      <c r="B151" s="48" t="s">
        <v>208</v>
      </c>
      <c r="C151" s="48" t="s">
        <v>373</v>
      </c>
      <c r="D151" s="58">
        <v>273.10000000000002</v>
      </c>
    </row>
    <row r="152" spans="1:4" x14ac:dyDescent="0.25">
      <c r="A152" s="48" t="s">
        <v>225</v>
      </c>
      <c r="B152" s="48" t="s">
        <v>211</v>
      </c>
      <c r="C152" s="48" t="s">
        <v>374</v>
      </c>
      <c r="D152" s="58">
        <v>274.39999999999998</v>
      </c>
    </row>
    <row r="153" spans="1:4" x14ac:dyDescent="0.25">
      <c r="A153" s="48" t="s">
        <v>225</v>
      </c>
      <c r="B153" s="48" t="s">
        <v>214</v>
      </c>
      <c r="C153" s="48" t="s">
        <v>375</v>
      </c>
      <c r="D153" s="58">
        <v>275</v>
      </c>
    </row>
    <row r="154" spans="1:4" x14ac:dyDescent="0.25">
      <c r="A154" s="48" t="s">
        <v>225</v>
      </c>
      <c r="B154" s="48" t="s">
        <v>217</v>
      </c>
      <c r="C154" s="48" t="s">
        <v>376</v>
      </c>
      <c r="D154" s="58">
        <v>275.89999999999998</v>
      </c>
    </row>
    <row r="155" spans="1:4" x14ac:dyDescent="0.25">
      <c r="A155" s="48" t="s">
        <v>225</v>
      </c>
      <c r="B155" s="48" t="s">
        <v>220</v>
      </c>
      <c r="C155" s="48" t="s">
        <v>377</v>
      </c>
      <c r="D155" s="58">
        <v>276.7</v>
      </c>
    </row>
    <row r="156" spans="1:4" x14ac:dyDescent="0.25">
      <c r="A156" s="48" t="s">
        <v>225</v>
      </c>
      <c r="B156" s="48" t="s">
        <v>223</v>
      </c>
      <c r="C156" s="48" t="s">
        <v>378</v>
      </c>
      <c r="D156" s="58">
        <v>277.3</v>
      </c>
    </row>
    <row r="157" spans="1:4" x14ac:dyDescent="0.25">
      <c r="A157" s="48" t="s">
        <v>227</v>
      </c>
      <c r="B157" s="48" t="s">
        <v>191</v>
      </c>
      <c r="C157" s="48" t="s">
        <v>379</v>
      </c>
      <c r="D157" s="58">
        <v>279.60000000000002</v>
      </c>
    </row>
    <row r="158" spans="1:4" x14ac:dyDescent="0.25">
      <c r="A158" s="48" t="s">
        <v>227</v>
      </c>
      <c r="B158" s="48" t="s">
        <v>193</v>
      </c>
      <c r="C158" s="48" t="s">
        <v>380</v>
      </c>
      <c r="D158" s="58">
        <v>281</v>
      </c>
    </row>
    <row r="159" spans="1:4" x14ac:dyDescent="0.25">
      <c r="A159" s="48" t="s">
        <v>227</v>
      </c>
      <c r="B159" s="48" t="s">
        <v>196</v>
      </c>
      <c r="C159" s="48" t="s">
        <v>381</v>
      </c>
      <c r="D159" s="58">
        <v>282</v>
      </c>
    </row>
    <row r="160" spans="1:4" x14ac:dyDescent="0.25">
      <c r="A160" s="48" t="s">
        <v>227</v>
      </c>
      <c r="B160" s="48" t="s">
        <v>199</v>
      </c>
      <c r="C160" s="48" t="s">
        <v>382</v>
      </c>
      <c r="D160" s="58">
        <v>283.2</v>
      </c>
    </row>
    <row r="161" spans="1:4" x14ac:dyDescent="0.25">
      <c r="A161" s="48" t="s">
        <v>227</v>
      </c>
      <c r="B161" s="48" t="s">
        <v>202</v>
      </c>
      <c r="C161" s="48" t="s">
        <v>383</v>
      </c>
      <c r="D161" s="58">
        <v>284.10000000000002</v>
      </c>
    </row>
    <row r="162" spans="1:4" x14ac:dyDescent="0.25">
      <c r="A162" s="48" t="s">
        <v>227</v>
      </c>
      <c r="B162" s="48" t="s">
        <v>205</v>
      </c>
      <c r="C162" s="48" t="s">
        <v>384</v>
      </c>
      <c r="D162" s="58">
        <v>284.7</v>
      </c>
    </row>
    <row r="163" spans="1:4" x14ac:dyDescent="0.25">
      <c r="A163" s="48" t="s">
        <v>227</v>
      </c>
      <c r="B163" s="48" t="s">
        <v>208</v>
      </c>
      <c r="C163" s="48" t="s">
        <v>385</v>
      </c>
      <c r="D163" s="58">
        <v>286.60000000000002</v>
      </c>
    </row>
    <row r="164" spans="1:4" x14ac:dyDescent="0.25">
      <c r="A164" s="48" t="s">
        <v>227</v>
      </c>
      <c r="B164" s="48" t="s">
        <v>211</v>
      </c>
      <c r="C164" s="48" t="s">
        <v>386</v>
      </c>
      <c r="D164" s="58">
        <v>287.3</v>
      </c>
    </row>
    <row r="165" spans="1:4" x14ac:dyDescent="0.25">
      <c r="A165" s="48" t="s">
        <v>227</v>
      </c>
      <c r="B165" s="48" t="s">
        <v>214</v>
      </c>
      <c r="C165" s="48" t="s">
        <v>387</v>
      </c>
      <c r="D165" s="58">
        <v>287.7</v>
      </c>
    </row>
    <row r="166" spans="1:4" x14ac:dyDescent="0.25">
      <c r="A166" s="48" t="s">
        <v>227</v>
      </c>
      <c r="B166" s="48" t="s">
        <v>217</v>
      </c>
      <c r="C166" s="48" t="s">
        <v>388</v>
      </c>
      <c r="D166" s="58">
        <v>289.2</v>
      </c>
    </row>
    <row r="167" spans="1:4" x14ac:dyDescent="0.25">
      <c r="A167" s="48" t="s">
        <v>227</v>
      </c>
      <c r="B167" s="48" t="s">
        <v>220</v>
      </c>
      <c r="C167" s="48" t="s">
        <v>389</v>
      </c>
      <c r="D167" s="58">
        <v>290.5</v>
      </c>
    </row>
    <row r="168" spans="1:4" x14ac:dyDescent="0.25">
      <c r="A168" s="48" t="s">
        <v>227</v>
      </c>
      <c r="B168" s="48" t="s">
        <v>223</v>
      </c>
      <c r="C168" s="48" t="s">
        <v>390</v>
      </c>
      <c r="D168" s="58">
        <v>291.3</v>
      </c>
    </row>
    <row r="169" spans="1:4" x14ac:dyDescent="0.25">
      <c r="A169" s="48" t="s">
        <v>229</v>
      </c>
      <c r="B169" s="48" t="s">
        <v>191</v>
      </c>
      <c r="C169" s="48" t="s">
        <v>391</v>
      </c>
      <c r="D169" s="58">
        <v>292.60000000000002</v>
      </c>
    </row>
    <row r="170" spans="1:4" x14ac:dyDescent="0.25">
      <c r="A170" s="48" t="s">
        <v>229</v>
      </c>
      <c r="B170" s="48" t="s">
        <v>193</v>
      </c>
      <c r="C170" s="48" t="s">
        <v>392</v>
      </c>
      <c r="D170" s="58">
        <v>293.7</v>
      </c>
    </row>
    <row r="171" spans="1:4" x14ac:dyDescent="0.25">
      <c r="A171" s="48" t="s">
        <v>229</v>
      </c>
      <c r="B171" s="48" t="s">
        <v>196</v>
      </c>
      <c r="C171" s="48" t="s">
        <v>393</v>
      </c>
      <c r="D171" s="58">
        <v>294.2</v>
      </c>
    </row>
    <row r="172" spans="1:4" x14ac:dyDescent="0.25">
      <c r="A172" s="48" t="s">
        <v>229</v>
      </c>
      <c r="B172" s="48" t="s">
        <v>199</v>
      </c>
      <c r="C172" s="48" t="s">
        <v>394</v>
      </c>
      <c r="D172" s="58">
        <v>294.60000000000002</v>
      </c>
    </row>
    <row r="173" spans="1:4" x14ac:dyDescent="0.25">
      <c r="A173" s="48" t="s">
        <v>229</v>
      </c>
      <c r="B173" s="48" t="s">
        <v>202</v>
      </c>
      <c r="C173" s="48" t="s">
        <v>395</v>
      </c>
      <c r="D173" s="58">
        <v>295.5</v>
      </c>
    </row>
    <row r="174" spans="1:4" x14ac:dyDescent="0.25">
      <c r="A174" s="48" t="s">
        <v>229</v>
      </c>
      <c r="B174" s="48" t="s">
        <v>205</v>
      </c>
      <c r="C174" s="48" t="s">
        <v>396</v>
      </c>
      <c r="D174" s="58">
        <v>296.3</v>
      </c>
    </row>
    <row r="175" spans="1:4" x14ac:dyDescent="0.25">
      <c r="A175" s="48" t="s">
        <v>229</v>
      </c>
      <c r="B175" s="48" t="s">
        <v>208</v>
      </c>
      <c r="C175" s="48" t="s">
        <v>397</v>
      </c>
      <c r="D175" s="58">
        <v>297.60000000000002</v>
      </c>
    </row>
    <row r="176" spans="1:4" x14ac:dyDescent="0.25">
      <c r="A176" s="48" t="s">
        <v>229</v>
      </c>
      <c r="B176" s="48" t="s">
        <v>211</v>
      </c>
      <c r="C176" s="48" t="s">
        <v>398</v>
      </c>
      <c r="D176" s="58">
        <v>298.39999999999998</v>
      </c>
    </row>
    <row r="177" spans="1:4" x14ac:dyDescent="0.25">
      <c r="A177" s="48" t="s">
        <v>229</v>
      </c>
      <c r="B177" s="48" t="s">
        <v>214</v>
      </c>
      <c r="C177" s="48" t="s">
        <v>399</v>
      </c>
      <c r="D177" s="58">
        <v>299.2</v>
      </c>
    </row>
    <row r="178" spans="1:4" x14ac:dyDescent="0.25">
      <c r="A178" s="48" t="s">
        <v>229</v>
      </c>
      <c r="B178" s="48" t="s">
        <v>217</v>
      </c>
      <c r="C178" s="48" t="s">
        <v>400</v>
      </c>
      <c r="D178" s="58">
        <v>299.89999999999998</v>
      </c>
    </row>
    <row r="179" spans="1:4" x14ac:dyDescent="0.25">
      <c r="A179" s="48" t="s">
        <v>229</v>
      </c>
      <c r="B179" s="48" t="s">
        <v>220</v>
      </c>
      <c r="C179" s="48" t="s">
        <v>401</v>
      </c>
      <c r="D179" s="58">
        <v>300.8</v>
      </c>
    </row>
    <row r="180" spans="1:4" x14ac:dyDescent="0.25">
      <c r="A180" s="48" t="s">
        <v>229</v>
      </c>
      <c r="B180" s="48" t="s">
        <v>223</v>
      </c>
      <c r="C180" s="48" t="s">
        <v>402</v>
      </c>
      <c r="D180" s="58">
        <v>302.10000000000002</v>
      </c>
    </row>
    <row r="181" spans="1:4" x14ac:dyDescent="0.25">
      <c r="A181" s="48" t="s">
        <v>231</v>
      </c>
      <c r="B181" s="48" t="s">
        <v>191</v>
      </c>
      <c r="C181" s="48" t="s">
        <v>403</v>
      </c>
      <c r="D181" s="58">
        <v>303.60000000000002</v>
      </c>
    </row>
    <row r="182" spans="1:4" x14ac:dyDescent="0.25">
      <c r="A182" s="48" t="s">
        <v>231</v>
      </c>
      <c r="B182" s="48" t="s">
        <v>193</v>
      </c>
      <c r="C182" s="48" t="s">
        <v>404</v>
      </c>
      <c r="D182" s="58">
        <v>306</v>
      </c>
    </row>
    <row r="183" spans="1:4" x14ac:dyDescent="0.25">
      <c r="A183" s="48" t="s">
        <v>231</v>
      </c>
      <c r="B183" s="48" t="s">
        <v>196</v>
      </c>
      <c r="C183" s="48" t="s">
        <v>405</v>
      </c>
      <c r="D183" s="58">
        <v>307.5</v>
      </c>
    </row>
    <row r="184" spans="1:4" x14ac:dyDescent="0.25">
      <c r="A184" s="48" t="s">
        <v>231</v>
      </c>
      <c r="B184" s="48" t="s">
        <v>199</v>
      </c>
      <c r="C184" s="48" t="s">
        <v>406</v>
      </c>
      <c r="D184" s="58">
        <v>308.3</v>
      </c>
    </row>
    <row r="185" spans="1:4" x14ac:dyDescent="0.25">
      <c r="A185" s="48" t="s">
        <v>231</v>
      </c>
      <c r="B185" s="48" t="s">
        <v>202</v>
      </c>
      <c r="C185" s="48" t="s">
        <v>407</v>
      </c>
      <c r="D185" s="58">
        <v>309</v>
      </c>
    </row>
    <row r="186" spans="1:4" x14ac:dyDescent="0.25">
      <c r="A186" s="48" t="s">
        <v>231</v>
      </c>
      <c r="B186" s="48" t="s">
        <v>205</v>
      </c>
      <c r="C186" s="48" t="s">
        <v>408</v>
      </c>
      <c r="D186" s="58">
        <v>310</v>
      </c>
    </row>
    <row r="187" spans="1:4" x14ac:dyDescent="0.25">
      <c r="A187" s="48" t="s">
        <v>231</v>
      </c>
      <c r="B187" s="48" t="s">
        <v>208</v>
      </c>
      <c r="C187" s="48" t="s">
        <v>409</v>
      </c>
      <c r="D187" s="58">
        <v>311</v>
      </c>
    </row>
    <row r="188" spans="1:4" x14ac:dyDescent="0.25">
      <c r="A188" s="48" t="s">
        <v>231</v>
      </c>
      <c r="B188" s="48" t="s">
        <v>211</v>
      </c>
      <c r="C188" s="48" t="s">
        <v>410</v>
      </c>
      <c r="D188" s="58">
        <v>311.60000000000002</v>
      </c>
    </row>
    <row r="189" spans="1:4" x14ac:dyDescent="0.25">
      <c r="A189" s="48" t="s">
        <v>231</v>
      </c>
      <c r="B189" s="48" t="s">
        <v>214</v>
      </c>
      <c r="C189" s="48" t="s">
        <v>411</v>
      </c>
      <c r="D189" s="58">
        <v>312.3</v>
      </c>
    </row>
    <row r="190" spans="1:4" x14ac:dyDescent="0.25">
      <c r="A190" s="48" t="s">
        <v>231</v>
      </c>
      <c r="B190" s="48" t="s">
        <v>217</v>
      </c>
      <c r="C190" s="48" t="s">
        <v>412</v>
      </c>
      <c r="D190" s="58">
        <v>313.3</v>
      </c>
    </row>
    <row r="191" spans="1:4" x14ac:dyDescent="0.25">
      <c r="A191" s="48" t="s">
        <v>231</v>
      </c>
      <c r="B191" s="48" t="s">
        <v>220</v>
      </c>
      <c r="C191" s="48" t="s">
        <v>413</v>
      </c>
      <c r="D191" s="58">
        <v>314.10000000000002</v>
      </c>
    </row>
    <row r="192" spans="1:4" x14ac:dyDescent="0.25">
      <c r="A192" s="48" t="s">
        <v>231</v>
      </c>
      <c r="B192" s="48" t="s">
        <v>223</v>
      </c>
      <c r="C192" s="48" t="s">
        <v>414</v>
      </c>
      <c r="D192" s="58">
        <v>314.89999999999998</v>
      </c>
    </row>
    <row r="193" spans="1:4" x14ac:dyDescent="0.25">
      <c r="A193" s="48" t="s">
        <v>233</v>
      </c>
      <c r="B193" s="48" t="s">
        <v>191</v>
      </c>
      <c r="C193" s="48" t="s">
        <v>415</v>
      </c>
      <c r="D193" s="58">
        <v>316.8</v>
      </c>
    </row>
    <row r="194" spans="1:4" x14ac:dyDescent="0.25">
      <c r="A194" s="48" t="s">
        <v>233</v>
      </c>
      <c r="B194" s="48" t="s">
        <v>193</v>
      </c>
      <c r="C194" s="48" t="s">
        <v>416</v>
      </c>
      <c r="D194" s="58">
        <v>319.3</v>
      </c>
    </row>
    <row r="195" spans="1:4" x14ac:dyDescent="0.25">
      <c r="A195" s="48" t="s">
        <v>233</v>
      </c>
      <c r="B195" s="48" t="s">
        <v>196</v>
      </c>
      <c r="C195" s="48" t="s">
        <v>417</v>
      </c>
      <c r="D195" s="58">
        <v>320.7</v>
      </c>
    </row>
    <row r="196" spans="1:4" x14ac:dyDescent="0.25">
      <c r="A196" s="48" t="s">
        <v>233</v>
      </c>
      <c r="B196" s="48" t="s">
        <v>199</v>
      </c>
      <c r="C196" s="48" t="s">
        <v>418</v>
      </c>
      <c r="D196" s="58">
        <v>321.5</v>
      </c>
    </row>
    <row r="197" spans="1:4" x14ac:dyDescent="0.25">
      <c r="A197" s="48" t="s">
        <v>233</v>
      </c>
      <c r="B197" s="48" t="s">
        <v>202</v>
      </c>
      <c r="C197" s="48" t="s">
        <v>419</v>
      </c>
      <c r="D197" s="58">
        <v>322.2</v>
      </c>
    </row>
    <row r="198" spans="1:4" x14ac:dyDescent="0.25">
      <c r="A198" s="48" t="s">
        <v>233</v>
      </c>
      <c r="B198" s="48" t="s">
        <v>205</v>
      </c>
      <c r="C198" s="48" t="s">
        <v>420</v>
      </c>
      <c r="D198" s="58">
        <v>322.89999999999998</v>
      </c>
    </row>
    <row r="199" spans="1:4" x14ac:dyDescent="0.25">
      <c r="A199" s="48" t="s">
        <v>233</v>
      </c>
      <c r="B199" s="48" t="s">
        <v>208</v>
      </c>
      <c r="C199" s="48" t="s">
        <v>421</v>
      </c>
      <c r="D199" s="58">
        <v>324.10000000000002</v>
      </c>
    </row>
    <row r="200" spans="1:4" x14ac:dyDescent="0.25">
      <c r="A200" s="48" t="s">
        <v>233</v>
      </c>
      <c r="B200" s="48" t="s">
        <v>211</v>
      </c>
      <c r="C200" s="48" t="s">
        <v>422</v>
      </c>
      <c r="D200" s="58">
        <v>323.89999999999998</v>
      </c>
    </row>
    <row r="201" spans="1:4" x14ac:dyDescent="0.25">
      <c r="A201" s="48" t="s">
        <v>233</v>
      </c>
      <c r="B201" s="48" t="s">
        <v>214</v>
      </c>
      <c r="C201" s="48" t="s">
        <v>423</v>
      </c>
      <c r="D201" s="58">
        <v>324.60000000000002</v>
      </c>
    </row>
    <row r="202" spans="1:4" x14ac:dyDescent="0.25">
      <c r="A202" s="48" t="s">
        <v>233</v>
      </c>
      <c r="B202" s="48" t="s">
        <v>217</v>
      </c>
      <c r="C202" s="48" t="s">
        <v>424</v>
      </c>
      <c r="D202" s="58">
        <v>326.2</v>
      </c>
    </row>
    <row r="203" spans="1:4" x14ac:dyDescent="0.25">
      <c r="A203" s="48" t="s">
        <v>233</v>
      </c>
      <c r="B203" s="48" t="s">
        <v>220</v>
      </c>
      <c r="C203" s="48" t="s">
        <v>425</v>
      </c>
      <c r="D203" s="58">
        <v>328.1</v>
      </c>
    </row>
    <row r="204" spans="1:4" x14ac:dyDescent="0.25">
      <c r="A204" s="48" t="s">
        <v>233</v>
      </c>
      <c r="B204" s="48" t="s">
        <v>223</v>
      </c>
      <c r="C204" s="48" t="s">
        <v>426</v>
      </c>
      <c r="D204" s="58">
        <v>328.4</v>
      </c>
    </row>
    <row r="205" spans="1:4" x14ac:dyDescent="0.25">
      <c r="A205" s="48" t="s">
        <v>235</v>
      </c>
      <c r="B205" s="48" t="s">
        <v>191</v>
      </c>
      <c r="C205" s="48" t="s">
        <v>427</v>
      </c>
      <c r="D205" s="58">
        <v>329.5</v>
      </c>
    </row>
    <row r="206" spans="1:4" x14ac:dyDescent="0.25">
      <c r="A206" s="48" t="s">
        <v>235</v>
      </c>
      <c r="B206" s="48" t="s">
        <v>193</v>
      </c>
      <c r="C206" s="48" t="s">
        <v>428</v>
      </c>
      <c r="D206" s="58">
        <v>332.1</v>
      </c>
    </row>
    <row r="207" spans="1:4" x14ac:dyDescent="0.25">
      <c r="A207" s="48" t="s">
        <v>235</v>
      </c>
      <c r="B207" s="48" t="s">
        <v>196</v>
      </c>
      <c r="C207" s="48" t="s">
        <v>429</v>
      </c>
      <c r="D207" s="58">
        <v>333.8</v>
      </c>
    </row>
    <row r="208" spans="1:4" x14ac:dyDescent="0.25">
      <c r="A208" s="48" t="s">
        <v>235</v>
      </c>
      <c r="B208" s="48" t="s">
        <v>199</v>
      </c>
      <c r="C208" s="48" t="s">
        <v>430</v>
      </c>
      <c r="D208" s="58">
        <v>334.7</v>
      </c>
    </row>
    <row r="209" spans="1:4" x14ac:dyDescent="0.25">
      <c r="A209" s="48" t="s">
        <v>235</v>
      </c>
      <c r="B209" s="48" t="s">
        <v>202</v>
      </c>
      <c r="C209" s="48" t="s">
        <v>431</v>
      </c>
      <c r="D209" s="58">
        <v>335.6</v>
      </c>
    </row>
    <row r="210" spans="1:4" x14ac:dyDescent="0.25">
      <c r="A210" s="48" t="s">
        <v>235</v>
      </c>
      <c r="B210" s="48" t="s">
        <v>205</v>
      </c>
      <c r="C210" s="48" t="s">
        <v>432</v>
      </c>
      <c r="D210" s="58">
        <v>336</v>
      </c>
    </row>
    <row r="211" spans="1:4" x14ac:dyDescent="0.25">
      <c r="A211" s="48" t="s">
        <v>235</v>
      </c>
      <c r="B211" s="48" t="s">
        <v>208</v>
      </c>
      <c r="C211" s="48" t="s">
        <v>433</v>
      </c>
      <c r="D211" s="58">
        <v>337</v>
      </c>
    </row>
    <row r="212" spans="1:4" x14ac:dyDescent="0.25">
      <c r="A212" s="48" t="s">
        <v>235</v>
      </c>
      <c r="B212" s="48" t="s">
        <v>211</v>
      </c>
      <c r="C212" s="48" t="s">
        <v>434</v>
      </c>
      <c r="D212" s="58">
        <v>337.7</v>
      </c>
    </row>
    <row r="213" spans="1:4" x14ac:dyDescent="0.25">
      <c r="A213" s="48" t="s">
        <v>235</v>
      </c>
      <c r="B213" s="48" t="s">
        <v>214</v>
      </c>
      <c r="C213" s="48" t="s">
        <v>435</v>
      </c>
      <c r="D213" s="58">
        <v>338.3</v>
      </c>
    </row>
    <row r="214" spans="1:4" x14ac:dyDescent="0.25">
      <c r="A214" s="48" t="s">
        <v>235</v>
      </c>
      <c r="B214" s="48" t="s">
        <v>217</v>
      </c>
      <c r="C214" s="48" t="s">
        <v>436</v>
      </c>
      <c r="D214" s="58">
        <v>339.3</v>
      </c>
    </row>
    <row r="215" spans="1:4" x14ac:dyDescent="0.25">
      <c r="A215" s="48" t="s">
        <v>235</v>
      </c>
      <c r="B215" s="48" t="s">
        <v>220</v>
      </c>
      <c r="C215" s="48" t="s">
        <v>437</v>
      </c>
      <c r="D215" s="58">
        <v>340.1</v>
      </c>
    </row>
    <row r="216" spans="1:4" x14ac:dyDescent="0.25">
      <c r="A216" s="48" t="s">
        <v>235</v>
      </c>
      <c r="B216" s="48" t="s">
        <v>223</v>
      </c>
      <c r="C216" s="48" t="s">
        <v>438</v>
      </c>
      <c r="D216" s="58">
        <v>340.1</v>
      </c>
    </row>
    <row r="217" spans="1:4" x14ac:dyDescent="0.25">
      <c r="A217" s="48" t="s">
        <v>237</v>
      </c>
      <c r="B217" s="48" t="s">
        <v>191</v>
      </c>
      <c r="C217" s="48" t="s">
        <v>439</v>
      </c>
      <c r="D217" s="67">
        <v>343.51</v>
      </c>
    </row>
    <row r="218" spans="1:4" x14ac:dyDescent="0.25">
      <c r="A218" s="48" t="s">
        <v>237</v>
      </c>
      <c r="B218" s="48" t="s">
        <v>193</v>
      </c>
      <c r="C218" s="48" t="s">
        <v>440</v>
      </c>
      <c r="D218" s="67">
        <v>346.45699999999999</v>
      </c>
    </row>
    <row r="219" spans="1:4" x14ac:dyDescent="0.25">
      <c r="A219" s="48" t="s">
        <v>237</v>
      </c>
      <c r="B219" s="48" t="s">
        <v>196</v>
      </c>
      <c r="C219" s="48" t="s">
        <v>441</v>
      </c>
      <c r="D219" s="67">
        <v>347.17200000000003</v>
      </c>
    </row>
    <row r="220" spans="1:4" x14ac:dyDescent="0.25">
      <c r="A220" s="48" t="s">
        <v>237</v>
      </c>
      <c r="B220" s="48" t="s">
        <v>199</v>
      </c>
      <c r="C220" s="48" t="s">
        <v>442</v>
      </c>
      <c r="D220" s="67">
        <v>348.22500000000002</v>
      </c>
    </row>
    <row r="221" spans="1:4" x14ac:dyDescent="0.25">
      <c r="A221" s="48" t="s">
        <v>237</v>
      </c>
      <c r="B221" s="48" t="s">
        <v>202</v>
      </c>
      <c r="C221" s="48" t="s">
        <v>443</v>
      </c>
      <c r="D221" s="67">
        <v>349.08699999999999</v>
      </c>
    </row>
    <row r="222" spans="1:4" x14ac:dyDescent="0.25">
      <c r="A222" s="48" t="s">
        <v>237</v>
      </c>
      <c r="B222" s="48" t="s">
        <v>205</v>
      </c>
      <c r="C222" s="48" t="s">
        <v>444</v>
      </c>
      <c r="D222" s="67">
        <v>349.51</v>
      </c>
    </row>
    <row r="223" spans="1:4" x14ac:dyDescent="0.25">
      <c r="A223" s="48" t="s">
        <v>237</v>
      </c>
      <c r="B223" s="48" t="s">
        <v>208</v>
      </c>
      <c r="C223" s="48" t="s">
        <v>445</v>
      </c>
      <c r="D223" s="67">
        <v>351.64299999999997</v>
      </c>
    </row>
    <row r="224" spans="1:4" x14ac:dyDescent="0.25">
      <c r="A224" s="48" t="s">
        <v>237</v>
      </c>
      <c r="B224" s="48" t="s">
        <v>211</v>
      </c>
      <c r="C224" s="48" t="s">
        <v>446</v>
      </c>
      <c r="D224" s="67">
        <v>352.96100000000001</v>
      </c>
    </row>
    <row r="225" spans="1:4" x14ac:dyDescent="0.25">
      <c r="A225" s="48" t="s">
        <v>237</v>
      </c>
      <c r="B225" s="48" t="s">
        <v>214</v>
      </c>
      <c r="C225" s="48" t="s">
        <v>447</v>
      </c>
      <c r="D225" s="67">
        <v>353.72300000000001</v>
      </c>
    </row>
    <row r="226" spans="1:4" x14ac:dyDescent="0.25">
      <c r="A226" s="48" t="s">
        <v>237</v>
      </c>
      <c r="B226" s="48" t="s">
        <v>217</v>
      </c>
      <c r="C226" s="48" t="s">
        <v>448</v>
      </c>
      <c r="D226" s="67">
        <v>355.65300000000002</v>
      </c>
    </row>
    <row r="227" spans="1:4" x14ac:dyDescent="0.25">
      <c r="A227" s="48" t="s">
        <v>237</v>
      </c>
      <c r="B227" s="48" t="s">
        <v>220</v>
      </c>
      <c r="C227" s="48" t="s">
        <v>449</v>
      </c>
      <c r="D227" s="67">
        <v>357.041</v>
      </c>
    </row>
    <row r="228" spans="1:4" x14ac:dyDescent="0.25">
      <c r="A228" s="48" t="s">
        <v>237</v>
      </c>
      <c r="B228" s="48" t="s">
        <v>223</v>
      </c>
      <c r="C228" s="48" t="s">
        <v>450</v>
      </c>
      <c r="D228" s="67">
        <v>357.661</v>
      </c>
    </row>
    <row r="229" spans="1:4" x14ac:dyDescent="0.25">
      <c r="A229" s="48" t="s">
        <v>239</v>
      </c>
      <c r="B229" s="48" t="s">
        <v>191</v>
      </c>
      <c r="C229" s="48" t="s">
        <v>451</v>
      </c>
      <c r="D229" s="67">
        <v>360.459</v>
      </c>
    </row>
    <row r="230" spans="1:4" x14ac:dyDescent="0.25">
      <c r="A230" s="48" t="s">
        <v>239</v>
      </c>
      <c r="B230" s="48" t="s">
        <v>193</v>
      </c>
      <c r="C230" s="48" t="s">
        <v>452</v>
      </c>
      <c r="D230" s="67">
        <v>362.15499999999997</v>
      </c>
    </row>
    <row r="231" spans="1:4" x14ac:dyDescent="0.25">
      <c r="A231" s="48" t="s">
        <v>239</v>
      </c>
      <c r="B231" s="48" t="s">
        <v>196</v>
      </c>
      <c r="C231" s="48" t="s">
        <v>453</v>
      </c>
      <c r="D231" s="67">
        <v>363</v>
      </c>
    </row>
    <row r="232" spans="1:4" x14ac:dyDescent="0.25">
      <c r="A232" s="48" t="s">
        <v>239</v>
      </c>
      <c r="B232" s="48" t="s">
        <v>199</v>
      </c>
      <c r="C232" s="48" t="s">
        <v>454</v>
      </c>
      <c r="D232" s="67">
        <v>363.18400000000003</v>
      </c>
    </row>
    <row r="233" spans="1:4" x14ac:dyDescent="0.25">
      <c r="A233" s="48" t="s">
        <v>239</v>
      </c>
      <c r="B233" s="48" t="s">
        <v>202</v>
      </c>
      <c r="C233" s="48" t="s">
        <v>455</v>
      </c>
      <c r="D233" s="67">
        <v>363.39600000000002</v>
      </c>
    </row>
    <row r="234" spans="1:4" x14ac:dyDescent="0.25">
      <c r="A234" s="48" t="s">
        <v>239</v>
      </c>
      <c r="B234" s="48" t="s">
        <v>205</v>
      </c>
      <c r="C234" s="48" t="s">
        <v>456</v>
      </c>
      <c r="D234" s="67">
        <v>363.61599999999999</v>
      </c>
    </row>
    <row r="235" spans="1:4" x14ac:dyDescent="0.25">
      <c r="A235" s="48" t="s">
        <v>239</v>
      </c>
      <c r="B235" s="48" t="s">
        <v>208</v>
      </c>
      <c r="C235" s="48" t="s">
        <v>457</v>
      </c>
      <c r="D235" s="67">
        <v>363.96300000000002</v>
      </c>
    </row>
    <row r="236" spans="1:4" x14ac:dyDescent="0.25">
      <c r="A236" s="48" t="s">
        <v>239</v>
      </c>
      <c r="B236" s="48" t="s">
        <v>211</v>
      </c>
      <c r="C236" s="48" t="s">
        <v>458</v>
      </c>
      <c r="D236" s="67">
        <v>364.47699999999998</v>
      </c>
    </row>
    <row r="237" spans="1:4" x14ac:dyDescent="0.25">
      <c r="A237" s="48" t="s">
        <v>239</v>
      </c>
      <c r="B237" s="48" t="s">
        <v>214</v>
      </c>
      <c r="C237" s="48" t="s">
        <v>459</v>
      </c>
      <c r="D237" s="67">
        <v>365.036</v>
      </c>
    </row>
    <row r="238" spans="1:4" x14ac:dyDescent="0.25">
      <c r="A238" s="48" t="s">
        <v>239</v>
      </c>
      <c r="B238" s="48" t="s">
        <v>217</v>
      </c>
      <c r="C238" s="48" t="s">
        <v>460</v>
      </c>
      <c r="D238" s="67">
        <v>365.74599999999998</v>
      </c>
    </row>
    <row r="239" spans="1:4" x14ac:dyDescent="0.25">
      <c r="A239" s="48" t="s">
        <v>239</v>
      </c>
      <c r="B239" s="48" t="s">
        <v>220</v>
      </c>
      <c r="C239" s="48" t="s">
        <v>461</v>
      </c>
      <c r="D239" s="67">
        <v>366.613</v>
      </c>
    </row>
    <row r="240" spans="1:4" x14ac:dyDescent="0.25">
      <c r="A240" s="48" t="s">
        <v>239</v>
      </c>
      <c r="B240" s="48" t="s">
        <v>223</v>
      </c>
      <c r="C240" s="48" t="s">
        <v>462</v>
      </c>
      <c r="D240" s="67">
        <v>367.13299999999998</v>
      </c>
    </row>
    <row r="241" spans="1:4" x14ac:dyDescent="0.25">
      <c r="A241" s="48" t="s">
        <v>241</v>
      </c>
      <c r="B241" s="48" t="s">
        <v>191</v>
      </c>
      <c r="C241" s="48" t="s">
        <v>463</v>
      </c>
      <c r="D241" s="67">
        <v>369.83</v>
      </c>
    </row>
    <row r="242" spans="1:4" x14ac:dyDescent="0.25">
      <c r="A242" s="48" t="s">
        <v>241</v>
      </c>
      <c r="B242" s="48" t="s">
        <v>193</v>
      </c>
      <c r="C242" s="48" t="s">
        <v>464</v>
      </c>
      <c r="D242" s="67">
        <v>372.40499999999997</v>
      </c>
    </row>
    <row r="243" spans="1:4" x14ac:dyDescent="0.25">
      <c r="A243" s="48" t="s">
        <v>241</v>
      </c>
      <c r="B243" s="48" t="s">
        <v>196</v>
      </c>
      <c r="C243" s="48" t="s">
        <v>465</v>
      </c>
      <c r="D243" s="67">
        <v>373.18900000000002</v>
      </c>
    </row>
    <row r="244" spans="1:4" x14ac:dyDescent="0.25">
      <c r="A244" s="48" t="s">
        <v>241</v>
      </c>
      <c r="B244" s="48" t="s">
        <v>199</v>
      </c>
      <c r="C244" s="48" t="s">
        <v>466</v>
      </c>
      <c r="D244" s="67">
        <v>374.17</v>
      </c>
    </row>
    <row r="245" spans="1:4" x14ac:dyDescent="0.25">
      <c r="A245" s="48" t="s">
        <v>241</v>
      </c>
      <c r="B245" s="48" t="s">
        <v>202</v>
      </c>
      <c r="C245" s="48" t="s">
        <v>467</v>
      </c>
      <c r="D245" s="67">
        <v>375.02600000000001</v>
      </c>
    </row>
    <row r="246" spans="1:4" x14ac:dyDescent="0.25">
      <c r="A246" s="48" t="s">
        <v>241</v>
      </c>
      <c r="B246" s="48" t="s">
        <v>205</v>
      </c>
      <c r="C246" s="48" t="s">
        <v>468</v>
      </c>
      <c r="D246" s="67">
        <v>375.09300000000002</v>
      </c>
    </row>
    <row r="247" spans="1:4" x14ac:dyDescent="0.25">
      <c r="A247" s="48" t="s">
        <v>241</v>
      </c>
      <c r="B247" s="48" t="s">
        <v>208</v>
      </c>
      <c r="C247" s="48" t="s">
        <v>469</v>
      </c>
      <c r="D247" s="67">
        <v>375.73899999999998</v>
      </c>
    </row>
    <row r="248" spans="1:4" x14ac:dyDescent="0.25">
      <c r="A248" s="48" t="s">
        <v>241</v>
      </c>
      <c r="B248" s="48" t="s">
        <v>211</v>
      </c>
      <c r="C248" s="48" t="s">
        <v>470</v>
      </c>
      <c r="D248" s="67">
        <v>376.53699999999998</v>
      </c>
    </row>
    <row r="249" spans="1:4" x14ac:dyDescent="0.25">
      <c r="A249" s="48" t="s">
        <v>241</v>
      </c>
      <c r="B249" s="48" t="s">
        <v>214</v>
      </c>
      <c r="C249" s="48" t="s">
        <v>471</v>
      </c>
      <c r="D249" s="67">
        <v>377.72699999999998</v>
      </c>
    </row>
    <row r="250" spans="1:4" x14ac:dyDescent="0.25">
      <c r="A250" s="48" t="s">
        <v>241</v>
      </c>
      <c r="B250" s="48" t="s">
        <v>217</v>
      </c>
      <c r="C250" s="48" t="s">
        <v>472</v>
      </c>
      <c r="D250" s="67">
        <v>378.55200000000002</v>
      </c>
    </row>
    <row r="251" spans="1:4" x14ac:dyDescent="0.25">
      <c r="A251" s="48" t="s">
        <v>241</v>
      </c>
      <c r="B251" s="48" t="s">
        <v>220</v>
      </c>
      <c r="C251" s="48" t="s">
        <v>473</v>
      </c>
      <c r="D251" s="67">
        <v>379.57499999999999</v>
      </c>
    </row>
    <row r="252" spans="1:4" x14ac:dyDescent="0.25">
      <c r="A252" s="48" t="s">
        <v>241</v>
      </c>
      <c r="B252" s="48" t="s">
        <v>223</v>
      </c>
      <c r="C252" s="48" t="s">
        <v>474</v>
      </c>
      <c r="D252" s="67">
        <v>379.51600000000002</v>
      </c>
    </row>
    <row r="253" spans="1:4" x14ac:dyDescent="0.25">
      <c r="A253" s="48" t="s">
        <v>243</v>
      </c>
      <c r="B253" s="48" t="s">
        <v>191</v>
      </c>
      <c r="C253" s="48" t="s">
        <v>475</v>
      </c>
      <c r="D253" s="67">
        <v>382.68799999999999</v>
      </c>
    </row>
    <row r="254" spans="1:4" x14ac:dyDescent="0.25">
      <c r="A254" s="48" t="s">
        <v>243</v>
      </c>
      <c r="B254" s="48" t="s">
        <v>193</v>
      </c>
      <c r="C254" s="48" t="s">
        <v>476</v>
      </c>
      <c r="D254" s="67">
        <v>385.90699999999998</v>
      </c>
    </row>
    <row r="255" spans="1:4" x14ac:dyDescent="0.25">
      <c r="A255" s="48" t="s">
        <v>243</v>
      </c>
      <c r="B255" s="48" t="s">
        <v>196</v>
      </c>
      <c r="C255" s="48" t="s">
        <v>477</v>
      </c>
      <c r="D255" s="67">
        <v>387.142</v>
      </c>
    </row>
    <row r="256" spans="1:4" x14ac:dyDescent="0.25">
      <c r="A256" s="48" t="s">
        <v>243</v>
      </c>
      <c r="B256" s="48" t="s">
        <v>199</v>
      </c>
      <c r="C256" s="48" t="s">
        <v>478</v>
      </c>
      <c r="D256" s="67">
        <v>387.70299999999997</v>
      </c>
    </row>
    <row r="257" spans="1:4" x14ac:dyDescent="0.25">
      <c r="A257" s="48" t="s">
        <v>243</v>
      </c>
      <c r="B257" s="48" t="s">
        <v>202</v>
      </c>
      <c r="C257" s="48" t="s">
        <v>479</v>
      </c>
      <c r="D257" s="67">
        <v>387.762</v>
      </c>
    </row>
    <row r="258" spans="1:4" x14ac:dyDescent="0.25">
      <c r="A258" s="48" t="s">
        <v>243</v>
      </c>
      <c r="B258" s="48" t="s">
        <v>205</v>
      </c>
      <c r="C258" s="48" t="s">
        <v>480</v>
      </c>
      <c r="D258" s="67">
        <v>388.19900000000001</v>
      </c>
    </row>
    <row r="259" spans="1:4" x14ac:dyDescent="0.25">
      <c r="A259" s="48" t="s">
        <v>243</v>
      </c>
      <c r="B259" s="48" t="s">
        <v>208</v>
      </c>
      <c r="C259" s="48" t="s">
        <v>481</v>
      </c>
      <c r="D259" s="67">
        <v>387.89800000000002</v>
      </c>
    </row>
    <row r="260" spans="1:4" x14ac:dyDescent="0.25">
      <c r="A260" s="48" t="s">
        <v>243</v>
      </c>
      <c r="B260" s="48" t="s">
        <v>211</v>
      </c>
      <c r="C260" s="48" t="s">
        <v>482</v>
      </c>
      <c r="D260" s="67">
        <v>388.46699999999998</v>
      </c>
    </row>
    <row r="261" spans="1:4" x14ac:dyDescent="0.25">
      <c r="A261" s="48" t="s">
        <v>243</v>
      </c>
      <c r="B261" s="48" t="s">
        <v>214</v>
      </c>
      <c r="C261" s="48" t="s">
        <v>483</v>
      </c>
      <c r="D261" s="67">
        <v>390.61599999999999</v>
      </c>
    </row>
    <row r="262" spans="1:4" x14ac:dyDescent="0.25">
      <c r="A262" s="48" t="s">
        <v>243</v>
      </c>
      <c r="B262" s="48" t="s">
        <v>217</v>
      </c>
      <c r="C262" s="48" t="s">
        <v>484</v>
      </c>
      <c r="D262" s="67">
        <v>391.24</v>
      </c>
    </row>
    <row r="263" spans="1:4" x14ac:dyDescent="0.25">
      <c r="A263" s="48" t="s">
        <v>243</v>
      </c>
      <c r="B263" s="48" t="s">
        <v>220</v>
      </c>
      <c r="C263" s="48" t="s">
        <v>485</v>
      </c>
      <c r="D263" s="67">
        <v>391.66</v>
      </c>
    </row>
    <row r="264" spans="1:4" x14ac:dyDescent="0.25">
      <c r="A264" s="48" t="s">
        <v>243</v>
      </c>
      <c r="B264" s="48" t="s">
        <v>223</v>
      </c>
      <c r="C264" s="48" t="s">
        <v>486</v>
      </c>
      <c r="D264" s="67">
        <v>391.94600000000003</v>
      </c>
    </row>
    <row r="265" spans="1:4" x14ac:dyDescent="0.25">
      <c r="A265" s="48" t="s">
        <v>245</v>
      </c>
      <c r="B265" s="48" t="s">
        <v>191</v>
      </c>
      <c r="C265" s="48" t="s">
        <v>487</v>
      </c>
      <c r="D265" s="67">
        <v>393.858</v>
      </c>
    </row>
    <row r="266" spans="1:4" x14ac:dyDescent="0.25">
      <c r="A266" s="48" t="s">
        <v>245</v>
      </c>
      <c r="B266" s="48" t="s">
        <v>193</v>
      </c>
      <c r="C266" s="48" t="s">
        <v>488</v>
      </c>
      <c r="D266" s="67">
        <v>397.065</v>
      </c>
    </row>
    <row r="267" spans="1:4" x14ac:dyDescent="0.25">
      <c r="A267" s="48" t="s">
        <v>245</v>
      </c>
      <c r="B267" s="48" t="s">
        <v>196</v>
      </c>
      <c r="C267" s="48" t="s">
        <v>489</v>
      </c>
      <c r="D267" s="67">
        <v>397.726</v>
      </c>
    </row>
    <row r="268" spans="1:4" x14ac:dyDescent="0.25">
      <c r="A268" s="48" t="s">
        <v>245</v>
      </c>
      <c r="B268" s="48" t="s">
        <v>199</v>
      </c>
      <c r="C268" s="48" t="s">
        <v>490</v>
      </c>
      <c r="D268" s="67">
        <v>398.81299999999999</v>
      </c>
    </row>
    <row r="269" spans="1:4" x14ac:dyDescent="0.25">
      <c r="A269" s="48" t="s">
        <v>245</v>
      </c>
      <c r="B269" s="48" t="s">
        <v>202</v>
      </c>
      <c r="C269" s="48" t="s">
        <v>491</v>
      </c>
      <c r="D269" s="67">
        <v>399.375</v>
      </c>
    </row>
    <row r="270" spans="1:4" x14ac:dyDescent="0.25">
      <c r="A270" s="48" t="s">
        <v>245</v>
      </c>
      <c r="B270" s="48" t="s">
        <v>205</v>
      </c>
      <c r="C270" s="48" t="s">
        <v>492</v>
      </c>
      <c r="D270" s="67">
        <v>399.55200000000002</v>
      </c>
    </row>
    <row r="271" spans="1:4" x14ac:dyDescent="0.25">
      <c r="A271" s="48" t="s">
        <v>245</v>
      </c>
      <c r="B271" s="48" t="s">
        <v>208</v>
      </c>
      <c r="C271" s="48" t="s">
        <v>493</v>
      </c>
      <c r="D271" s="67">
        <v>400.30500000000001</v>
      </c>
    </row>
    <row r="272" spans="1:4" x14ac:dyDescent="0.25">
      <c r="A272" s="48" t="s">
        <v>245</v>
      </c>
      <c r="B272" s="48" t="s">
        <v>211</v>
      </c>
      <c r="C272" s="48" t="s">
        <v>494</v>
      </c>
      <c r="D272" s="67">
        <v>400.87400000000002</v>
      </c>
    </row>
    <row r="273" spans="1:4" x14ac:dyDescent="0.25">
      <c r="A273" s="48" t="s">
        <v>245</v>
      </c>
      <c r="B273" s="48" t="s">
        <v>214</v>
      </c>
      <c r="C273" s="48" t="s">
        <v>495</v>
      </c>
      <c r="D273" s="67">
        <v>401.60500000000002</v>
      </c>
    </row>
    <row r="274" spans="1:4" x14ac:dyDescent="0.25">
      <c r="A274" s="48" t="s">
        <v>245</v>
      </c>
      <c r="B274" s="48" t="s">
        <v>217</v>
      </c>
      <c r="C274" s="48" t="s">
        <v>496</v>
      </c>
      <c r="D274" s="67">
        <v>403.43</v>
      </c>
    </row>
    <row r="275" spans="1:4" x14ac:dyDescent="0.25">
      <c r="A275" s="48" t="s">
        <v>245</v>
      </c>
      <c r="B275" s="48" t="s">
        <v>220</v>
      </c>
      <c r="C275" s="48" t="s">
        <v>497</v>
      </c>
      <c r="D275" s="67">
        <v>404.858</v>
      </c>
    </row>
    <row r="276" spans="1:4" x14ac:dyDescent="0.25">
      <c r="A276" s="48" t="s">
        <v>245</v>
      </c>
      <c r="B276" s="48" t="s">
        <v>223</v>
      </c>
      <c r="C276" s="48" t="s">
        <v>498</v>
      </c>
      <c r="D276" s="67">
        <v>405.62900000000002</v>
      </c>
    </row>
    <row r="277" spans="1:4" x14ac:dyDescent="0.25">
      <c r="A277" s="48" t="s">
        <v>247</v>
      </c>
      <c r="B277" s="48" t="s">
        <v>191</v>
      </c>
      <c r="C277" s="48" t="s">
        <v>499</v>
      </c>
      <c r="D277" s="67">
        <v>408.05599999999998</v>
      </c>
    </row>
    <row r="278" spans="1:4" x14ac:dyDescent="0.25">
      <c r="A278" s="48" t="s">
        <v>247</v>
      </c>
      <c r="B278" s="48" t="s">
        <v>193</v>
      </c>
      <c r="C278" s="48" t="s">
        <v>500</v>
      </c>
      <c r="D278" s="67">
        <v>410.46600000000001</v>
      </c>
    </row>
    <row r="279" spans="1:4" x14ac:dyDescent="0.25">
      <c r="A279" s="48" t="s">
        <v>247</v>
      </c>
      <c r="B279" s="48" t="s">
        <v>196</v>
      </c>
      <c r="C279" s="48" t="s">
        <v>501</v>
      </c>
      <c r="D279" s="67">
        <v>411.49799999999999</v>
      </c>
    </row>
    <row r="280" spans="1:4" x14ac:dyDescent="0.25">
      <c r="A280" s="48" t="s">
        <v>247</v>
      </c>
      <c r="B280" s="48" t="s">
        <v>199</v>
      </c>
      <c r="C280" s="48" t="s">
        <v>502</v>
      </c>
      <c r="D280" s="67">
        <v>412.48</v>
      </c>
    </row>
    <row r="281" spans="1:4" x14ac:dyDescent="0.25">
      <c r="A281" s="48" t="s">
        <v>247</v>
      </c>
      <c r="B281" s="48" t="s">
        <v>202</v>
      </c>
      <c r="C281" s="48" t="s">
        <v>503</v>
      </c>
      <c r="D281" s="67">
        <v>413.65499999999997</v>
      </c>
    </row>
    <row r="282" spans="1:4" x14ac:dyDescent="0.25">
      <c r="A282" s="48" t="s">
        <v>247</v>
      </c>
      <c r="B282" s="48" t="s">
        <v>205</v>
      </c>
      <c r="C282" s="48" t="s">
        <v>504</v>
      </c>
      <c r="D282" s="67">
        <v>415.34500000000003</v>
      </c>
    </row>
    <row r="283" spans="1:4" x14ac:dyDescent="0.25">
      <c r="A283" s="48" t="s">
        <v>247</v>
      </c>
      <c r="B283" s="48" t="s">
        <v>208</v>
      </c>
      <c r="C283" s="48" t="s">
        <v>505</v>
      </c>
      <c r="D283" s="67">
        <v>416.75900000000001</v>
      </c>
    </row>
    <row r="284" spans="1:4" x14ac:dyDescent="0.25">
      <c r="A284" s="48" t="s">
        <v>247</v>
      </c>
      <c r="B284" s="48" t="s">
        <v>211</v>
      </c>
      <c r="C284" s="48" t="s">
        <v>506</v>
      </c>
      <c r="D284" s="67">
        <v>417.12299999999999</v>
      </c>
    </row>
    <row r="285" spans="1:4" x14ac:dyDescent="0.25">
      <c r="A285" s="48" t="s">
        <v>247</v>
      </c>
      <c r="B285" s="48" t="s">
        <v>214</v>
      </c>
      <c r="C285" s="48" t="s">
        <v>507</v>
      </c>
      <c r="D285" s="67">
        <v>418.03899999999999</v>
      </c>
    </row>
    <row r="286" spans="1:4" x14ac:dyDescent="0.25">
      <c r="A286" s="48" t="s">
        <v>247</v>
      </c>
      <c r="B286" s="48" t="s">
        <v>217</v>
      </c>
      <c r="C286" s="48" t="s">
        <v>508</v>
      </c>
      <c r="D286" s="67">
        <v>418.35899999999998</v>
      </c>
    </row>
    <row r="287" spans="1:4" x14ac:dyDescent="0.25">
      <c r="A287" s="48" t="s">
        <v>247</v>
      </c>
      <c r="B287" s="48" t="s">
        <v>220</v>
      </c>
      <c r="C287" s="48" t="s">
        <v>509</v>
      </c>
      <c r="D287" s="67">
        <v>418.65300000000002</v>
      </c>
    </row>
    <row r="288" spans="1:4" x14ac:dyDescent="0.25">
      <c r="A288" s="48" t="s">
        <v>247</v>
      </c>
      <c r="B288" s="48" t="s">
        <v>223</v>
      </c>
      <c r="C288" s="48" t="s">
        <v>510</v>
      </c>
      <c r="D288" s="67">
        <v>418.654</v>
      </c>
    </row>
    <row r="289" spans="1:4" x14ac:dyDescent="0.25">
      <c r="A289" s="48" t="s">
        <v>249</v>
      </c>
      <c r="B289" s="48" t="s">
        <v>191</v>
      </c>
      <c r="C289" s="48" t="s">
        <v>511</v>
      </c>
      <c r="D289" s="67">
        <v>420.68700000000001</v>
      </c>
    </row>
    <row r="290" spans="1:4" x14ac:dyDescent="0.25">
      <c r="A290" s="48" t="s">
        <v>249</v>
      </c>
      <c r="B290" s="48" t="s">
        <v>193</v>
      </c>
      <c r="C290" s="48" t="s">
        <v>512</v>
      </c>
      <c r="D290" s="67">
        <v>423.221</v>
      </c>
    </row>
    <row r="291" spans="1:4" x14ac:dyDescent="0.25">
      <c r="A291" s="48" t="s">
        <v>249</v>
      </c>
      <c r="B291" s="48" t="s">
        <v>196</v>
      </c>
      <c r="C291" s="48" t="s">
        <v>513</v>
      </c>
      <c r="D291" s="67">
        <v>424.154</v>
      </c>
    </row>
    <row r="292" spans="1:4" x14ac:dyDescent="0.25">
      <c r="A292" s="48" t="s">
        <v>249</v>
      </c>
      <c r="B292" s="48" t="s">
        <v>199</v>
      </c>
      <c r="C292" s="48" t="s">
        <v>514</v>
      </c>
      <c r="D292" s="67">
        <v>423.815</v>
      </c>
    </row>
    <row r="293" spans="1:4" x14ac:dyDescent="0.25">
      <c r="A293" s="48" t="s">
        <v>249</v>
      </c>
      <c r="B293" s="48" t="s">
        <v>202</v>
      </c>
      <c r="C293" s="48" t="s">
        <v>515</v>
      </c>
      <c r="D293" s="67">
        <v>422.834</v>
      </c>
    </row>
    <row r="294" spans="1:4" x14ac:dyDescent="0.25">
      <c r="A294" s="48" t="s">
        <v>249</v>
      </c>
      <c r="B294" s="48" t="s">
        <v>205</v>
      </c>
      <c r="C294" s="48" t="s">
        <v>516</v>
      </c>
      <c r="D294" s="67">
        <v>424.26400000000001</v>
      </c>
    </row>
    <row r="295" spans="1:4" x14ac:dyDescent="0.25">
      <c r="A295" s="48" t="s">
        <v>249</v>
      </c>
      <c r="B295" s="48" t="s">
        <v>208</v>
      </c>
      <c r="C295" s="48" t="s">
        <v>517</v>
      </c>
      <c r="D295" s="67">
        <v>424.83600000000001</v>
      </c>
    </row>
    <row r="296" spans="1:4" x14ac:dyDescent="0.25">
      <c r="A296" s="48" t="s">
        <v>249</v>
      </c>
      <c r="B296" s="48" t="s">
        <v>211</v>
      </c>
      <c r="C296" s="48" t="s">
        <v>518</v>
      </c>
      <c r="D296" s="67">
        <v>426.86599999999999</v>
      </c>
    </row>
    <row r="297" spans="1:4" x14ac:dyDescent="0.25">
      <c r="A297" s="48" t="s">
        <v>249</v>
      </c>
      <c r="B297" s="48" t="s">
        <v>214</v>
      </c>
      <c r="C297" s="48" t="s">
        <v>519</v>
      </c>
      <c r="D297" s="67">
        <v>428.02600000000001</v>
      </c>
    </row>
    <row r="298" spans="1:4" x14ac:dyDescent="0.25">
      <c r="A298" s="48" t="s">
        <v>249</v>
      </c>
      <c r="B298" s="48" t="s">
        <v>217</v>
      </c>
      <c r="C298" s="48" t="s">
        <v>520</v>
      </c>
      <c r="D298" s="67">
        <v>428.08199999999999</v>
      </c>
    </row>
    <row r="299" spans="1:4" x14ac:dyDescent="0.25">
      <c r="A299" s="48" t="s">
        <v>249</v>
      </c>
      <c r="B299" s="48" t="s">
        <v>220</v>
      </c>
      <c r="C299" s="48" t="s">
        <v>521</v>
      </c>
      <c r="D299" s="67">
        <v>427.74</v>
      </c>
    </row>
    <row r="300" spans="1:4" x14ac:dyDescent="0.25">
      <c r="A300" s="48" t="s">
        <v>249</v>
      </c>
      <c r="B300" s="48" t="s">
        <v>223</v>
      </c>
      <c r="C300" s="48" t="s">
        <v>522</v>
      </c>
      <c r="D300" s="67">
        <v>427.089</v>
      </c>
    </row>
    <row r="301" spans="1:4" x14ac:dyDescent="0.25">
      <c r="A301" s="48" t="s">
        <v>251</v>
      </c>
      <c r="B301" s="48" t="s">
        <v>191</v>
      </c>
      <c r="C301" s="48" t="s">
        <v>523</v>
      </c>
      <c r="D301" s="67">
        <v>429.62099999999998</v>
      </c>
    </row>
    <row r="302" spans="1:4" x14ac:dyDescent="0.25">
      <c r="A302" s="48" t="s">
        <v>251</v>
      </c>
      <c r="B302" s="48" t="s">
        <v>193</v>
      </c>
      <c r="C302" s="48" t="s">
        <v>524</v>
      </c>
      <c r="D302" s="67">
        <v>432.76900000000001</v>
      </c>
    </row>
    <row r="303" spans="1:4" x14ac:dyDescent="0.25">
      <c r="A303" s="48" t="s">
        <v>251</v>
      </c>
      <c r="B303" s="48" t="s">
        <v>196</v>
      </c>
      <c r="C303" s="48" t="s">
        <v>525</v>
      </c>
      <c r="D303" s="67">
        <v>433.36900000000003</v>
      </c>
    </row>
    <row r="304" spans="1:4" x14ac:dyDescent="0.25">
      <c r="A304" s="48" t="s">
        <v>251</v>
      </c>
      <c r="B304" s="48" t="s">
        <v>199</v>
      </c>
      <c r="C304" s="48" t="s">
        <v>526</v>
      </c>
      <c r="D304" s="67">
        <v>434.05399999999997</v>
      </c>
    </row>
    <row r="305" spans="1:4" x14ac:dyDescent="0.25">
      <c r="A305" s="48" t="s">
        <v>251</v>
      </c>
      <c r="B305" s="48" t="s">
        <v>202</v>
      </c>
      <c r="C305" s="48" t="s">
        <v>527</v>
      </c>
      <c r="D305" s="67">
        <v>434.87400000000002</v>
      </c>
    </row>
    <row r="306" spans="1:4" x14ac:dyDescent="0.25">
      <c r="A306" s="48" t="s">
        <v>251</v>
      </c>
      <c r="B306" s="48" t="s">
        <v>205</v>
      </c>
      <c r="C306" s="48" t="s">
        <v>528</v>
      </c>
      <c r="D306" s="67">
        <v>435.35199999999998</v>
      </c>
    </row>
    <row r="307" spans="1:4" x14ac:dyDescent="0.25">
      <c r="A307" s="48" t="s">
        <v>251</v>
      </c>
      <c r="B307" s="48" t="s">
        <v>208</v>
      </c>
      <c r="C307" s="48" t="s">
        <v>529</v>
      </c>
      <c r="D307" s="67">
        <v>435.92399999999998</v>
      </c>
    </row>
    <row r="308" spans="1:4" x14ac:dyDescent="0.25">
      <c r="A308" s="48" t="s">
        <v>251</v>
      </c>
      <c r="B308" s="48" t="s">
        <v>211</v>
      </c>
      <c r="C308" s="48" t="s">
        <v>530</v>
      </c>
      <c r="D308" s="67">
        <v>435.77699999999999</v>
      </c>
    </row>
    <row r="309" spans="1:4" x14ac:dyDescent="0.25">
      <c r="A309" s="48" t="s">
        <v>251</v>
      </c>
      <c r="B309" s="48" t="s">
        <v>214</v>
      </c>
      <c r="C309" s="48" t="s">
        <v>531</v>
      </c>
      <c r="D309" s="67">
        <v>436.57499999999999</v>
      </c>
    </row>
    <row r="310" spans="1:4" x14ac:dyDescent="0.25">
      <c r="A310" s="48" t="s">
        <v>251</v>
      </c>
      <c r="B310" s="48" t="s">
        <v>217</v>
      </c>
      <c r="C310" s="48" t="s">
        <v>532</v>
      </c>
      <c r="D310" s="67">
        <v>437.02699999999999</v>
      </c>
    </row>
    <row r="311" spans="1:4" x14ac:dyDescent="0.25">
      <c r="A311" s="48" t="s">
        <v>251</v>
      </c>
      <c r="B311" s="48" t="s">
        <v>220</v>
      </c>
      <c r="C311" s="48" t="s">
        <v>533</v>
      </c>
      <c r="D311" s="67">
        <v>438.44499999999999</v>
      </c>
    </row>
    <row r="312" spans="1:4" x14ac:dyDescent="0.25">
      <c r="A312" s="48" t="s">
        <v>251</v>
      </c>
      <c r="B312" s="48" t="s">
        <v>223</v>
      </c>
      <c r="C312" s="48" t="s">
        <v>534</v>
      </c>
      <c r="D312" s="67">
        <v>439.72</v>
      </c>
    </row>
    <row r="313" spans="1:4" x14ac:dyDescent="0.25">
      <c r="A313" s="48" t="s">
        <v>253</v>
      </c>
      <c r="B313" s="48" t="s">
        <v>191</v>
      </c>
      <c r="C313" s="48" t="s">
        <v>535</v>
      </c>
      <c r="D313" s="67">
        <v>440.96899999999999</v>
      </c>
    </row>
    <row r="314" spans="1:4" x14ac:dyDescent="0.25">
      <c r="A314" s="48" t="s">
        <v>253</v>
      </c>
      <c r="B314" s="48" t="s">
        <v>193</v>
      </c>
      <c r="C314" s="48" t="s">
        <v>536</v>
      </c>
      <c r="D314" s="67">
        <v>442.78300000000002</v>
      </c>
    </row>
    <row r="315" spans="1:4" x14ac:dyDescent="0.25">
      <c r="A315" s="48" t="s">
        <v>253</v>
      </c>
      <c r="B315" s="48" t="s">
        <v>196</v>
      </c>
      <c r="C315" s="48" t="s">
        <v>537</v>
      </c>
      <c r="D315" s="67">
        <v>444.02</v>
      </c>
    </row>
    <row r="316" spans="1:4" x14ac:dyDescent="0.25">
      <c r="A316" s="48" t="s">
        <v>253</v>
      </c>
      <c r="B316" s="48" t="s">
        <v>199</v>
      </c>
      <c r="C316" s="48" t="s">
        <v>538</v>
      </c>
      <c r="D316" s="67">
        <v>446.66300000000001</v>
      </c>
    </row>
    <row r="317" spans="1:4" x14ac:dyDescent="0.25">
      <c r="A317" s="48" t="s">
        <v>253</v>
      </c>
      <c r="B317" s="48" t="s">
        <v>202</v>
      </c>
      <c r="C317" s="48" t="s">
        <v>539</v>
      </c>
      <c r="D317" s="67">
        <v>447.21300000000002</v>
      </c>
    </row>
    <row r="318" spans="1:4" x14ac:dyDescent="0.25">
      <c r="A318" s="48" t="s">
        <v>253</v>
      </c>
      <c r="B318" s="48" t="s">
        <v>205</v>
      </c>
      <c r="C318" s="48" t="s">
        <v>540</v>
      </c>
      <c r="D318" s="67">
        <v>446.27100000000002</v>
      </c>
    </row>
    <row r="319" spans="1:4" x14ac:dyDescent="0.25">
      <c r="A319" s="48" t="s">
        <v>253</v>
      </c>
      <c r="B319" s="48" t="s">
        <v>208</v>
      </c>
      <c r="C319" s="48" t="s">
        <v>541</v>
      </c>
      <c r="D319" s="67">
        <v>446.77300000000002</v>
      </c>
    </row>
    <row r="320" spans="1:4" x14ac:dyDescent="0.25">
      <c r="A320" s="48" t="s">
        <v>253</v>
      </c>
      <c r="B320" s="48" t="s">
        <v>211</v>
      </c>
      <c r="C320" s="48" t="s">
        <v>542</v>
      </c>
      <c r="D320" s="67">
        <v>446.536</v>
      </c>
    </row>
    <row r="321" spans="1:4" x14ac:dyDescent="0.25">
      <c r="A321" s="48" t="s">
        <v>253</v>
      </c>
      <c r="B321" s="48" t="s">
        <v>214</v>
      </c>
      <c r="C321" s="48" t="s">
        <v>543</v>
      </c>
      <c r="D321" s="67">
        <v>447.28899999999999</v>
      </c>
    </row>
    <row r="322" spans="1:4" x14ac:dyDescent="0.25">
      <c r="A322" s="48" t="s">
        <v>253</v>
      </c>
      <c r="B322" s="48" t="s">
        <v>217</v>
      </c>
      <c r="C322" s="48" t="s">
        <v>544</v>
      </c>
      <c r="D322" s="67">
        <v>450.065</v>
      </c>
    </row>
    <row r="323" spans="1:4" x14ac:dyDescent="0.25">
      <c r="A323" s="48" t="s">
        <v>253</v>
      </c>
      <c r="B323" s="48" t="s">
        <v>220</v>
      </c>
      <c r="C323" s="48" t="s">
        <v>545</v>
      </c>
      <c r="D323" s="67">
        <v>451.37099999999998</v>
      </c>
    </row>
    <row r="324" spans="1:4" x14ac:dyDescent="0.25">
      <c r="A324" s="48" t="s">
        <v>253</v>
      </c>
      <c r="B324" s="48" t="s">
        <v>223</v>
      </c>
      <c r="C324" s="48" t="s">
        <v>546</v>
      </c>
      <c r="D324" s="67">
        <v>451.072</v>
      </c>
    </row>
    <row r="325" spans="1:4" x14ac:dyDescent="0.25">
      <c r="A325" s="48" t="s">
        <v>255</v>
      </c>
      <c r="B325" s="48" t="s">
        <v>191</v>
      </c>
      <c r="C325" s="48" t="s">
        <v>547</v>
      </c>
      <c r="D325" s="67">
        <v>454.17500000000001</v>
      </c>
    </row>
    <row r="326" spans="1:4" x14ac:dyDescent="0.25">
      <c r="A326" s="48" t="s">
        <v>255</v>
      </c>
      <c r="B326" s="48" t="s">
        <v>193</v>
      </c>
      <c r="C326" s="48" t="s">
        <v>548</v>
      </c>
      <c r="D326" s="67">
        <v>458.29500000000002</v>
      </c>
    </row>
    <row r="327" spans="1:4" x14ac:dyDescent="0.25">
      <c r="A327" s="48" t="s">
        <v>255</v>
      </c>
      <c r="B327" s="48" t="s">
        <v>196</v>
      </c>
      <c r="C327" s="48" t="s">
        <v>549</v>
      </c>
      <c r="D327" s="67">
        <v>458.62</v>
      </c>
    </row>
    <row r="328" spans="1:4" x14ac:dyDescent="0.25">
      <c r="A328" s="48" t="s">
        <v>255</v>
      </c>
      <c r="B328" s="48" t="s">
        <v>199</v>
      </c>
      <c r="C328" s="48" t="s">
        <v>550</v>
      </c>
      <c r="D328" s="67">
        <v>459.99400000000003</v>
      </c>
    </row>
    <row r="329" spans="1:4" x14ac:dyDescent="0.25">
      <c r="A329" s="48" t="s">
        <v>255</v>
      </c>
      <c r="B329" s="48" t="s">
        <v>202</v>
      </c>
      <c r="C329" s="48" t="s">
        <v>551</v>
      </c>
      <c r="D329" s="67">
        <v>461.23</v>
      </c>
    </row>
    <row r="330" spans="1:4" x14ac:dyDescent="0.25">
      <c r="A330" s="48" t="s">
        <v>255</v>
      </c>
      <c r="B330" s="48" t="s">
        <v>205</v>
      </c>
      <c r="C330" s="48" t="s">
        <v>552</v>
      </c>
      <c r="D330" s="67">
        <v>462.07499999999999</v>
      </c>
    </row>
    <row r="331" spans="1:4" x14ac:dyDescent="0.25">
      <c r="A331" s="48" t="s">
        <v>255</v>
      </c>
      <c r="B331" s="48" t="s">
        <v>208</v>
      </c>
      <c r="C331" s="48" t="s">
        <v>553</v>
      </c>
      <c r="D331" s="67">
        <v>464.16399999999999</v>
      </c>
    </row>
    <row r="332" spans="1:4" x14ac:dyDescent="0.25">
      <c r="A332" s="48" t="s">
        <v>255</v>
      </c>
      <c r="B332" s="48" t="s">
        <v>211</v>
      </c>
      <c r="C332" s="48" t="s">
        <v>554</v>
      </c>
      <c r="D332" s="67">
        <v>468.37900000000002</v>
      </c>
    </row>
    <row r="333" spans="1:4" x14ac:dyDescent="0.25">
      <c r="A333" s="48" t="s">
        <v>255</v>
      </c>
      <c r="B333" s="48" t="s">
        <v>214</v>
      </c>
      <c r="C333" s="48" t="s">
        <v>555</v>
      </c>
      <c r="D333" s="67">
        <v>469.154</v>
      </c>
    </row>
    <row r="334" spans="1:4" x14ac:dyDescent="0.25">
      <c r="A334" s="48" t="s">
        <v>255</v>
      </c>
      <c r="B334" s="48" t="s">
        <v>217</v>
      </c>
      <c r="C334" s="48" t="s">
        <v>556</v>
      </c>
      <c r="D334" s="67">
        <v>469.23</v>
      </c>
    </row>
    <row r="335" spans="1:4" x14ac:dyDescent="0.25">
      <c r="A335" s="48" t="s">
        <v>255</v>
      </c>
      <c r="B335" s="48" t="s">
        <v>220</v>
      </c>
      <c r="C335" s="48" t="s">
        <v>557</v>
      </c>
      <c r="D335" s="67">
        <v>469.33300000000003</v>
      </c>
    </row>
    <row r="336" spans="1:4" x14ac:dyDescent="0.25">
      <c r="A336" s="48" t="s">
        <v>255</v>
      </c>
      <c r="B336" s="48" t="s">
        <v>223</v>
      </c>
      <c r="C336" s="48" t="s">
        <v>558</v>
      </c>
      <c r="D336" s="67">
        <v>469.447</v>
      </c>
    </row>
    <row r="337" spans="1:4" x14ac:dyDescent="0.25">
      <c r="A337" s="48" t="s">
        <v>257</v>
      </c>
      <c r="B337" s="48" t="s">
        <v>191</v>
      </c>
      <c r="C337" s="48" t="s">
        <v>559</v>
      </c>
      <c r="D337" s="67">
        <v>471.7</v>
      </c>
    </row>
    <row r="338" spans="1:4" x14ac:dyDescent="0.25">
      <c r="A338" s="48" t="s">
        <v>257</v>
      </c>
      <c r="B338" s="48" t="s">
        <v>193</v>
      </c>
      <c r="C338" s="48" t="s">
        <v>560</v>
      </c>
      <c r="D338" s="67">
        <v>474.54599999999999</v>
      </c>
    </row>
    <row r="339" spans="1:4" x14ac:dyDescent="0.25">
      <c r="A339" s="48" t="s">
        <v>257</v>
      </c>
      <c r="B339" s="48" t="s">
        <v>196</v>
      </c>
      <c r="C339" s="48" t="s">
        <v>561</v>
      </c>
      <c r="D339" s="67">
        <v>474.56099999999998</v>
      </c>
    </row>
    <row r="340" spans="1:4" x14ac:dyDescent="0.25">
      <c r="A340" s="48" t="s">
        <v>257</v>
      </c>
      <c r="B340" s="48" t="s">
        <v>199</v>
      </c>
      <c r="C340" s="48" t="s">
        <v>562</v>
      </c>
      <c r="D340" s="67">
        <v>473.58199999999999</v>
      </c>
    </row>
    <row r="341" spans="1:4" x14ac:dyDescent="0.25">
      <c r="A341" s="48" t="s">
        <v>257</v>
      </c>
      <c r="B341" s="48" t="s">
        <v>202</v>
      </c>
      <c r="C341" s="48" t="s">
        <v>563</v>
      </c>
      <c r="D341" s="67">
        <v>473.512</v>
      </c>
    </row>
    <row r="342" spans="1:4" x14ac:dyDescent="0.25">
      <c r="A342" s="48" t="s">
        <v>257</v>
      </c>
      <c r="B342" s="48" t="s">
        <v>205</v>
      </c>
      <c r="C342" s="48" t="s">
        <v>564</v>
      </c>
      <c r="D342" s="67">
        <v>474.36</v>
      </c>
    </row>
    <row r="343" spans="1:4" x14ac:dyDescent="0.25">
      <c r="A343" s="48" t="s">
        <v>257</v>
      </c>
      <c r="B343" s="48" t="s">
        <v>208</v>
      </c>
      <c r="C343" s="48" t="s">
        <v>565</v>
      </c>
      <c r="D343" s="67">
        <v>476.12599999999998</v>
      </c>
    </row>
    <row r="344" spans="1:4" x14ac:dyDescent="0.25">
      <c r="A344" s="48" t="s">
        <v>257</v>
      </c>
      <c r="B344" s="48" t="s">
        <v>211</v>
      </c>
      <c r="C344" s="48" t="s">
        <v>566</v>
      </c>
      <c r="D344" s="67">
        <v>476.86900000000003</v>
      </c>
    </row>
    <row r="345" spans="1:4" x14ac:dyDescent="0.25">
      <c r="A345" s="48" t="s">
        <v>257</v>
      </c>
      <c r="B345" s="48" t="s">
        <v>214</v>
      </c>
      <c r="C345" s="48" t="s">
        <v>567</v>
      </c>
      <c r="D345" s="67">
        <v>476.48500000000001</v>
      </c>
    </row>
    <row r="346" spans="1:4" x14ac:dyDescent="0.25">
      <c r="A346" s="48" t="s">
        <v>257</v>
      </c>
      <c r="B346" s="48" t="s">
        <v>217</v>
      </c>
      <c r="C346" s="48" t="s">
        <v>568</v>
      </c>
      <c r="D346" s="67">
        <v>477.12099999999998</v>
      </c>
    </row>
    <row r="347" spans="1:4" x14ac:dyDescent="0.25">
      <c r="A347" s="48" t="s">
        <v>257</v>
      </c>
      <c r="B347" s="48" t="s">
        <v>220</v>
      </c>
      <c r="C347" s="48" t="s">
        <v>569</v>
      </c>
      <c r="D347" s="67">
        <v>477.19799999999998</v>
      </c>
    </row>
    <row r="348" spans="1:4" x14ac:dyDescent="0.25">
      <c r="A348" s="48" t="s">
        <v>257</v>
      </c>
      <c r="B348" s="48" t="s">
        <v>223</v>
      </c>
      <c r="C348" s="48" t="s">
        <v>570</v>
      </c>
      <c r="D348" s="67">
        <v>477.80200000000002</v>
      </c>
    </row>
    <row r="349" spans="1:4" x14ac:dyDescent="0.25">
      <c r="A349" s="48" t="s">
        <v>259</v>
      </c>
      <c r="B349" s="48" t="s">
        <v>191</v>
      </c>
      <c r="C349" s="48" t="s">
        <v>571</v>
      </c>
      <c r="D349" s="67">
        <v>481.06</v>
      </c>
    </row>
    <row r="350" spans="1:4" x14ac:dyDescent="0.25">
      <c r="A350" s="48" t="s">
        <v>259</v>
      </c>
      <c r="B350" s="48" t="s">
        <v>193</v>
      </c>
      <c r="C350" s="48" t="s">
        <v>572</v>
      </c>
      <c r="D350" s="67">
        <v>482.89699999999999</v>
      </c>
    </row>
    <row r="351" spans="1:4" x14ac:dyDescent="0.25">
      <c r="A351" s="48" t="s">
        <v>259</v>
      </c>
      <c r="B351" s="48" t="s">
        <v>196</v>
      </c>
      <c r="C351" s="48" t="s">
        <v>573</v>
      </c>
      <c r="D351" s="67">
        <v>483.98399999999998</v>
      </c>
    </row>
    <row r="352" spans="1:4" x14ac:dyDescent="0.25">
      <c r="A352" s="48" t="s">
        <v>259</v>
      </c>
      <c r="B352" s="48" t="s">
        <v>199</v>
      </c>
      <c r="C352" s="48" t="s">
        <v>574</v>
      </c>
      <c r="D352" s="67">
        <v>484.03399999999999</v>
      </c>
    </row>
    <row r="353" spans="1:4" x14ac:dyDescent="0.25">
      <c r="A353" s="48" t="s">
        <v>259</v>
      </c>
      <c r="B353" s="48" t="s">
        <v>202</v>
      </c>
      <c r="C353" s="48" t="s">
        <v>575</v>
      </c>
      <c r="D353" s="67">
        <v>484.85300000000001</v>
      </c>
    </row>
    <row r="354" spans="1:4" x14ac:dyDescent="0.25">
      <c r="A354" s="48" t="s">
        <v>259</v>
      </c>
      <c r="B354" s="48" t="s">
        <v>205</v>
      </c>
      <c r="C354" s="48" t="s">
        <v>576</v>
      </c>
      <c r="D354" s="67">
        <v>486.01900000000001</v>
      </c>
    </row>
    <row r="355" spans="1:4" x14ac:dyDescent="0.25">
      <c r="A355" s="48" t="s">
        <v>259</v>
      </c>
      <c r="B355" s="48" t="s">
        <v>208</v>
      </c>
      <c r="C355" s="48" t="s">
        <v>577</v>
      </c>
      <c r="D355" s="67">
        <v>485.19299999999998</v>
      </c>
    </row>
    <row r="356" spans="1:4" x14ac:dyDescent="0.25">
      <c r="A356" s="48" t="s">
        <v>259</v>
      </c>
      <c r="B356" s="48" t="s">
        <v>211</v>
      </c>
      <c r="C356" s="48" t="s">
        <v>578</v>
      </c>
      <c r="D356" s="67">
        <v>484.17200000000003</v>
      </c>
    </row>
    <row r="357" spans="1:4" x14ac:dyDescent="0.25">
      <c r="A357" s="48" t="s">
        <v>259</v>
      </c>
      <c r="B357" s="48" t="s">
        <v>214</v>
      </c>
      <c r="C357" s="48" t="s">
        <v>579</v>
      </c>
      <c r="D357" s="67">
        <v>484.70800000000003</v>
      </c>
    </row>
    <row r="358" spans="1:4" x14ac:dyDescent="0.25">
      <c r="A358" s="48" t="s">
        <v>259</v>
      </c>
      <c r="B358" s="48" t="s">
        <v>217</v>
      </c>
      <c r="C358" s="48" t="s">
        <v>580</v>
      </c>
      <c r="D358" s="67">
        <v>485.26900000000001</v>
      </c>
    </row>
    <row r="359" spans="1:4" x14ac:dyDescent="0.25">
      <c r="A359" s="48" t="s">
        <v>259</v>
      </c>
      <c r="B359" s="48" t="s">
        <v>220</v>
      </c>
      <c r="C359" s="48" t="s">
        <v>581</v>
      </c>
      <c r="D359" s="67">
        <v>486.88600000000002</v>
      </c>
    </row>
    <row r="360" spans="1:4" x14ac:dyDescent="0.25">
      <c r="A360" s="48" t="s">
        <v>259</v>
      </c>
      <c r="B360" s="48" t="s">
        <v>223</v>
      </c>
      <c r="C360" s="48" t="s">
        <v>582</v>
      </c>
      <c r="D360" s="67">
        <v>487.40899999999999</v>
      </c>
    </row>
    <row r="361" spans="1:4" x14ac:dyDescent="0.25">
      <c r="A361" s="48" t="s">
        <v>261</v>
      </c>
      <c r="B361" s="48" t="s">
        <v>191</v>
      </c>
      <c r="C361" s="48" t="s">
        <v>583</v>
      </c>
      <c r="D361" s="67">
        <v>490.20400000000001</v>
      </c>
    </row>
    <row r="362" spans="1:4" x14ac:dyDescent="0.25">
      <c r="A362" s="48" t="s">
        <v>261</v>
      </c>
      <c r="B362" s="48" t="s">
        <v>193</v>
      </c>
      <c r="C362" s="48" t="s">
        <v>584</v>
      </c>
      <c r="D362" s="67">
        <v>491.22699999999998</v>
      </c>
    </row>
    <row r="363" spans="1:4" x14ac:dyDescent="0.25">
      <c r="A363" s="48" t="s">
        <v>261</v>
      </c>
      <c r="B363" s="48" t="s">
        <v>196</v>
      </c>
      <c r="C363" s="48" t="s">
        <v>585</v>
      </c>
      <c r="D363" s="67">
        <v>492.30599999999998</v>
      </c>
    </row>
    <row r="364" spans="1:4" x14ac:dyDescent="0.25">
      <c r="A364" s="48" t="s">
        <v>261</v>
      </c>
      <c r="B364" s="48" t="s">
        <v>199</v>
      </c>
      <c r="C364" s="48" t="s">
        <v>586</v>
      </c>
      <c r="D364" s="67">
        <v>493.33100000000002</v>
      </c>
    </row>
    <row r="365" spans="1:4" x14ac:dyDescent="0.25">
      <c r="A365" s="48" t="s">
        <v>261</v>
      </c>
      <c r="B365" s="48" t="s">
        <v>202</v>
      </c>
      <c r="C365" s="48" t="s">
        <v>587</v>
      </c>
      <c r="D365" s="67">
        <v>494.928</v>
      </c>
    </row>
    <row r="366" spans="1:4" x14ac:dyDescent="0.25">
      <c r="A366" s="48" t="s">
        <v>261</v>
      </c>
      <c r="B366" s="48" t="s">
        <v>205</v>
      </c>
      <c r="C366" s="48" t="s">
        <v>588</v>
      </c>
      <c r="D366" s="67">
        <v>495.56299999999999</v>
      </c>
    </row>
    <row r="367" spans="1:4" x14ac:dyDescent="0.25">
      <c r="A367" s="48" t="s">
        <v>261</v>
      </c>
      <c r="B367" s="48" t="s">
        <v>208</v>
      </c>
      <c r="C367" s="48" t="s">
        <v>589</v>
      </c>
      <c r="D367" s="67">
        <v>497.68700000000001</v>
      </c>
    </row>
    <row r="368" spans="1:4" x14ac:dyDescent="0.25">
      <c r="A368" s="48" t="s">
        <v>261</v>
      </c>
      <c r="B368" s="48" t="s">
        <v>211</v>
      </c>
      <c r="C368" s="48" t="s">
        <v>590</v>
      </c>
      <c r="D368" s="67">
        <v>500.916</v>
      </c>
    </row>
    <row r="369" spans="1:4" x14ac:dyDescent="0.25">
      <c r="A369" s="48" t="s">
        <v>261</v>
      </c>
      <c r="B369" s="48" t="s">
        <v>214</v>
      </c>
      <c r="C369" s="48" t="s">
        <v>591</v>
      </c>
      <c r="D369" s="67">
        <v>501.46800000000002</v>
      </c>
    </row>
    <row r="370" spans="1:4" x14ac:dyDescent="0.25">
      <c r="A370" s="48" t="s">
        <v>261</v>
      </c>
      <c r="B370" s="48" t="s">
        <v>217</v>
      </c>
      <c r="C370" s="48" t="s">
        <v>592</v>
      </c>
      <c r="D370" s="67">
        <v>506.1</v>
      </c>
    </row>
    <row r="371" spans="1:4" x14ac:dyDescent="0.25">
      <c r="A371" s="48" t="s">
        <v>261</v>
      </c>
      <c r="B371" s="48" t="s">
        <v>220</v>
      </c>
      <c r="C371" s="48" t="s">
        <v>593</v>
      </c>
      <c r="D371" s="67">
        <v>507.541</v>
      </c>
    </row>
    <row r="372" spans="1:4" x14ac:dyDescent="0.25">
      <c r="A372" s="48" t="s">
        <v>261</v>
      </c>
      <c r="B372" s="48" t="s">
        <v>223</v>
      </c>
      <c r="C372" s="48" t="s">
        <v>594</v>
      </c>
      <c r="D372" s="67">
        <v>509.68900000000002</v>
      </c>
    </row>
    <row r="373" spans="1:4" x14ac:dyDescent="0.25">
      <c r="A373" s="48" t="s">
        <v>263</v>
      </c>
      <c r="B373" s="48" t="s">
        <v>191</v>
      </c>
      <c r="C373" s="48" t="s">
        <v>595</v>
      </c>
      <c r="D373" s="67">
        <v>512.149</v>
      </c>
    </row>
    <row r="374" spans="1:4" x14ac:dyDescent="0.25">
      <c r="A374" s="48" t="s">
        <v>263</v>
      </c>
      <c r="B374" s="48" t="s">
        <v>193</v>
      </c>
      <c r="C374" s="48" t="s">
        <v>596</v>
      </c>
      <c r="D374" s="67">
        <v>513.923</v>
      </c>
    </row>
    <row r="375" spans="1:4" x14ac:dyDescent="0.25">
      <c r="A375" s="48" t="s">
        <v>263</v>
      </c>
      <c r="B375" s="48" t="s">
        <v>196</v>
      </c>
      <c r="C375" s="48" t="s">
        <v>597</v>
      </c>
      <c r="D375" s="67">
        <v>515.60500000000002</v>
      </c>
    </row>
    <row r="376" spans="1:4" x14ac:dyDescent="0.25">
      <c r="A376" s="48" t="s">
        <v>263</v>
      </c>
      <c r="B376" s="48" t="s">
        <v>199</v>
      </c>
      <c r="C376" s="48" t="s">
        <v>598</v>
      </c>
      <c r="D376" s="67">
        <v>517.053</v>
      </c>
    </row>
    <row r="377" spans="1:4" x14ac:dyDescent="0.25">
      <c r="A377" s="48" t="s">
        <v>263</v>
      </c>
      <c r="B377" s="48" t="s">
        <v>202</v>
      </c>
      <c r="C377" s="48" t="s">
        <v>599</v>
      </c>
      <c r="D377" s="67">
        <v>519.19399999999996</v>
      </c>
    </row>
    <row r="378" spans="1:4" x14ac:dyDescent="0.25">
      <c r="A378" s="48" t="s">
        <v>263</v>
      </c>
      <c r="B378" s="48" t="s">
        <v>205</v>
      </c>
      <c r="C378" s="48" t="s">
        <v>600</v>
      </c>
      <c r="D378" s="67">
        <v>520.73400000000004</v>
      </c>
    </row>
    <row r="379" spans="1:4" x14ac:dyDescent="0.25">
      <c r="A379" s="48" t="s">
        <v>263</v>
      </c>
      <c r="B379" s="48" t="s">
        <v>208</v>
      </c>
      <c r="C379" s="48" t="s">
        <v>601</v>
      </c>
      <c r="D379" s="67">
        <v>522.68600000000004</v>
      </c>
    </row>
    <row r="380" spans="1:4" x14ac:dyDescent="0.25">
      <c r="A380" s="48" t="s">
        <v>263</v>
      </c>
      <c r="B380" s="48" t="s">
        <v>211</v>
      </c>
      <c r="C380" s="48" t="s">
        <v>602</v>
      </c>
      <c r="D380" s="67">
        <v>523.29499999999996</v>
      </c>
    </row>
    <row r="381" spans="1:4" x14ac:dyDescent="0.25">
      <c r="A381" s="48" t="s">
        <v>263</v>
      </c>
      <c r="B381" s="48" t="s">
        <v>214</v>
      </c>
      <c r="C381" s="48" t="s">
        <v>603</v>
      </c>
      <c r="D381" s="67">
        <v>522.52800000000002</v>
      </c>
    </row>
    <row r="382" spans="1:4" x14ac:dyDescent="0.25">
      <c r="A382" s="48" t="s">
        <v>263</v>
      </c>
      <c r="B382" s="48" t="s">
        <v>217</v>
      </c>
      <c r="C382" s="48" t="s">
        <v>604</v>
      </c>
      <c r="D382" s="67">
        <v>520.72500000000002</v>
      </c>
    </row>
    <row r="383" spans="1:4" x14ac:dyDescent="0.25">
      <c r="A383" s="48" t="s">
        <v>263</v>
      </c>
      <c r="B383" s="48" t="s">
        <v>220</v>
      </c>
      <c r="C383" s="48" t="s">
        <v>605</v>
      </c>
      <c r="D383" s="67">
        <v>519.84799999999996</v>
      </c>
    </row>
    <row r="384" spans="1:4" x14ac:dyDescent="0.25">
      <c r="A384" s="48" t="s">
        <v>263</v>
      </c>
      <c r="B384" s="48" t="s">
        <v>223</v>
      </c>
      <c r="C384" s="48" t="s">
        <v>606</v>
      </c>
      <c r="D384" s="67">
        <v>518.76599999999996</v>
      </c>
    </row>
    <row r="385" spans="1:4" x14ac:dyDescent="0.25">
      <c r="A385" s="48" t="s">
        <v>265</v>
      </c>
      <c r="B385" s="48" t="s">
        <v>191</v>
      </c>
      <c r="C385" s="48" t="s">
        <v>607</v>
      </c>
      <c r="D385" s="67">
        <v>522.13300000000004</v>
      </c>
    </row>
    <row r="386" spans="1:4" x14ac:dyDescent="0.25">
      <c r="A386" s="48" t="s">
        <v>265</v>
      </c>
      <c r="B386" s="48" t="s">
        <v>193</v>
      </c>
      <c r="C386" s="48" t="s">
        <v>608</v>
      </c>
      <c r="D386" s="67">
        <v>524.20699999999999</v>
      </c>
    </row>
    <row r="387" spans="1:4" x14ac:dyDescent="0.25">
      <c r="A387" s="48" t="s">
        <v>265</v>
      </c>
      <c r="B387" s="48" t="s">
        <v>196</v>
      </c>
      <c r="C387" s="48" t="s">
        <v>609</v>
      </c>
      <c r="D387" s="67">
        <v>524.73400000000004</v>
      </c>
    </row>
    <row r="388" spans="1:4" x14ac:dyDescent="0.25">
      <c r="A388" s="48" t="s">
        <v>265</v>
      </c>
      <c r="B388" s="48" t="s">
        <v>199</v>
      </c>
      <c r="C388" s="48" t="s">
        <v>610</v>
      </c>
      <c r="D388" s="67">
        <v>524.58500000000004</v>
      </c>
    </row>
    <row r="389" spans="1:4" x14ac:dyDescent="0.25">
      <c r="A389" s="48" t="s">
        <v>265</v>
      </c>
      <c r="B389" s="48" t="s">
        <v>202</v>
      </c>
      <c r="C389" s="48" t="s">
        <v>611</v>
      </c>
      <c r="D389" s="67">
        <v>523.91800000000001</v>
      </c>
    </row>
    <row r="390" spans="1:4" x14ac:dyDescent="0.25">
      <c r="A390" s="48" t="s">
        <v>265</v>
      </c>
      <c r="B390" s="48" t="s">
        <v>205</v>
      </c>
      <c r="C390" s="48" t="s">
        <v>612</v>
      </c>
      <c r="D390" s="67">
        <v>522.98900000000003</v>
      </c>
    </row>
    <row r="391" spans="1:4" x14ac:dyDescent="0.25">
      <c r="A391" s="48" t="s">
        <v>265</v>
      </c>
      <c r="B391" s="48" t="s">
        <v>208</v>
      </c>
      <c r="C391" s="48" t="s">
        <v>613</v>
      </c>
      <c r="D391" s="67">
        <v>524.21900000000005</v>
      </c>
    </row>
    <row r="392" spans="1:4" x14ac:dyDescent="0.25">
      <c r="A392" s="48" t="s">
        <v>265</v>
      </c>
      <c r="B392" s="48" t="s">
        <v>211</v>
      </c>
      <c r="C392" s="48" t="s">
        <v>614</v>
      </c>
      <c r="D392" s="67">
        <v>525.24699999999996</v>
      </c>
    </row>
    <row r="393" spans="1:4" x14ac:dyDescent="0.25">
      <c r="A393" s="48" t="s">
        <v>265</v>
      </c>
      <c r="B393" s="48" t="s">
        <v>214</v>
      </c>
      <c r="C393" s="48" t="s">
        <v>615</v>
      </c>
      <c r="D393" s="67">
        <v>524.81799999999998</v>
      </c>
    </row>
    <row r="394" spans="1:4" x14ac:dyDescent="0.25">
      <c r="A394" s="48" t="s">
        <v>265</v>
      </c>
      <c r="B394" s="48" t="s">
        <v>217</v>
      </c>
      <c r="C394" s="48" t="s">
        <v>616</v>
      </c>
      <c r="D394" s="67">
        <v>527.56399999999996</v>
      </c>
    </row>
    <row r="395" spans="1:4" x14ac:dyDescent="0.25">
      <c r="A395" s="48" t="s">
        <v>265</v>
      </c>
      <c r="B395" s="48" t="s">
        <v>220</v>
      </c>
      <c r="C395" s="48" t="s">
        <v>617</v>
      </c>
      <c r="D395" s="67">
        <v>528.87699999999995</v>
      </c>
    </row>
    <row r="396" spans="1:4" x14ac:dyDescent="0.25">
      <c r="A396" s="48" t="s">
        <v>265</v>
      </c>
      <c r="B396" s="48" t="s">
        <v>223</v>
      </c>
      <c r="C396" s="48" t="s">
        <v>618</v>
      </c>
      <c r="D396" s="67">
        <v>530.02599999999995</v>
      </c>
    </row>
    <row r="397" spans="1:4" x14ac:dyDescent="0.25">
      <c r="A397" s="48" t="s">
        <v>267</v>
      </c>
      <c r="B397" s="48" t="s">
        <v>191</v>
      </c>
      <c r="C397" s="48" t="s">
        <v>619</v>
      </c>
      <c r="D397" s="67">
        <v>535.048</v>
      </c>
    </row>
    <row r="398" spans="1:4" x14ac:dyDescent="0.25">
      <c r="A398" s="48" t="s">
        <v>267</v>
      </c>
      <c r="B398" s="48" t="s">
        <v>193</v>
      </c>
      <c r="C398" s="48" t="s">
        <v>620</v>
      </c>
      <c r="D398" s="67">
        <v>536.93200000000002</v>
      </c>
    </row>
    <row r="399" spans="1:4" x14ac:dyDescent="0.25">
      <c r="A399" s="48" t="s">
        <v>267</v>
      </c>
      <c r="B399" s="48" t="s">
        <v>196</v>
      </c>
      <c r="C399" s="48" t="s">
        <v>638</v>
      </c>
      <c r="D399" s="87">
        <v>539.73900000000003</v>
      </c>
    </row>
    <row r="400" spans="1:4" x14ac:dyDescent="0.25">
      <c r="A400" s="48" t="s">
        <v>267</v>
      </c>
      <c r="B400" s="48" t="s">
        <v>199</v>
      </c>
      <c r="C400" s="48" t="s">
        <v>639</v>
      </c>
      <c r="D400" s="87">
        <v>541.51499999999999</v>
      </c>
    </row>
    <row r="401" spans="1:4" x14ac:dyDescent="0.25">
      <c r="A401" s="48" t="s">
        <v>267</v>
      </c>
      <c r="B401" s="48" t="s">
        <v>202</v>
      </c>
      <c r="C401" s="48" t="s">
        <v>640</v>
      </c>
      <c r="D401" s="87">
        <v>543.48800000000006</v>
      </c>
    </row>
    <row r="402" spans="1:4" x14ac:dyDescent="0.25">
      <c r="A402" s="48" t="s">
        <v>267</v>
      </c>
      <c r="B402" s="48" t="s">
        <v>205</v>
      </c>
      <c r="C402" s="48" t="s">
        <v>641</v>
      </c>
      <c r="D402" s="87">
        <v>546.71699999999998</v>
      </c>
    </row>
    <row r="403" spans="1:4" x14ac:dyDescent="0.25">
      <c r="A403" s="48" t="s">
        <v>267</v>
      </c>
      <c r="B403" s="48" t="s">
        <v>208</v>
      </c>
      <c r="C403" s="48" t="s">
        <v>642</v>
      </c>
      <c r="D403" s="87">
        <v>549.56200000000001</v>
      </c>
    </row>
    <row r="404" spans="1:4" x14ac:dyDescent="0.25">
      <c r="A404" s="48" t="s">
        <v>267</v>
      </c>
      <c r="B404" s="48" t="s">
        <v>211</v>
      </c>
      <c r="C404" s="48" t="s">
        <v>643</v>
      </c>
      <c r="D404" s="87">
        <v>553.42899999999997</v>
      </c>
    </row>
    <row r="405" spans="1:4" x14ac:dyDescent="0.25">
      <c r="A405" s="48" t="s">
        <v>267</v>
      </c>
      <c r="B405" s="48" t="s">
        <v>214</v>
      </c>
      <c r="C405" s="48" t="s">
        <v>644</v>
      </c>
      <c r="D405" s="87">
        <v>556.32299999999998</v>
      </c>
    </row>
    <row r="406" spans="1:4" x14ac:dyDescent="0.25">
      <c r="A406" s="48" t="s">
        <v>267</v>
      </c>
      <c r="B406" s="48" t="s">
        <v>217</v>
      </c>
      <c r="C406" s="48" t="s">
        <v>645</v>
      </c>
      <c r="D406" s="87">
        <v>554.04300000000001</v>
      </c>
    </row>
    <row r="407" spans="1:4" x14ac:dyDescent="0.25">
      <c r="A407" s="48" t="s">
        <v>267</v>
      </c>
      <c r="B407" s="48" t="s">
        <v>220</v>
      </c>
      <c r="C407" s="48" t="s">
        <v>646</v>
      </c>
      <c r="D407" s="87">
        <v>550.84400000000005</v>
      </c>
    </row>
    <row r="408" spans="1:4" x14ac:dyDescent="0.25">
      <c r="A408" s="48" t="s">
        <v>267</v>
      </c>
      <c r="B408" s="48" t="s">
        <v>223</v>
      </c>
      <c r="C408" s="48" t="s">
        <v>647</v>
      </c>
      <c r="D408" s="87">
        <v>551.00199999999995</v>
      </c>
    </row>
  </sheetData>
  <mergeCells count="3">
    <mergeCell ref="A1:M1"/>
    <mergeCell ref="O11:AA11"/>
    <mergeCell ref="AB11:AB12"/>
  </mergeCells>
  <conditionalFormatting sqref="N13:AB45">
    <cfRule type="expression" dxfId="0" priority="1">
      <formula>MOD($M13,5)=1</formula>
    </cfRule>
  </conditionalFormatting>
  <hyperlinks>
    <hyperlink ref="N1" r:id="rId1" xr:uid="{EE167B85-012A-4BAA-B9AF-1DFC2C2F2E56}"/>
  </hyperlinks>
  <pageMargins left="0.7" right="0.7" top="0.75" bottom="0.75" header="0.3" footer="0.3"/>
  <headerFooter>
    <oddHeader>&amp;CBureau of Labor Statistics</oddHeader>
    <oddFooter>&amp;LSource: Bureau of Labor Statistics&amp;RGenerated on: April 8, 2022 (04:52:36 PM)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6AC4-0B86-4BE8-8075-DB43B3A93A00}">
  <dimension ref="A1:Q46"/>
  <sheetViews>
    <sheetView workbookViewId="0">
      <pane ySplit="12" topLeftCell="A21" activePane="bottomLeft" state="frozen"/>
      <selection pane="bottomLeft" activeCell="Q13" sqref="Q13"/>
    </sheetView>
  </sheetViews>
  <sheetFormatPr defaultColWidth="8.7109375" defaultRowHeight="15" x14ac:dyDescent="0.25"/>
  <cols>
    <col min="1" max="1" width="20" style="48" customWidth="1"/>
    <col min="2" max="2" width="8" style="48" customWidth="1"/>
    <col min="3" max="16384" width="8.7109375" style="48"/>
  </cols>
  <sheetData>
    <row r="1" spans="1:17" ht="15.75" x14ac:dyDescent="0.25">
      <c r="A1" s="251" t="s">
        <v>157</v>
      </c>
      <c r="B1" s="249"/>
      <c r="C1" s="249"/>
      <c r="D1" s="249"/>
      <c r="E1" s="249"/>
      <c r="F1" s="249"/>
      <c r="H1" s="108" t="s">
        <v>871</v>
      </c>
    </row>
    <row r="2" spans="1:17" ht="15.75" x14ac:dyDescent="0.25">
      <c r="A2" s="251" t="s">
        <v>872</v>
      </c>
      <c r="B2" s="249"/>
      <c r="C2" s="249"/>
      <c r="D2" s="249"/>
      <c r="E2" s="249"/>
      <c r="F2" s="249"/>
      <c r="H2" s="108" t="s">
        <v>873</v>
      </c>
    </row>
    <row r="3" spans="1:17" x14ac:dyDescent="0.25">
      <c r="A3" s="249"/>
      <c r="B3" s="249"/>
      <c r="C3" s="249"/>
      <c r="D3" s="249"/>
      <c r="E3" s="249"/>
      <c r="F3" s="249"/>
      <c r="H3" s="108" t="s">
        <v>874</v>
      </c>
    </row>
    <row r="4" spans="1:17" ht="15.75" thickBot="1" x14ac:dyDescent="0.3">
      <c r="A4" s="109" t="s">
        <v>875</v>
      </c>
      <c r="B4" s="248" t="s">
        <v>876</v>
      </c>
      <c r="C4" s="249"/>
      <c r="D4" s="249"/>
      <c r="E4" s="249"/>
      <c r="F4" s="249"/>
    </row>
    <row r="5" spans="1:17" ht="15.75" thickBot="1" x14ac:dyDescent="0.3">
      <c r="A5" s="252" t="s">
        <v>164</v>
      </c>
      <c r="B5" s="249"/>
      <c r="C5" s="249"/>
      <c r="D5" s="249"/>
      <c r="E5" s="249"/>
      <c r="F5" s="249"/>
      <c r="H5" s="49" t="s">
        <v>171</v>
      </c>
      <c r="I5" s="50"/>
      <c r="J5" s="114">
        <f>CPI!P9</f>
        <v>2021</v>
      </c>
      <c r="K5" s="48">
        <f>INDEX($N$13:$N$45,MATCH($J5,$A$13:$A$45,0),1)</f>
        <v>230.65700000000001</v>
      </c>
    </row>
    <row r="6" spans="1:17" x14ac:dyDescent="0.25">
      <c r="A6" s="109" t="s">
        <v>877</v>
      </c>
      <c r="B6" s="248" t="s">
        <v>878</v>
      </c>
      <c r="C6" s="249"/>
      <c r="D6" s="249"/>
      <c r="E6" s="249"/>
      <c r="F6" s="249"/>
      <c r="J6" s="48" t="s">
        <v>887</v>
      </c>
    </row>
    <row r="7" spans="1:17" x14ac:dyDescent="0.25">
      <c r="A7" s="109" t="s">
        <v>879</v>
      </c>
      <c r="B7" s="248" t="s">
        <v>169</v>
      </c>
      <c r="C7" s="249"/>
      <c r="D7" s="249"/>
      <c r="E7" s="249"/>
      <c r="F7" s="249"/>
    </row>
    <row r="8" spans="1:17" x14ac:dyDescent="0.25">
      <c r="A8" s="109" t="s">
        <v>880</v>
      </c>
      <c r="B8" s="248" t="s">
        <v>626</v>
      </c>
      <c r="C8" s="249"/>
      <c r="D8" s="249"/>
      <c r="E8" s="249"/>
      <c r="F8" s="249"/>
    </row>
    <row r="9" spans="1:17" x14ac:dyDescent="0.25">
      <c r="A9" s="109" t="s">
        <v>881</v>
      </c>
      <c r="B9" s="248" t="s">
        <v>882</v>
      </c>
      <c r="C9" s="249"/>
      <c r="D9" s="249"/>
      <c r="E9" s="249"/>
      <c r="F9" s="249"/>
    </row>
    <row r="10" spans="1:17" x14ac:dyDescent="0.25">
      <c r="A10" s="109" t="s">
        <v>883</v>
      </c>
      <c r="B10" s="250" t="s">
        <v>884</v>
      </c>
      <c r="C10" s="249"/>
      <c r="D10" s="249"/>
      <c r="E10" s="249"/>
      <c r="F10" s="249"/>
    </row>
    <row r="12" spans="1:17" ht="15.75" thickBot="1" x14ac:dyDescent="0.3">
      <c r="A12" s="110" t="s">
        <v>174</v>
      </c>
      <c r="B12" s="110" t="s">
        <v>177</v>
      </c>
      <c r="C12" s="110" t="s">
        <v>178</v>
      </c>
      <c r="D12" s="110" t="s">
        <v>179</v>
      </c>
      <c r="E12" s="110" t="s">
        <v>180</v>
      </c>
      <c r="F12" s="110" t="s">
        <v>181</v>
      </c>
      <c r="G12" s="110" t="s">
        <v>182</v>
      </c>
      <c r="H12" s="110" t="s">
        <v>183</v>
      </c>
      <c r="I12" s="110" t="s">
        <v>184</v>
      </c>
      <c r="J12" s="110" t="s">
        <v>185</v>
      </c>
      <c r="K12" s="110" t="s">
        <v>186</v>
      </c>
      <c r="L12" s="110" t="s">
        <v>187</v>
      </c>
      <c r="M12" s="110" t="s">
        <v>188</v>
      </c>
      <c r="N12" s="110" t="s">
        <v>189</v>
      </c>
      <c r="O12" s="110" t="s">
        <v>885</v>
      </c>
      <c r="P12" s="110" t="s">
        <v>886</v>
      </c>
      <c r="Q12" s="48" t="s">
        <v>173</v>
      </c>
    </row>
    <row r="13" spans="1:17" ht="15.75" thickTop="1" x14ac:dyDescent="0.25">
      <c r="A13" s="111">
        <v>1990</v>
      </c>
      <c r="B13" s="58">
        <v>117.2</v>
      </c>
      <c r="C13" s="58">
        <v>117.1</v>
      </c>
      <c r="D13" s="58">
        <v>116.8</v>
      </c>
      <c r="E13" s="58">
        <v>117.3</v>
      </c>
      <c r="F13" s="58">
        <v>117.7</v>
      </c>
      <c r="G13" s="58">
        <v>118.2</v>
      </c>
      <c r="H13" s="58">
        <v>118.4</v>
      </c>
      <c r="I13" s="58">
        <v>120.6</v>
      </c>
      <c r="J13" s="58">
        <v>123</v>
      </c>
      <c r="K13" s="58">
        <v>125.8</v>
      </c>
      <c r="L13" s="58">
        <v>126.9</v>
      </c>
      <c r="M13" s="58">
        <v>127.2</v>
      </c>
      <c r="N13" s="58">
        <v>120.5</v>
      </c>
      <c r="O13" s="58">
        <v>117.4</v>
      </c>
      <c r="P13" s="58">
        <v>123.7</v>
      </c>
      <c r="Q13" s="115">
        <f>$K$5/$N13</f>
        <v>1.9141659751037345</v>
      </c>
    </row>
    <row r="14" spans="1:17" x14ac:dyDescent="0.25">
      <c r="A14" s="111">
        <v>1991</v>
      </c>
      <c r="B14" s="58">
        <v>125.5</v>
      </c>
      <c r="C14" s="58">
        <v>123.7</v>
      </c>
      <c r="D14" s="58">
        <v>122.3</v>
      </c>
      <c r="E14" s="58">
        <v>122.2</v>
      </c>
      <c r="F14" s="58">
        <v>123.3</v>
      </c>
      <c r="G14" s="58">
        <v>123.7</v>
      </c>
      <c r="H14" s="58">
        <v>123.4</v>
      </c>
      <c r="I14" s="58">
        <v>123.8</v>
      </c>
      <c r="J14" s="58">
        <v>123.8</v>
      </c>
      <c r="K14" s="58">
        <v>124</v>
      </c>
      <c r="L14" s="58">
        <v>125</v>
      </c>
      <c r="M14" s="58">
        <v>125.3</v>
      </c>
      <c r="N14" s="58">
        <v>123.8</v>
      </c>
      <c r="O14" s="58">
        <v>123.5</v>
      </c>
      <c r="P14" s="58">
        <v>124.2</v>
      </c>
      <c r="Q14" s="115">
        <f t="shared" ref="Q14:Q45" si="0">$K$5/$N14</f>
        <v>1.8631421647819064</v>
      </c>
    </row>
    <row r="15" spans="1:17" x14ac:dyDescent="0.25">
      <c r="A15" s="111">
        <v>1992</v>
      </c>
      <c r="B15" s="58">
        <v>124.5</v>
      </c>
      <c r="C15" s="58">
        <v>124.1</v>
      </c>
      <c r="D15" s="58">
        <v>124.4</v>
      </c>
      <c r="E15" s="58">
        <v>125.2</v>
      </c>
      <c r="F15" s="58">
        <v>126.3</v>
      </c>
      <c r="G15" s="58">
        <v>126.9</v>
      </c>
      <c r="H15" s="58">
        <v>127.2</v>
      </c>
      <c r="I15" s="58">
        <v>126.9</v>
      </c>
      <c r="J15" s="58">
        <v>126.8</v>
      </c>
      <c r="K15" s="58">
        <v>128</v>
      </c>
      <c r="L15" s="58">
        <v>129.19999999999999</v>
      </c>
      <c r="M15" s="58">
        <v>129</v>
      </c>
      <c r="N15" s="58">
        <v>126.5</v>
      </c>
      <c r="O15" s="58">
        <v>125.2</v>
      </c>
      <c r="P15" s="58">
        <v>127.9</v>
      </c>
      <c r="Q15" s="115">
        <f t="shared" si="0"/>
        <v>1.8233754940711464</v>
      </c>
    </row>
    <row r="16" spans="1:17" x14ac:dyDescent="0.25">
      <c r="A16" s="111">
        <v>1993</v>
      </c>
      <c r="B16" s="58">
        <v>129.1</v>
      </c>
      <c r="C16" s="58">
        <v>129.19999999999999</v>
      </c>
      <c r="D16" s="58">
        <v>129</v>
      </c>
      <c r="E16" s="58">
        <v>129.4</v>
      </c>
      <c r="F16" s="58">
        <v>130.19999999999999</v>
      </c>
      <c r="G16" s="58">
        <v>130.30000000000001</v>
      </c>
      <c r="H16" s="58">
        <v>130.30000000000001</v>
      </c>
      <c r="I16" s="58">
        <v>130.19999999999999</v>
      </c>
      <c r="J16" s="58">
        <v>130.1</v>
      </c>
      <c r="K16" s="58">
        <v>131.80000000000001</v>
      </c>
      <c r="L16" s="58">
        <v>132.6</v>
      </c>
      <c r="M16" s="58">
        <v>132.1</v>
      </c>
      <c r="N16" s="58">
        <v>130.4</v>
      </c>
      <c r="O16" s="58">
        <v>129.5</v>
      </c>
      <c r="P16" s="58">
        <v>131.19999999999999</v>
      </c>
      <c r="Q16" s="115">
        <f t="shared" si="0"/>
        <v>1.7688420245398773</v>
      </c>
    </row>
    <row r="17" spans="1:17" x14ac:dyDescent="0.25">
      <c r="A17" s="111">
        <v>1994</v>
      </c>
      <c r="B17" s="58">
        <v>131.6</v>
      </c>
      <c r="C17" s="58">
        <v>131.9</v>
      </c>
      <c r="D17" s="58">
        <v>132.19999999999999</v>
      </c>
      <c r="E17" s="58">
        <v>132.6</v>
      </c>
      <c r="F17" s="58">
        <v>132.80000000000001</v>
      </c>
      <c r="G17" s="58">
        <v>133.80000000000001</v>
      </c>
      <c r="H17" s="58">
        <v>134.6</v>
      </c>
      <c r="I17" s="58">
        <v>135.9</v>
      </c>
      <c r="J17" s="58">
        <v>135.9</v>
      </c>
      <c r="K17" s="58">
        <v>136.1</v>
      </c>
      <c r="L17" s="58">
        <v>137.1</v>
      </c>
      <c r="M17" s="58">
        <v>137.1</v>
      </c>
      <c r="N17" s="58">
        <v>134.30000000000001</v>
      </c>
      <c r="O17" s="58">
        <v>132.5</v>
      </c>
      <c r="P17" s="58">
        <v>136.1</v>
      </c>
      <c r="Q17" s="115">
        <f t="shared" si="0"/>
        <v>1.717475800446761</v>
      </c>
    </row>
    <row r="18" spans="1:17" x14ac:dyDescent="0.25">
      <c r="A18" s="111">
        <v>1995</v>
      </c>
      <c r="B18" s="58">
        <v>137.30000000000001</v>
      </c>
      <c r="C18" s="58">
        <v>137.5</v>
      </c>
      <c r="D18" s="58">
        <v>138</v>
      </c>
      <c r="E18" s="58">
        <v>139.1</v>
      </c>
      <c r="F18" s="58">
        <v>140.30000000000001</v>
      </c>
      <c r="G18" s="58">
        <v>141.1</v>
      </c>
      <c r="H18" s="58">
        <v>140.1</v>
      </c>
      <c r="I18" s="58">
        <v>139.19999999999999</v>
      </c>
      <c r="J18" s="58">
        <v>138.80000000000001</v>
      </c>
      <c r="K18" s="58">
        <v>139.4</v>
      </c>
      <c r="L18" s="58">
        <v>139.4</v>
      </c>
      <c r="M18" s="58">
        <v>139.1</v>
      </c>
      <c r="N18" s="58">
        <v>139.1</v>
      </c>
      <c r="O18" s="58">
        <v>138.9</v>
      </c>
      <c r="P18" s="58">
        <v>139.30000000000001</v>
      </c>
      <c r="Q18" s="115">
        <f t="shared" si="0"/>
        <v>1.6582099209202015</v>
      </c>
    </row>
    <row r="19" spans="1:17" x14ac:dyDescent="0.25">
      <c r="A19" s="111">
        <v>1996</v>
      </c>
      <c r="B19" s="58">
        <v>139.9</v>
      </c>
      <c r="C19" s="58">
        <v>140.4</v>
      </c>
      <c r="D19" s="58">
        <v>141.19999999999999</v>
      </c>
      <c r="E19" s="58">
        <v>143.1</v>
      </c>
      <c r="F19" s="58">
        <v>144.4</v>
      </c>
      <c r="G19" s="58">
        <v>144</v>
      </c>
      <c r="H19" s="58">
        <v>143.5</v>
      </c>
      <c r="I19" s="58">
        <v>142.80000000000001</v>
      </c>
      <c r="J19" s="58">
        <v>143.19999999999999</v>
      </c>
      <c r="K19" s="58">
        <v>143.9</v>
      </c>
      <c r="L19" s="58">
        <v>144.80000000000001</v>
      </c>
      <c r="M19" s="58">
        <v>145.19999999999999</v>
      </c>
      <c r="N19" s="58">
        <v>143</v>
      </c>
      <c r="O19" s="58">
        <v>142.19999999999999</v>
      </c>
      <c r="P19" s="58">
        <v>143.9</v>
      </c>
      <c r="Q19" s="115">
        <f t="shared" si="0"/>
        <v>1.6129860139860142</v>
      </c>
    </row>
    <row r="20" spans="1:17" x14ac:dyDescent="0.25">
      <c r="A20" s="111">
        <v>1997</v>
      </c>
      <c r="B20" s="58">
        <v>145</v>
      </c>
      <c r="C20" s="58">
        <v>144.80000000000001</v>
      </c>
      <c r="D20" s="58">
        <v>144.9</v>
      </c>
      <c r="E20" s="58">
        <v>144.80000000000001</v>
      </c>
      <c r="F20" s="58">
        <v>144.4</v>
      </c>
      <c r="G20" s="58">
        <v>144</v>
      </c>
      <c r="H20" s="58">
        <v>143.69999999999999</v>
      </c>
      <c r="I20" s="58">
        <v>143.80000000000001</v>
      </c>
      <c r="J20" s="58">
        <v>144.30000000000001</v>
      </c>
      <c r="K20" s="58">
        <v>144.5</v>
      </c>
      <c r="L20" s="58">
        <v>143.9</v>
      </c>
      <c r="M20" s="58">
        <v>143.19999999999999</v>
      </c>
      <c r="N20" s="58">
        <v>144.30000000000001</v>
      </c>
      <c r="O20" s="58">
        <v>144.69999999999999</v>
      </c>
      <c r="P20" s="58">
        <v>143.9</v>
      </c>
      <c r="Q20" s="115">
        <f t="shared" si="0"/>
        <v>1.5984546084546083</v>
      </c>
    </row>
    <row r="21" spans="1:17" x14ac:dyDescent="0.25">
      <c r="A21" s="111">
        <v>1998</v>
      </c>
      <c r="B21" s="58">
        <v>142.69999999999999</v>
      </c>
      <c r="C21" s="58">
        <v>142.1</v>
      </c>
      <c r="D21" s="58">
        <v>141.4</v>
      </c>
      <c r="E21" s="58">
        <v>141.5</v>
      </c>
      <c r="F21" s="58">
        <v>142</v>
      </c>
      <c r="G21" s="58">
        <v>141.69999999999999</v>
      </c>
      <c r="H21" s="58">
        <v>141.80000000000001</v>
      </c>
      <c r="I21" s="58">
        <v>141.19999999999999</v>
      </c>
      <c r="J21" s="58">
        <v>140.69999999999999</v>
      </c>
      <c r="K21" s="58">
        <v>141.30000000000001</v>
      </c>
      <c r="L21" s="58">
        <v>141.5</v>
      </c>
      <c r="M21" s="58">
        <v>140.69999999999999</v>
      </c>
      <c r="N21" s="58">
        <v>141.6</v>
      </c>
      <c r="O21" s="58">
        <v>141.9</v>
      </c>
      <c r="P21" s="58">
        <v>141.19999999999999</v>
      </c>
      <c r="Q21" s="115">
        <f t="shared" si="0"/>
        <v>1.6289336158192091</v>
      </c>
    </row>
    <row r="22" spans="1:17" x14ac:dyDescent="0.25">
      <c r="A22" s="111">
        <v>1999</v>
      </c>
      <c r="B22" s="58">
        <v>140.4</v>
      </c>
      <c r="C22" s="58">
        <v>139.80000000000001</v>
      </c>
      <c r="D22" s="58">
        <v>140.6</v>
      </c>
      <c r="E22" s="58">
        <v>144.30000000000001</v>
      </c>
      <c r="F22" s="58">
        <v>144.19999999999999</v>
      </c>
      <c r="G22" s="58">
        <v>143.4</v>
      </c>
      <c r="H22" s="58">
        <v>144.69999999999999</v>
      </c>
      <c r="I22" s="58">
        <v>145.69999999999999</v>
      </c>
      <c r="J22" s="58">
        <v>146.5</v>
      </c>
      <c r="K22" s="58">
        <v>147.30000000000001</v>
      </c>
      <c r="L22" s="58">
        <v>147.6</v>
      </c>
      <c r="M22" s="58">
        <v>148.30000000000001</v>
      </c>
      <c r="N22" s="58">
        <v>144.4</v>
      </c>
      <c r="O22" s="58">
        <v>142.1</v>
      </c>
      <c r="P22" s="58">
        <v>146.69999999999999</v>
      </c>
      <c r="Q22" s="115">
        <f t="shared" si="0"/>
        <v>1.5973476454293629</v>
      </c>
    </row>
    <row r="23" spans="1:17" x14ac:dyDescent="0.25">
      <c r="A23" s="111">
        <v>2000</v>
      </c>
      <c r="B23" s="58">
        <v>148.30000000000001</v>
      </c>
      <c r="C23" s="58">
        <v>149.69999999999999</v>
      </c>
      <c r="D23" s="58">
        <v>153.4</v>
      </c>
      <c r="E23" s="58">
        <v>152.9</v>
      </c>
      <c r="F23" s="58">
        <v>153.1</v>
      </c>
      <c r="G23" s="58">
        <v>155.69999999999999</v>
      </c>
      <c r="H23" s="58">
        <v>155</v>
      </c>
      <c r="I23" s="58">
        <v>153.19999999999999</v>
      </c>
      <c r="J23" s="58">
        <v>154.69999999999999</v>
      </c>
      <c r="K23" s="58">
        <v>154.4</v>
      </c>
      <c r="L23" s="58">
        <v>155.19999999999999</v>
      </c>
      <c r="M23" s="58">
        <v>154.4</v>
      </c>
      <c r="N23" s="58">
        <v>153.30000000000001</v>
      </c>
      <c r="O23" s="58">
        <v>152.19999999999999</v>
      </c>
      <c r="P23" s="58">
        <v>154.5</v>
      </c>
      <c r="Q23" s="115">
        <f t="shared" si="0"/>
        <v>1.5046118721461186</v>
      </c>
    </row>
    <row r="24" spans="1:17" x14ac:dyDescent="0.25">
      <c r="A24" s="111">
        <v>2001</v>
      </c>
      <c r="B24" s="58">
        <v>154.4</v>
      </c>
      <c r="C24" s="58">
        <v>154.9</v>
      </c>
      <c r="D24" s="58">
        <v>153.9</v>
      </c>
      <c r="E24" s="58">
        <v>156.1</v>
      </c>
      <c r="F24" s="58">
        <v>159.19999999999999</v>
      </c>
      <c r="G24" s="58">
        <v>158.30000000000001</v>
      </c>
      <c r="H24" s="58">
        <v>154.4</v>
      </c>
      <c r="I24" s="58">
        <v>153.30000000000001</v>
      </c>
      <c r="J24" s="58">
        <v>155.5</v>
      </c>
      <c r="K24" s="58">
        <v>152.30000000000001</v>
      </c>
      <c r="L24" s="58">
        <v>150.19999999999999</v>
      </c>
      <c r="M24" s="58">
        <v>148.5</v>
      </c>
      <c r="N24" s="58">
        <v>154.30000000000001</v>
      </c>
      <c r="O24" s="58">
        <v>156.1</v>
      </c>
      <c r="P24" s="58">
        <v>152.4</v>
      </c>
      <c r="Q24" s="115">
        <f t="shared" si="0"/>
        <v>1.4948606610499027</v>
      </c>
    </row>
    <row r="25" spans="1:17" x14ac:dyDescent="0.25">
      <c r="A25" s="111">
        <v>2002</v>
      </c>
      <c r="B25" s="58">
        <v>148.6</v>
      </c>
      <c r="C25" s="58">
        <v>148.4</v>
      </c>
      <c r="D25" s="58">
        <v>150.5</v>
      </c>
      <c r="E25" s="58">
        <v>153.69999999999999</v>
      </c>
      <c r="F25" s="58">
        <v>153.80000000000001</v>
      </c>
      <c r="G25" s="58">
        <v>153.4</v>
      </c>
      <c r="H25" s="58">
        <v>153.69999999999999</v>
      </c>
      <c r="I25" s="58">
        <v>153.9</v>
      </c>
      <c r="J25" s="58">
        <v>154</v>
      </c>
      <c r="K25" s="58">
        <v>154.9</v>
      </c>
      <c r="L25" s="58">
        <v>155.19999999999999</v>
      </c>
      <c r="M25" s="58">
        <v>154.19999999999999</v>
      </c>
      <c r="N25" s="58">
        <v>152.9</v>
      </c>
      <c r="O25" s="58">
        <v>151.4</v>
      </c>
      <c r="P25" s="58">
        <v>154.30000000000001</v>
      </c>
      <c r="Q25" s="115">
        <f t="shared" si="0"/>
        <v>1.5085480706344017</v>
      </c>
    </row>
    <row r="26" spans="1:17" x14ac:dyDescent="0.25">
      <c r="A26" s="111">
        <v>2003</v>
      </c>
      <c r="B26" s="58">
        <v>155.5</v>
      </c>
      <c r="C26" s="58">
        <v>158.9</v>
      </c>
      <c r="D26" s="58">
        <v>161</v>
      </c>
      <c r="E26" s="58">
        <v>159.30000000000001</v>
      </c>
      <c r="F26" s="58">
        <v>157.19999999999999</v>
      </c>
      <c r="G26" s="58">
        <v>156.80000000000001</v>
      </c>
      <c r="H26" s="58">
        <v>156.80000000000001</v>
      </c>
      <c r="I26" s="58">
        <v>158.30000000000001</v>
      </c>
      <c r="J26" s="58">
        <v>159.4</v>
      </c>
      <c r="K26" s="58">
        <v>157.1</v>
      </c>
      <c r="L26" s="58">
        <v>155.69999999999999</v>
      </c>
      <c r="M26" s="58">
        <v>154.69999999999999</v>
      </c>
      <c r="N26" s="58">
        <v>157.6</v>
      </c>
      <c r="O26" s="58">
        <v>158.1</v>
      </c>
      <c r="P26" s="58">
        <v>157</v>
      </c>
      <c r="Q26" s="115">
        <f t="shared" si="0"/>
        <v>1.463559644670051</v>
      </c>
    </row>
    <row r="27" spans="1:17" x14ac:dyDescent="0.25">
      <c r="A27" s="111">
        <v>2004</v>
      </c>
      <c r="B27" s="58">
        <v>157</v>
      </c>
      <c r="C27" s="58">
        <v>158.80000000000001</v>
      </c>
      <c r="D27" s="58">
        <v>160.5</v>
      </c>
      <c r="E27" s="58">
        <v>161.80000000000001</v>
      </c>
      <c r="F27" s="58">
        <v>165.2</v>
      </c>
      <c r="G27" s="58">
        <v>165.7</v>
      </c>
      <c r="H27" s="58">
        <v>164</v>
      </c>
      <c r="I27" s="58">
        <v>162.9</v>
      </c>
      <c r="J27" s="58">
        <v>162.9</v>
      </c>
      <c r="K27" s="58">
        <v>166.4</v>
      </c>
      <c r="L27" s="58">
        <v>167.2</v>
      </c>
      <c r="M27" s="58">
        <v>164.8</v>
      </c>
      <c r="N27" s="58">
        <v>163.1</v>
      </c>
      <c r="O27" s="58">
        <v>161.5</v>
      </c>
      <c r="P27" s="58">
        <v>164.7</v>
      </c>
      <c r="Q27" s="115">
        <f t="shared" si="0"/>
        <v>1.4142060085836912</v>
      </c>
    </row>
    <row r="28" spans="1:17" x14ac:dyDescent="0.25">
      <c r="A28" s="111">
        <v>2005</v>
      </c>
      <c r="B28" s="58">
        <v>164</v>
      </c>
      <c r="C28" s="58">
        <v>166.1</v>
      </c>
      <c r="D28" s="58">
        <v>168.8</v>
      </c>
      <c r="E28" s="58">
        <v>173.2</v>
      </c>
      <c r="F28" s="58">
        <v>172.1</v>
      </c>
      <c r="G28" s="58">
        <v>171.8</v>
      </c>
      <c r="H28" s="58">
        <v>174.4</v>
      </c>
      <c r="I28" s="58">
        <v>177.7</v>
      </c>
      <c r="J28" s="58">
        <v>186.5</v>
      </c>
      <c r="K28" s="58">
        <v>184</v>
      </c>
      <c r="L28" s="58">
        <v>175.6</v>
      </c>
      <c r="M28" s="58">
        <v>172.7</v>
      </c>
      <c r="N28" s="58">
        <v>173.9</v>
      </c>
      <c r="O28" s="58">
        <v>169.3</v>
      </c>
      <c r="P28" s="58">
        <v>178.5</v>
      </c>
      <c r="Q28" s="115">
        <f t="shared" si="0"/>
        <v>1.326377228292122</v>
      </c>
    </row>
    <row r="29" spans="1:17" x14ac:dyDescent="0.25">
      <c r="A29" s="111">
        <v>2006</v>
      </c>
      <c r="B29" s="58">
        <v>175.9</v>
      </c>
      <c r="C29" s="58">
        <v>175.8</v>
      </c>
      <c r="D29" s="58">
        <v>177.4</v>
      </c>
      <c r="E29" s="58">
        <v>184.1</v>
      </c>
      <c r="F29" s="58">
        <v>187.6</v>
      </c>
      <c r="G29" s="58">
        <v>187.3</v>
      </c>
      <c r="H29" s="58">
        <v>189</v>
      </c>
      <c r="I29" s="58">
        <v>188.5</v>
      </c>
      <c r="J29" s="58">
        <v>180.6</v>
      </c>
      <c r="K29" s="58">
        <v>174.8</v>
      </c>
      <c r="L29" s="58">
        <v>173.9</v>
      </c>
      <c r="M29" s="58">
        <v>175.4</v>
      </c>
      <c r="N29" s="58">
        <v>180.9</v>
      </c>
      <c r="O29" s="58">
        <v>181.4</v>
      </c>
      <c r="P29" s="58">
        <v>180.4</v>
      </c>
      <c r="Q29" s="115">
        <f t="shared" si="0"/>
        <v>1.2750525152017689</v>
      </c>
    </row>
    <row r="30" spans="1:17" x14ac:dyDescent="0.25">
      <c r="A30" s="111">
        <v>2007</v>
      </c>
      <c r="B30" s="67">
        <v>174.46299999999999</v>
      </c>
      <c r="C30" s="67">
        <v>174.79900000000001</v>
      </c>
      <c r="D30" s="67">
        <v>180.346</v>
      </c>
      <c r="E30" s="67">
        <v>185.23099999999999</v>
      </c>
      <c r="F30" s="67">
        <v>189.96100000000001</v>
      </c>
      <c r="G30" s="67">
        <v>189.06399999999999</v>
      </c>
      <c r="H30" s="67">
        <v>187.69</v>
      </c>
      <c r="I30" s="67">
        <v>184.48</v>
      </c>
      <c r="J30" s="67">
        <v>184.53200000000001</v>
      </c>
      <c r="K30" s="67">
        <v>184.952</v>
      </c>
      <c r="L30" s="67">
        <v>190.67699999999999</v>
      </c>
      <c r="M30" s="67">
        <v>189.98400000000001</v>
      </c>
      <c r="N30" s="67">
        <v>184.68199999999999</v>
      </c>
      <c r="O30" s="67">
        <v>182.31100000000001</v>
      </c>
      <c r="P30" s="67">
        <v>187.053</v>
      </c>
      <c r="Q30" s="115">
        <f t="shared" si="0"/>
        <v>1.2489414236363048</v>
      </c>
    </row>
    <row r="31" spans="1:17" x14ac:dyDescent="0.25">
      <c r="A31" s="111">
        <v>2008</v>
      </c>
      <c r="B31" s="67">
        <v>190.839</v>
      </c>
      <c r="C31" s="67">
        <v>190.52</v>
      </c>
      <c r="D31" s="67">
        <v>195.18899999999999</v>
      </c>
      <c r="E31" s="67">
        <v>198.608</v>
      </c>
      <c r="F31" s="67">
        <v>205.262</v>
      </c>
      <c r="G31" s="67">
        <v>211.78700000000001</v>
      </c>
      <c r="H31" s="67">
        <v>212.80600000000001</v>
      </c>
      <c r="I31" s="67">
        <v>206.739</v>
      </c>
      <c r="J31" s="67">
        <v>203.86099999999999</v>
      </c>
      <c r="K31" s="67">
        <v>192.709</v>
      </c>
      <c r="L31" s="67">
        <v>173.64400000000001</v>
      </c>
      <c r="M31" s="67">
        <v>164.62799999999999</v>
      </c>
      <c r="N31" s="67">
        <v>195.54900000000001</v>
      </c>
      <c r="O31" s="67">
        <v>198.70099999999999</v>
      </c>
      <c r="P31" s="67">
        <v>192.398</v>
      </c>
      <c r="Q31" s="115">
        <f t="shared" si="0"/>
        <v>1.1795355639762923</v>
      </c>
    </row>
    <row r="32" spans="1:17" x14ac:dyDescent="0.25">
      <c r="A32" s="111">
        <v>2009</v>
      </c>
      <c r="B32" s="67">
        <v>166.738</v>
      </c>
      <c r="C32" s="67">
        <v>169.542</v>
      </c>
      <c r="D32" s="67">
        <v>169.64699999999999</v>
      </c>
      <c r="E32" s="67">
        <v>171.98699999999999</v>
      </c>
      <c r="F32" s="67">
        <v>175.99700000000001</v>
      </c>
      <c r="G32" s="67">
        <v>183.73500000000001</v>
      </c>
      <c r="H32" s="67">
        <v>182.798</v>
      </c>
      <c r="I32" s="67">
        <v>184.386</v>
      </c>
      <c r="J32" s="67">
        <v>183.93199999999999</v>
      </c>
      <c r="K32" s="67">
        <v>185.36199999999999</v>
      </c>
      <c r="L32" s="67">
        <v>188.58699999999999</v>
      </c>
      <c r="M32" s="67">
        <v>188.31800000000001</v>
      </c>
      <c r="N32" s="67">
        <v>179.25200000000001</v>
      </c>
      <c r="O32" s="67">
        <v>172.941</v>
      </c>
      <c r="P32" s="67">
        <v>185.56399999999999</v>
      </c>
      <c r="Q32" s="115">
        <f t="shared" si="0"/>
        <v>1.286775042956285</v>
      </c>
    </row>
    <row r="33" spans="1:17" x14ac:dyDescent="0.25">
      <c r="A33" s="111">
        <v>2010</v>
      </c>
      <c r="B33" s="67">
        <v>190.512</v>
      </c>
      <c r="C33" s="67">
        <v>189.577</v>
      </c>
      <c r="D33" s="67">
        <v>192.13</v>
      </c>
      <c r="E33" s="67">
        <v>193.994</v>
      </c>
      <c r="F33" s="67">
        <v>194.761</v>
      </c>
      <c r="G33" s="67">
        <v>192.65100000000001</v>
      </c>
      <c r="H33" s="67">
        <v>193.03800000000001</v>
      </c>
      <c r="I33" s="67">
        <v>193.45400000000001</v>
      </c>
      <c r="J33" s="67">
        <v>192.41200000000001</v>
      </c>
      <c r="K33" s="67">
        <v>194.28299999999999</v>
      </c>
      <c r="L33" s="67">
        <v>195.65899999999999</v>
      </c>
      <c r="M33" s="67">
        <v>198.28</v>
      </c>
      <c r="N33" s="67">
        <v>193.39599999999999</v>
      </c>
      <c r="O33" s="67">
        <v>192.27099999999999</v>
      </c>
      <c r="P33" s="67">
        <v>194.52099999999999</v>
      </c>
      <c r="Q33" s="115">
        <f t="shared" si="0"/>
        <v>1.1926668597075432</v>
      </c>
    </row>
    <row r="34" spans="1:17" x14ac:dyDescent="0.25">
      <c r="A34" s="111">
        <v>2011</v>
      </c>
      <c r="B34" s="67">
        <v>200.83500000000001</v>
      </c>
      <c r="C34" s="67">
        <v>203.03700000000001</v>
      </c>
      <c r="D34" s="67">
        <v>211.01400000000001</v>
      </c>
      <c r="E34" s="67">
        <v>216.86699999999999</v>
      </c>
      <c r="F34" s="67">
        <v>220.27</v>
      </c>
      <c r="G34" s="67">
        <v>216.88</v>
      </c>
      <c r="H34" s="67">
        <v>216.16399999999999</v>
      </c>
      <c r="I34" s="67">
        <v>216.05699999999999</v>
      </c>
      <c r="J34" s="67">
        <v>215.19800000000001</v>
      </c>
      <c r="K34" s="67">
        <v>212.12700000000001</v>
      </c>
      <c r="L34" s="67">
        <v>211.358</v>
      </c>
      <c r="M34" s="67">
        <v>208.58500000000001</v>
      </c>
      <c r="N34" s="67">
        <v>212.36600000000001</v>
      </c>
      <c r="O34" s="67">
        <v>211.48400000000001</v>
      </c>
      <c r="P34" s="67">
        <v>213.24799999999999</v>
      </c>
      <c r="Q34" s="115">
        <f t="shared" si="0"/>
        <v>1.086129606434175</v>
      </c>
    </row>
    <row r="35" spans="1:17" x14ac:dyDescent="0.25">
      <c r="A35" s="111">
        <v>2012</v>
      </c>
      <c r="B35" s="67">
        <v>210.79900000000001</v>
      </c>
      <c r="C35" s="67">
        <v>214.429</v>
      </c>
      <c r="D35" s="67">
        <v>220.84200000000001</v>
      </c>
      <c r="E35" s="67">
        <v>223.083</v>
      </c>
      <c r="F35" s="67">
        <v>220.768</v>
      </c>
      <c r="G35" s="67">
        <v>216.369</v>
      </c>
      <c r="H35" s="67">
        <v>214.29400000000001</v>
      </c>
      <c r="I35" s="67">
        <v>219.11</v>
      </c>
      <c r="J35" s="67">
        <v>221.745</v>
      </c>
      <c r="K35" s="67">
        <v>220.232</v>
      </c>
      <c r="L35" s="67">
        <v>214.52500000000001</v>
      </c>
      <c r="M35" s="67">
        <v>211.85300000000001</v>
      </c>
      <c r="N35" s="67">
        <v>217.33699999999999</v>
      </c>
      <c r="O35" s="67">
        <v>217.715</v>
      </c>
      <c r="P35" s="67">
        <v>216.96</v>
      </c>
      <c r="Q35" s="115">
        <f t="shared" si="0"/>
        <v>1.0612873095699307</v>
      </c>
    </row>
    <row r="36" spans="1:17" x14ac:dyDescent="0.25">
      <c r="A36" s="111">
        <v>2013</v>
      </c>
      <c r="B36" s="67">
        <v>212.29900000000001</v>
      </c>
      <c r="C36" s="67">
        <v>219.49100000000001</v>
      </c>
      <c r="D36" s="67">
        <v>221.08</v>
      </c>
      <c r="E36" s="67">
        <v>218.59200000000001</v>
      </c>
      <c r="F36" s="67">
        <v>219.43799999999999</v>
      </c>
      <c r="G36" s="67">
        <v>220.04400000000001</v>
      </c>
      <c r="H36" s="67">
        <v>219.99199999999999</v>
      </c>
      <c r="I36" s="67">
        <v>219.21700000000001</v>
      </c>
      <c r="J36" s="67">
        <v>218.08799999999999</v>
      </c>
      <c r="K36" s="67">
        <v>214.94300000000001</v>
      </c>
      <c r="L36" s="67">
        <v>212.84399999999999</v>
      </c>
      <c r="M36" s="67">
        <v>212.911</v>
      </c>
      <c r="N36" s="67">
        <v>217.41200000000001</v>
      </c>
      <c r="O36" s="67">
        <v>218.49100000000001</v>
      </c>
      <c r="P36" s="67">
        <v>216.333</v>
      </c>
      <c r="Q36" s="115">
        <f t="shared" si="0"/>
        <v>1.0609212003017312</v>
      </c>
    </row>
    <row r="37" spans="1:17" x14ac:dyDescent="0.25">
      <c r="A37" s="111">
        <v>2014</v>
      </c>
      <c r="B37" s="67">
        <v>213.45</v>
      </c>
      <c r="C37" s="67">
        <v>214.673</v>
      </c>
      <c r="D37" s="67">
        <v>218.435</v>
      </c>
      <c r="E37" s="67">
        <v>221.97200000000001</v>
      </c>
      <c r="F37" s="67">
        <v>223.392</v>
      </c>
      <c r="G37" s="67">
        <v>223.54300000000001</v>
      </c>
      <c r="H37" s="67">
        <v>221.86699999999999</v>
      </c>
      <c r="I37" s="67">
        <v>218.279</v>
      </c>
      <c r="J37" s="67">
        <v>216.38300000000001</v>
      </c>
      <c r="K37" s="67">
        <v>212.626</v>
      </c>
      <c r="L37" s="67">
        <v>206.874</v>
      </c>
      <c r="M37" s="67">
        <v>199.77699999999999</v>
      </c>
      <c r="N37" s="67">
        <v>215.93899999999999</v>
      </c>
      <c r="O37" s="67">
        <v>219.244</v>
      </c>
      <c r="P37" s="67">
        <v>212.63399999999999</v>
      </c>
      <c r="Q37" s="115">
        <f t="shared" si="0"/>
        <v>1.0681581372517239</v>
      </c>
    </row>
    <row r="38" spans="1:17" x14ac:dyDescent="0.25">
      <c r="A38" s="111">
        <v>2015</v>
      </c>
      <c r="B38" s="67">
        <v>190.87100000000001</v>
      </c>
      <c r="C38" s="67">
        <v>193.94399999999999</v>
      </c>
      <c r="D38" s="67">
        <v>199.363</v>
      </c>
      <c r="E38" s="67">
        <v>200.245</v>
      </c>
      <c r="F38" s="67">
        <v>206.386</v>
      </c>
      <c r="G38" s="67">
        <v>208.012</v>
      </c>
      <c r="H38" s="67">
        <v>207.21799999999999</v>
      </c>
      <c r="I38" s="67">
        <v>203.37700000000001</v>
      </c>
      <c r="J38" s="67">
        <v>197.59299999999999</v>
      </c>
      <c r="K38" s="67">
        <v>195.858</v>
      </c>
      <c r="L38" s="67">
        <v>194.404</v>
      </c>
      <c r="M38" s="67">
        <v>191.52799999999999</v>
      </c>
      <c r="N38" s="67">
        <v>199.06700000000001</v>
      </c>
      <c r="O38" s="67">
        <v>199.804</v>
      </c>
      <c r="P38" s="67">
        <v>198.33</v>
      </c>
      <c r="Q38" s="115">
        <f t="shared" si="0"/>
        <v>1.1586902902038008</v>
      </c>
    </row>
    <row r="39" spans="1:17" x14ac:dyDescent="0.25">
      <c r="A39" s="111">
        <v>2016</v>
      </c>
      <c r="B39" s="67">
        <v>190.16200000000001</v>
      </c>
      <c r="C39" s="67">
        <v>187.345</v>
      </c>
      <c r="D39" s="67">
        <v>191.25700000000001</v>
      </c>
      <c r="E39" s="67">
        <v>195.49100000000001</v>
      </c>
      <c r="F39" s="67">
        <v>198.613</v>
      </c>
      <c r="G39" s="67">
        <v>200.262</v>
      </c>
      <c r="H39" s="67">
        <v>197.14500000000001</v>
      </c>
      <c r="I39" s="67">
        <v>195.19800000000001</v>
      </c>
      <c r="J39" s="67">
        <v>195.40199999999999</v>
      </c>
      <c r="K39" s="67">
        <v>196.185</v>
      </c>
      <c r="L39" s="67">
        <v>195.411</v>
      </c>
      <c r="M39" s="67">
        <v>196.25200000000001</v>
      </c>
      <c r="N39" s="67">
        <v>194.89400000000001</v>
      </c>
      <c r="O39" s="67">
        <v>193.85499999999999</v>
      </c>
      <c r="P39" s="67">
        <v>195.93199999999999</v>
      </c>
      <c r="Q39" s="115">
        <f t="shared" si="0"/>
        <v>1.1834997485812802</v>
      </c>
    </row>
    <row r="40" spans="1:17" x14ac:dyDescent="0.25">
      <c r="A40" s="111">
        <v>2017</v>
      </c>
      <c r="B40" s="67">
        <v>199.292</v>
      </c>
      <c r="C40" s="67">
        <v>199.14699999999999</v>
      </c>
      <c r="D40" s="67">
        <v>200.09100000000001</v>
      </c>
      <c r="E40" s="67">
        <v>202.38900000000001</v>
      </c>
      <c r="F40" s="67">
        <v>202.21199999999999</v>
      </c>
      <c r="G40" s="67">
        <v>201.26300000000001</v>
      </c>
      <c r="H40" s="67">
        <v>199.46600000000001</v>
      </c>
      <c r="I40" s="67">
        <v>200.65199999999999</v>
      </c>
      <c r="J40" s="67">
        <v>204.77500000000001</v>
      </c>
      <c r="K40" s="67">
        <v>202.45699999999999</v>
      </c>
      <c r="L40" s="67">
        <v>204.01400000000001</v>
      </c>
      <c r="M40" s="67">
        <v>203.023</v>
      </c>
      <c r="N40" s="67">
        <v>201.565</v>
      </c>
      <c r="O40" s="67">
        <v>200.732</v>
      </c>
      <c r="P40" s="67">
        <v>202.398</v>
      </c>
      <c r="Q40" s="115">
        <f t="shared" si="0"/>
        <v>1.1443306129536379</v>
      </c>
    </row>
    <row r="41" spans="1:17" x14ac:dyDescent="0.25">
      <c r="A41" s="111">
        <v>2018</v>
      </c>
      <c r="B41" s="67">
        <v>205.33799999999999</v>
      </c>
      <c r="C41" s="67">
        <v>207.35900000000001</v>
      </c>
      <c r="D41" s="67">
        <v>207.845</v>
      </c>
      <c r="E41" s="67">
        <v>210.73400000000001</v>
      </c>
      <c r="F41" s="67">
        <v>214.125</v>
      </c>
      <c r="G41" s="67">
        <v>214.679</v>
      </c>
      <c r="H41" s="67">
        <v>214.03899999999999</v>
      </c>
      <c r="I41" s="67">
        <v>213.482</v>
      </c>
      <c r="J41" s="67">
        <v>212.41399999999999</v>
      </c>
      <c r="K41" s="67">
        <v>213.482</v>
      </c>
      <c r="L41" s="67">
        <v>209.92400000000001</v>
      </c>
      <c r="M41" s="67">
        <v>204.541</v>
      </c>
      <c r="N41" s="67">
        <v>210.66399999999999</v>
      </c>
      <c r="O41" s="67">
        <v>210.01300000000001</v>
      </c>
      <c r="P41" s="67">
        <v>211.31399999999999</v>
      </c>
      <c r="Q41" s="115">
        <f t="shared" si="0"/>
        <v>1.0949046823377513</v>
      </c>
    </row>
    <row r="42" spans="1:17" x14ac:dyDescent="0.25">
      <c r="A42" s="111">
        <v>2019</v>
      </c>
      <c r="B42" s="67">
        <v>202.57</v>
      </c>
      <c r="C42" s="67">
        <v>204.23599999999999</v>
      </c>
      <c r="D42" s="67">
        <v>208.83600000000001</v>
      </c>
      <c r="E42" s="67">
        <v>214.142</v>
      </c>
      <c r="F42" s="67">
        <v>215.39099999999999</v>
      </c>
      <c r="G42" s="67">
        <v>213.07300000000001</v>
      </c>
      <c r="H42" s="67">
        <v>213.405</v>
      </c>
      <c r="I42" s="67">
        <v>211.084</v>
      </c>
      <c r="J42" s="67">
        <v>209.35</v>
      </c>
      <c r="K42" s="67">
        <v>210.48699999999999</v>
      </c>
      <c r="L42" s="67">
        <v>209.76300000000001</v>
      </c>
      <c r="M42" s="67">
        <v>208.482</v>
      </c>
      <c r="N42" s="67">
        <v>210.06800000000001</v>
      </c>
      <c r="O42" s="67">
        <v>209.708</v>
      </c>
      <c r="P42" s="67">
        <v>210.429</v>
      </c>
      <c r="Q42" s="115">
        <f t="shared" si="0"/>
        <v>1.0980111202086944</v>
      </c>
    </row>
    <row r="43" spans="1:17" x14ac:dyDescent="0.25">
      <c r="A43" s="111">
        <v>2020</v>
      </c>
      <c r="B43" s="67">
        <v>208.28399999999999</v>
      </c>
      <c r="C43" s="67">
        <v>207.77199999999999</v>
      </c>
      <c r="D43" s="67">
        <v>203.85400000000001</v>
      </c>
      <c r="E43" s="67">
        <v>193.732</v>
      </c>
      <c r="F43" s="67">
        <v>191.41900000000001</v>
      </c>
      <c r="G43" s="67">
        <v>195.60900000000001</v>
      </c>
      <c r="H43" s="67">
        <v>200.76599999999999</v>
      </c>
      <c r="I43" s="67">
        <v>202.386</v>
      </c>
      <c r="J43" s="67">
        <v>202.715</v>
      </c>
      <c r="K43" s="67">
        <v>203.08600000000001</v>
      </c>
      <c r="L43" s="67">
        <v>202.828</v>
      </c>
      <c r="M43" s="67">
        <v>203.56</v>
      </c>
      <c r="N43" s="67">
        <v>201.334</v>
      </c>
      <c r="O43" s="67">
        <v>200.11199999999999</v>
      </c>
      <c r="P43" s="67">
        <v>202.55699999999999</v>
      </c>
      <c r="Q43" s="115">
        <f t="shared" si="0"/>
        <v>1.1456435574716641</v>
      </c>
    </row>
    <row r="44" spans="1:17" x14ac:dyDescent="0.25">
      <c r="A44" s="111">
        <v>2021</v>
      </c>
      <c r="B44" s="67">
        <v>205.631</v>
      </c>
      <c r="C44" s="67">
        <v>209.054</v>
      </c>
      <c r="D44" s="67">
        <v>215.761</v>
      </c>
      <c r="E44" s="67">
        <v>222.547</v>
      </c>
      <c r="F44" s="67">
        <v>229.68899999999999</v>
      </c>
      <c r="G44" s="67">
        <v>237.70099999999999</v>
      </c>
      <c r="H44" s="67">
        <v>239.72200000000001</v>
      </c>
      <c r="I44" s="67">
        <v>238.333</v>
      </c>
      <c r="J44" s="67">
        <v>236.37299999999999</v>
      </c>
      <c r="K44" s="67">
        <v>241.042</v>
      </c>
      <c r="L44" s="67">
        <v>245.53200000000001</v>
      </c>
      <c r="M44" s="67">
        <v>246.499</v>
      </c>
      <c r="N44" s="67">
        <v>230.65700000000001</v>
      </c>
      <c r="O44" s="67">
        <v>220.06399999999999</v>
      </c>
      <c r="P44" s="67">
        <v>241.25</v>
      </c>
      <c r="Q44" s="115">
        <f t="shared" si="0"/>
        <v>1</v>
      </c>
    </row>
    <row r="45" spans="1:17" x14ac:dyDescent="0.25">
      <c r="A45" s="111">
        <v>2022</v>
      </c>
      <c r="B45" s="67">
        <v>248.42400000000001</v>
      </c>
      <c r="C45" s="67">
        <v>253.15</v>
      </c>
      <c r="D45" s="67">
        <v>264.52499999999998</v>
      </c>
      <c r="E45" s="67">
        <v>266.892</v>
      </c>
      <c r="F45" s="67">
        <v>274.28199999999998</v>
      </c>
      <c r="G45" s="67">
        <v>284.64400000000001</v>
      </c>
      <c r="H45" s="67">
        <v>278.95800000000003</v>
      </c>
      <c r="I45" s="67">
        <v>270.334</v>
      </c>
      <c r="J45" s="67">
        <v>266.10899999999998</v>
      </c>
      <c r="K45" s="67">
        <v>267.97899999999998</v>
      </c>
      <c r="L45" s="67">
        <v>264.66800000000001</v>
      </c>
      <c r="M45" s="67">
        <v>255.99299999999999</v>
      </c>
      <c r="N45" s="67">
        <v>266.33</v>
      </c>
      <c r="O45" s="67">
        <v>265.32</v>
      </c>
      <c r="P45" s="67">
        <v>267.33999999999997</v>
      </c>
      <c r="Q45" s="115">
        <f t="shared" si="0"/>
        <v>0.86605714714827475</v>
      </c>
    </row>
    <row r="46" spans="1:17" x14ac:dyDescent="0.25">
      <c r="A46" s="111">
        <v>2023</v>
      </c>
      <c r="B46" s="67">
        <v>257.87400000000002</v>
      </c>
      <c r="C46" s="67">
        <v>259.71199999999999</v>
      </c>
      <c r="D46" s="67">
        <v>261.96899999999999</v>
      </c>
      <c r="E46" s="67">
        <v>267.40199999999999</v>
      </c>
      <c r="F46" s="67">
        <v>268.86200000000002</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pageSetup orientation="landscape"/>
  <headerFooter>
    <oddHeader>&amp;CBureau of Labor Statistics</oddHeader>
    <oddFooter>&amp;LSource: Bureau of Labor Statistics&amp;RGenerated on: June 30, 2023 (02:23:54 PM)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AF1C7-65A8-4488-9B17-A63DE3099B40}">
  <dimension ref="A1:K289"/>
  <sheetViews>
    <sheetView workbookViewId="0">
      <pane xSplit="1" ySplit="7" topLeftCell="B49" activePane="bottomRight" state="frozen"/>
      <selection pane="topRight" activeCell="B1" sqref="B1"/>
      <selection pane="bottomLeft" activeCell="A8" sqref="A8"/>
      <selection pane="bottomRight" activeCell="E37" sqref="E37"/>
    </sheetView>
  </sheetViews>
  <sheetFormatPr defaultColWidth="8.7109375" defaultRowHeight="15" x14ac:dyDescent="0.25"/>
  <cols>
    <col min="1" max="1" width="36.7109375" style="48" customWidth="1"/>
    <col min="2" max="3" width="12.7109375" style="117" customWidth="1"/>
    <col min="4" max="4" width="12.7109375" style="118" customWidth="1"/>
    <col min="5" max="5" width="12.7109375" style="117" customWidth="1"/>
    <col min="6" max="6" width="12.7109375" style="118" customWidth="1"/>
    <col min="7" max="7" width="12.7109375" style="117" customWidth="1"/>
    <col min="8" max="8" width="12.7109375" style="118" customWidth="1"/>
    <col min="9" max="9" width="12.7109375" style="117" customWidth="1"/>
    <col min="10" max="16384" width="8.7109375" style="48"/>
  </cols>
  <sheetData>
    <row r="1" spans="1:11" ht="48" customHeight="1" x14ac:dyDescent="0.25">
      <c r="A1" s="254" t="s">
        <v>892</v>
      </c>
      <c r="B1" s="249"/>
      <c r="C1" s="249"/>
      <c r="D1" s="249"/>
      <c r="E1" s="249"/>
      <c r="F1" s="249"/>
      <c r="G1" s="249"/>
      <c r="H1" s="249"/>
      <c r="I1" s="249"/>
      <c r="K1" s="108" t="s">
        <v>934</v>
      </c>
    </row>
    <row r="2" spans="1:11" ht="15.75" customHeight="1" x14ac:dyDescent="0.25">
      <c r="A2" s="116" t="s">
        <v>893</v>
      </c>
      <c r="K2" s="132" t="s">
        <v>935</v>
      </c>
    </row>
    <row r="3" spans="1:11" x14ac:dyDescent="0.25">
      <c r="A3" s="116" t="s">
        <v>894</v>
      </c>
      <c r="K3" s="133" t="s">
        <v>936</v>
      </c>
    </row>
    <row r="4" spans="1:11" ht="21" customHeight="1" x14ac:dyDescent="0.25">
      <c r="A4" s="255" t="s">
        <v>895</v>
      </c>
      <c r="B4" s="119">
        <v>2022</v>
      </c>
      <c r="C4" s="119"/>
      <c r="D4" s="119"/>
      <c r="E4" s="119"/>
      <c r="F4" s="119"/>
      <c r="G4" s="119"/>
      <c r="H4" s="119"/>
      <c r="I4" s="119"/>
    </row>
    <row r="5" spans="1:11" ht="21" customHeight="1" x14ac:dyDescent="0.25">
      <c r="A5" s="249"/>
      <c r="B5" s="256" t="s">
        <v>896</v>
      </c>
      <c r="C5" s="121" t="s">
        <v>897</v>
      </c>
      <c r="D5" s="122"/>
      <c r="E5" s="121"/>
      <c r="F5" s="122"/>
      <c r="G5" s="121"/>
      <c r="H5" s="122"/>
      <c r="I5" s="256" t="s">
        <v>898</v>
      </c>
    </row>
    <row r="6" spans="1:11" ht="21" customHeight="1" x14ac:dyDescent="0.25">
      <c r="A6" s="249"/>
      <c r="B6" s="257"/>
      <c r="C6" s="256" t="s">
        <v>899</v>
      </c>
      <c r="D6" s="258" t="s">
        <v>900</v>
      </c>
      <c r="E6" s="121" t="s">
        <v>901</v>
      </c>
      <c r="F6" s="122"/>
      <c r="G6" s="121" t="s">
        <v>902</v>
      </c>
      <c r="H6" s="122"/>
      <c r="I6" s="257"/>
    </row>
    <row r="7" spans="1:11" ht="33" customHeight="1" x14ac:dyDescent="0.25">
      <c r="A7" s="249"/>
      <c r="B7" s="257"/>
      <c r="C7" s="257"/>
      <c r="D7" s="259"/>
      <c r="E7" s="120" t="s">
        <v>899</v>
      </c>
      <c r="F7" s="123" t="s">
        <v>900</v>
      </c>
      <c r="G7" s="120" t="s">
        <v>899</v>
      </c>
      <c r="H7" s="123" t="s">
        <v>903</v>
      </c>
      <c r="I7" s="257"/>
    </row>
    <row r="8" spans="1:11" x14ac:dyDescent="0.25">
      <c r="A8" s="116" t="s">
        <v>894</v>
      </c>
    </row>
    <row r="9" spans="1:11" x14ac:dyDescent="0.25">
      <c r="A9" s="124" t="s">
        <v>904</v>
      </c>
    </row>
    <row r="10" spans="1:11" x14ac:dyDescent="0.25">
      <c r="A10" s="124" t="s">
        <v>905</v>
      </c>
      <c r="B10" s="125">
        <v>263973</v>
      </c>
      <c r="C10" s="125">
        <v>164287</v>
      </c>
      <c r="D10" s="126">
        <v>62.2</v>
      </c>
      <c r="E10" s="125">
        <v>158291</v>
      </c>
      <c r="F10" s="126">
        <v>60</v>
      </c>
      <c r="G10" s="125">
        <v>5996</v>
      </c>
      <c r="H10" s="126">
        <v>3.6</v>
      </c>
      <c r="I10" s="125">
        <v>99686</v>
      </c>
    </row>
    <row r="11" spans="1:11" x14ac:dyDescent="0.25">
      <c r="A11" s="127" t="s">
        <v>906</v>
      </c>
      <c r="B11" s="125">
        <v>17071</v>
      </c>
      <c r="C11" s="125">
        <v>6275</v>
      </c>
      <c r="D11" s="126">
        <v>36.799999999999997</v>
      </c>
      <c r="E11" s="125">
        <v>5600</v>
      </c>
      <c r="F11" s="126">
        <v>32.799999999999997</v>
      </c>
      <c r="G11" s="125">
        <v>675</v>
      </c>
      <c r="H11" s="126">
        <v>10.8</v>
      </c>
      <c r="I11" s="125">
        <v>10796</v>
      </c>
    </row>
    <row r="12" spans="1:11" x14ac:dyDescent="0.25">
      <c r="A12" s="128" t="s">
        <v>907</v>
      </c>
      <c r="B12" s="125">
        <v>9153</v>
      </c>
      <c r="C12" s="125">
        <v>2463</v>
      </c>
      <c r="D12" s="126">
        <v>26.9</v>
      </c>
      <c r="E12" s="125">
        <v>2211</v>
      </c>
      <c r="F12" s="126">
        <v>24.2</v>
      </c>
      <c r="G12" s="125">
        <v>252</v>
      </c>
      <c r="H12" s="126">
        <v>10.199999999999999</v>
      </c>
      <c r="I12" s="125">
        <v>6690</v>
      </c>
    </row>
    <row r="13" spans="1:11" x14ac:dyDescent="0.25">
      <c r="A13" s="128" t="s">
        <v>908</v>
      </c>
      <c r="B13" s="125">
        <v>7918</v>
      </c>
      <c r="C13" s="125">
        <v>3812</v>
      </c>
      <c r="D13" s="126">
        <v>48.1</v>
      </c>
      <c r="E13" s="125">
        <v>3389</v>
      </c>
      <c r="F13" s="126">
        <v>42.8</v>
      </c>
      <c r="G13" s="125">
        <v>423</v>
      </c>
      <c r="H13" s="126">
        <v>11.1</v>
      </c>
      <c r="I13" s="125">
        <v>4106</v>
      </c>
    </row>
    <row r="14" spans="1:11" x14ac:dyDescent="0.25">
      <c r="A14" s="127" t="s">
        <v>909</v>
      </c>
      <c r="B14" s="125">
        <v>20886</v>
      </c>
      <c r="C14" s="125">
        <v>14817</v>
      </c>
      <c r="D14" s="126">
        <v>70.900000000000006</v>
      </c>
      <c r="E14" s="125">
        <v>13778</v>
      </c>
      <c r="F14" s="126">
        <v>66</v>
      </c>
      <c r="G14" s="125">
        <v>1039</v>
      </c>
      <c r="H14" s="126">
        <v>7</v>
      </c>
      <c r="I14" s="125">
        <v>6068</v>
      </c>
    </row>
    <row r="15" spans="1:11" x14ac:dyDescent="0.25">
      <c r="A15" s="127" t="s">
        <v>910</v>
      </c>
      <c r="B15" s="125">
        <v>127162</v>
      </c>
      <c r="C15" s="125">
        <v>104837</v>
      </c>
      <c r="D15" s="126">
        <v>82.4</v>
      </c>
      <c r="E15" s="125">
        <v>101578</v>
      </c>
      <c r="F15" s="126">
        <v>79.900000000000006</v>
      </c>
      <c r="G15" s="125">
        <v>3259</v>
      </c>
      <c r="H15" s="126">
        <v>3.1</v>
      </c>
      <c r="I15" s="125">
        <v>22325</v>
      </c>
    </row>
    <row r="16" spans="1:11" x14ac:dyDescent="0.25">
      <c r="A16" s="128" t="s">
        <v>911</v>
      </c>
      <c r="B16" s="125">
        <v>44168</v>
      </c>
      <c r="C16" s="125">
        <v>36725</v>
      </c>
      <c r="D16" s="126">
        <v>83.1</v>
      </c>
      <c r="E16" s="125">
        <v>35300</v>
      </c>
      <c r="F16" s="126">
        <v>79.900000000000006</v>
      </c>
      <c r="G16" s="125">
        <v>1425</v>
      </c>
      <c r="H16" s="126">
        <v>3.9</v>
      </c>
      <c r="I16" s="125">
        <v>7443</v>
      </c>
    </row>
    <row r="17" spans="1:9" x14ac:dyDescent="0.25">
      <c r="A17" s="129" t="s">
        <v>912</v>
      </c>
      <c r="B17" s="125">
        <v>21412</v>
      </c>
      <c r="C17" s="125">
        <v>17707</v>
      </c>
      <c r="D17" s="126">
        <v>82.7</v>
      </c>
      <c r="E17" s="125">
        <v>16939</v>
      </c>
      <c r="F17" s="126">
        <v>79.099999999999994</v>
      </c>
      <c r="G17" s="125">
        <v>768</v>
      </c>
      <c r="H17" s="126">
        <v>4.3</v>
      </c>
      <c r="I17" s="125">
        <v>3705</v>
      </c>
    </row>
    <row r="18" spans="1:9" x14ac:dyDescent="0.25">
      <c r="A18" s="129" t="s">
        <v>913</v>
      </c>
      <c r="B18" s="125">
        <v>22756</v>
      </c>
      <c r="C18" s="125">
        <v>19018</v>
      </c>
      <c r="D18" s="126">
        <v>83.6</v>
      </c>
      <c r="E18" s="125">
        <v>18361</v>
      </c>
      <c r="F18" s="126">
        <v>80.7</v>
      </c>
      <c r="G18" s="125">
        <v>657</v>
      </c>
      <c r="H18" s="126">
        <v>3.5</v>
      </c>
      <c r="I18" s="125">
        <v>3738</v>
      </c>
    </row>
    <row r="19" spans="1:9" x14ac:dyDescent="0.25">
      <c r="A19" s="128" t="s">
        <v>914</v>
      </c>
      <c r="B19" s="125">
        <v>42999</v>
      </c>
      <c r="C19" s="125">
        <v>35670</v>
      </c>
      <c r="D19" s="126">
        <v>83</v>
      </c>
      <c r="E19" s="125">
        <v>34624</v>
      </c>
      <c r="F19" s="126">
        <v>80.5</v>
      </c>
      <c r="G19" s="125">
        <v>1046</v>
      </c>
      <c r="H19" s="126">
        <v>2.9</v>
      </c>
      <c r="I19" s="125">
        <v>7329</v>
      </c>
    </row>
    <row r="20" spans="1:9" x14ac:dyDescent="0.25">
      <c r="A20" s="129" t="s">
        <v>915</v>
      </c>
      <c r="B20" s="125">
        <v>21873</v>
      </c>
      <c r="C20" s="125">
        <v>18130</v>
      </c>
      <c r="D20" s="126">
        <v>82.9</v>
      </c>
      <c r="E20" s="125">
        <v>17589</v>
      </c>
      <c r="F20" s="126">
        <v>80.400000000000006</v>
      </c>
      <c r="G20" s="125">
        <v>542</v>
      </c>
      <c r="H20" s="126">
        <v>3</v>
      </c>
      <c r="I20" s="125">
        <v>3743</v>
      </c>
    </row>
    <row r="21" spans="1:9" x14ac:dyDescent="0.25">
      <c r="A21" s="129" t="s">
        <v>916</v>
      </c>
      <c r="B21" s="125">
        <v>21126</v>
      </c>
      <c r="C21" s="125">
        <v>17540</v>
      </c>
      <c r="D21" s="126">
        <v>83</v>
      </c>
      <c r="E21" s="125">
        <v>17035</v>
      </c>
      <c r="F21" s="126">
        <v>80.599999999999994</v>
      </c>
      <c r="G21" s="125">
        <v>504</v>
      </c>
      <c r="H21" s="126">
        <v>2.9</v>
      </c>
      <c r="I21" s="125">
        <v>3586</v>
      </c>
    </row>
    <row r="22" spans="1:9" x14ac:dyDescent="0.25">
      <c r="A22" s="128" t="s">
        <v>917</v>
      </c>
      <c r="B22" s="125">
        <v>39994</v>
      </c>
      <c r="C22" s="125">
        <v>32441</v>
      </c>
      <c r="D22" s="126">
        <v>81.099999999999994</v>
      </c>
      <c r="E22" s="125">
        <v>31654</v>
      </c>
      <c r="F22" s="126">
        <v>79.099999999999994</v>
      </c>
      <c r="G22" s="125">
        <v>788</v>
      </c>
      <c r="H22" s="126">
        <v>2.4</v>
      </c>
      <c r="I22" s="125">
        <v>7553</v>
      </c>
    </row>
    <row r="23" spans="1:9" x14ac:dyDescent="0.25">
      <c r="A23" s="129" t="s">
        <v>918</v>
      </c>
      <c r="B23" s="125">
        <v>19351</v>
      </c>
      <c r="C23" s="125">
        <v>15977</v>
      </c>
      <c r="D23" s="126">
        <v>82.6</v>
      </c>
      <c r="E23" s="125">
        <v>15582</v>
      </c>
      <c r="F23" s="126">
        <v>80.5</v>
      </c>
      <c r="G23" s="125">
        <v>395</v>
      </c>
      <c r="H23" s="126">
        <v>2.5</v>
      </c>
      <c r="I23" s="125">
        <v>3374</v>
      </c>
    </row>
    <row r="24" spans="1:9" x14ac:dyDescent="0.25">
      <c r="A24" s="129" t="s">
        <v>919</v>
      </c>
      <c r="B24" s="125">
        <v>20643</v>
      </c>
      <c r="C24" s="125">
        <v>16465</v>
      </c>
      <c r="D24" s="126">
        <v>79.8</v>
      </c>
      <c r="E24" s="125">
        <v>16072</v>
      </c>
      <c r="F24" s="126">
        <v>77.900000000000006</v>
      </c>
      <c r="G24" s="125">
        <v>393</v>
      </c>
      <c r="H24" s="126">
        <v>2.4</v>
      </c>
      <c r="I24" s="125">
        <v>4179</v>
      </c>
    </row>
    <row r="25" spans="1:9" x14ac:dyDescent="0.25">
      <c r="A25" s="127" t="s">
        <v>920</v>
      </c>
      <c r="B25" s="125">
        <v>42145</v>
      </c>
      <c r="C25" s="125">
        <v>27460</v>
      </c>
      <c r="D25" s="126">
        <v>65.2</v>
      </c>
      <c r="E25" s="125">
        <v>26761</v>
      </c>
      <c r="F25" s="126">
        <v>63.5</v>
      </c>
      <c r="G25" s="130">
        <v>699</v>
      </c>
      <c r="H25" s="126">
        <v>2.5</v>
      </c>
      <c r="I25" s="125">
        <v>14685</v>
      </c>
    </row>
    <row r="26" spans="1:9" x14ac:dyDescent="0.25">
      <c r="A26" s="128" t="s">
        <v>921</v>
      </c>
      <c r="B26" s="125">
        <v>20848</v>
      </c>
      <c r="C26" s="125">
        <v>15233</v>
      </c>
      <c r="D26" s="126">
        <v>73.099999999999994</v>
      </c>
      <c r="E26" s="125">
        <v>14830</v>
      </c>
      <c r="F26" s="126">
        <v>71.099999999999994</v>
      </c>
      <c r="G26" s="130">
        <v>403</v>
      </c>
      <c r="H26" s="126">
        <v>2.6</v>
      </c>
      <c r="I26" s="125">
        <v>5616</v>
      </c>
    </row>
    <row r="27" spans="1:9" x14ac:dyDescent="0.25">
      <c r="A27" s="128" t="s">
        <v>922</v>
      </c>
      <c r="B27" s="125">
        <v>21297</v>
      </c>
      <c r="C27" s="125">
        <v>12228</v>
      </c>
      <c r="D27" s="126">
        <v>57.4</v>
      </c>
      <c r="E27" s="125">
        <v>11932</v>
      </c>
      <c r="F27" s="126">
        <v>56</v>
      </c>
      <c r="G27" s="130">
        <v>296</v>
      </c>
      <c r="H27" s="126">
        <v>2.4</v>
      </c>
      <c r="I27" s="125">
        <v>9069</v>
      </c>
    </row>
    <row r="28" spans="1:9" x14ac:dyDescent="0.25">
      <c r="A28" s="127" t="s">
        <v>923</v>
      </c>
      <c r="B28" s="125">
        <v>56710</v>
      </c>
      <c r="C28" s="125">
        <v>10897</v>
      </c>
      <c r="D28" s="126">
        <v>19.2</v>
      </c>
      <c r="E28" s="125">
        <v>10574</v>
      </c>
      <c r="F28" s="126">
        <v>18.600000000000001</v>
      </c>
      <c r="G28" s="130">
        <v>323</v>
      </c>
      <c r="H28" s="126">
        <v>3</v>
      </c>
      <c r="I28" s="125">
        <v>45812</v>
      </c>
    </row>
    <row r="29" spans="1:9" x14ac:dyDescent="0.25">
      <c r="A29" s="128" t="s">
        <v>924</v>
      </c>
      <c r="B29" s="125">
        <v>18615</v>
      </c>
      <c r="C29" s="125">
        <v>6203</v>
      </c>
      <c r="D29" s="126">
        <v>33.299999999999997</v>
      </c>
      <c r="E29" s="125">
        <v>6029</v>
      </c>
      <c r="F29" s="126">
        <v>32.4</v>
      </c>
      <c r="G29" s="130">
        <v>175</v>
      </c>
      <c r="H29" s="126">
        <v>2.8</v>
      </c>
      <c r="I29" s="125">
        <v>12412</v>
      </c>
    </row>
    <row r="30" spans="1:9" x14ac:dyDescent="0.25">
      <c r="A30" s="128" t="s">
        <v>925</v>
      </c>
      <c r="B30" s="125">
        <v>15378</v>
      </c>
      <c r="C30" s="125">
        <v>2828</v>
      </c>
      <c r="D30" s="126">
        <v>18.399999999999999</v>
      </c>
      <c r="E30" s="125">
        <v>2742</v>
      </c>
      <c r="F30" s="126">
        <v>17.8</v>
      </c>
      <c r="G30" s="130">
        <v>86</v>
      </c>
      <c r="H30" s="126">
        <v>3</v>
      </c>
      <c r="I30" s="125">
        <v>12550</v>
      </c>
    </row>
    <row r="31" spans="1:9" x14ac:dyDescent="0.25">
      <c r="A31" s="128" t="s">
        <v>926</v>
      </c>
      <c r="B31" s="125">
        <v>22717</v>
      </c>
      <c r="C31" s="125">
        <v>1866</v>
      </c>
      <c r="D31" s="126">
        <v>8.1999999999999993</v>
      </c>
      <c r="E31" s="125">
        <v>1804</v>
      </c>
      <c r="F31" s="126">
        <v>7.9</v>
      </c>
      <c r="G31" s="130">
        <v>63</v>
      </c>
      <c r="H31" s="126">
        <v>3.4</v>
      </c>
      <c r="I31" s="125">
        <v>20851</v>
      </c>
    </row>
    <row r="32" spans="1:9" ht="21" customHeight="1" x14ac:dyDescent="0.25">
      <c r="A32" s="124" t="s">
        <v>927</v>
      </c>
      <c r="B32" s="131"/>
      <c r="C32" s="131"/>
      <c r="E32" s="131"/>
      <c r="I32" s="131"/>
    </row>
    <row r="33" spans="1:9" x14ac:dyDescent="0.25">
      <c r="A33" s="124" t="s">
        <v>905</v>
      </c>
      <c r="B33" s="125">
        <v>128617</v>
      </c>
      <c r="C33" s="125">
        <v>87421</v>
      </c>
      <c r="D33" s="126">
        <v>68</v>
      </c>
      <c r="E33" s="125">
        <v>84203</v>
      </c>
      <c r="F33" s="126">
        <v>65.5</v>
      </c>
      <c r="G33" s="125">
        <v>3218</v>
      </c>
      <c r="H33" s="126">
        <v>3.7</v>
      </c>
      <c r="I33" s="125">
        <v>41197</v>
      </c>
    </row>
    <row r="34" spans="1:9" x14ac:dyDescent="0.25">
      <c r="A34" s="127" t="s">
        <v>906</v>
      </c>
      <c r="B34" s="125">
        <v>8653</v>
      </c>
      <c r="C34" s="125">
        <v>3145</v>
      </c>
      <c r="D34" s="126">
        <v>36.299999999999997</v>
      </c>
      <c r="E34" s="125">
        <v>2794</v>
      </c>
      <c r="F34" s="126">
        <v>32.299999999999997</v>
      </c>
      <c r="G34" s="130">
        <v>351</v>
      </c>
      <c r="H34" s="126">
        <v>11.2</v>
      </c>
      <c r="I34" s="125">
        <v>5508</v>
      </c>
    </row>
    <row r="35" spans="1:9" x14ac:dyDescent="0.25">
      <c r="A35" s="128" t="s">
        <v>907</v>
      </c>
      <c r="B35" s="125">
        <v>4620</v>
      </c>
      <c r="C35" s="125">
        <v>1176</v>
      </c>
      <c r="D35" s="126">
        <v>25.5</v>
      </c>
      <c r="E35" s="125">
        <v>1047</v>
      </c>
      <c r="F35" s="126">
        <v>22.7</v>
      </c>
      <c r="G35" s="130">
        <v>129</v>
      </c>
      <c r="H35" s="126">
        <v>11</v>
      </c>
      <c r="I35" s="125">
        <v>3444</v>
      </c>
    </row>
    <row r="36" spans="1:9" x14ac:dyDescent="0.25">
      <c r="A36" s="128" t="s">
        <v>908</v>
      </c>
      <c r="B36" s="125">
        <v>4033</v>
      </c>
      <c r="C36" s="125">
        <v>1969</v>
      </c>
      <c r="D36" s="126">
        <v>48.8</v>
      </c>
      <c r="E36" s="125">
        <v>1746</v>
      </c>
      <c r="F36" s="126">
        <v>43.3</v>
      </c>
      <c r="G36" s="130">
        <v>222</v>
      </c>
      <c r="H36" s="126">
        <v>11.3</v>
      </c>
      <c r="I36" s="125">
        <v>2064</v>
      </c>
    </row>
    <row r="37" spans="1:9" x14ac:dyDescent="0.25">
      <c r="A37" s="177" t="s">
        <v>909</v>
      </c>
      <c r="B37" s="187">
        <v>10413</v>
      </c>
      <c r="C37" s="178">
        <v>7625</v>
      </c>
      <c r="D37" s="179">
        <v>73.2</v>
      </c>
      <c r="E37" s="187">
        <v>7032</v>
      </c>
      <c r="F37" s="179">
        <v>67.5</v>
      </c>
      <c r="G37" s="180">
        <v>593</v>
      </c>
      <c r="H37" s="179">
        <v>7.8</v>
      </c>
      <c r="I37" s="178">
        <v>2789</v>
      </c>
    </row>
    <row r="38" spans="1:9" x14ac:dyDescent="0.25">
      <c r="A38" s="127" t="s">
        <v>910</v>
      </c>
      <c r="B38" s="125">
        <v>63122</v>
      </c>
      <c r="C38" s="125">
        <v>55902</v>
      </c>
      <c r="D38" s="126">
        <v>88.6</v>
      </c>
      <c r="E38" s="125">
        <v>54191</v>
      </c>
      <c r="F38" s="126">
        <v>85.9</v>
      </c>
      <c r="G38" s="125">
        <v>1712</v>
      </c>
      <c r="H38" s="126">
        <v>3.1</v>
      </c>
      <c r="I38" s="125">
        <v>7220</v>
      </c>
    </row>
    <row r="39" spans="1:9" x14ac:dyDescent="0.25">
      <c r="A39" s="181" t="s">
        <v>911</v>
      </c>
      <c r="B39" s="187">
        <v>21964</v>
      </c>
      <c r="C39" s="178">
        <v>19488</v>
      </c>
      <c r="D39" s="179">
        <v>88.7</v>
      </c>
      <c r="E39" s="187">
        <v>18728</v>
      </c>
      <c r="F39" s="179">
        <v>85.3</v>
      </c>
      <c r="G39" s="180">
        <v>760</v>
      </c>
      <c r="H39" s="179">
        <v>3.9</v>
      </c>
      <c r="I39" s="178">
        <v>2476</v>
      </c>
    </row>
    <row r="40" spans="1:9" x14ac:dyDescent="0.25">
      <c r="A40" s="129" t="s">
        <v>912</v>
      </c>
      <c r="B40" s="125">
        <v>10659</v>
      </c>
      <c r="C40" s="125">
        <v>9296</v>
      </c>
      <c r="D40" s="126">
        <v>87.2</v>
      </c>
      <c r="E40" s="125">
        <v>8869</v>
      </c>
      <c r="F40" s="126">
        <v>83.2</v>
      </c>
      <c r="G40" s="130">
        <v>426</v>
      </c>
      <c r="H40" s="126">
        <v>4.5999999999999996</v>
      </c>
      <c r="I40" s="125">
        <v>1363</v>
      </c>
    </row>
    <row r="41" spans="1:9" x14ac:dyDescent="0.25">
      <c r="A41" s="129" t="s">
        <v>913</v>
      </c>
      <c r="B41" s="125">
        <v>11305</v>
      </c>
      <c r="C41" s="125">
        <v>10192</v>
      </c>
      <c r="D41" s="126">
        <v>90.2</v>
      </c>
      <c r="E41" s="125">
        <v>9859</v>
      </c>
      <c r="F41" s="126">
        <v>87.2</v>
      </c>
      <c r="G41" s="130">
        <v>333</v>
      </c>
      <c r="H41" s="126">
        <v>3.3</v>
      </c>
      <c r="I41" s="125">
        <v>1113</v>
      </c>
    </row>
    <row r="42" spans="1:9" x14ac:dyDescent="0.25">
      <c r="A42" s="181" t="s">
        <v>914</v>
      </c>
      <c r="B42" s="187">
        <v>21379</v>
      </c>
      <c r="C42" s="178">
        <v>19184</v>
      </c>
      <c r="D42" s="179">
        <v>89.7</v>
      </c>
      <c r="E42" s="187">
        <v>18636</v>
      </c>
      <c r="F42" s="179">
        <v>87.2</v>
      </c>
      <c r="G42" s="180">
        <v>548</v>
      </c>
      <c r="H42" s="179">
        <v>2.9</v>
      </c>
      <c r="I42" s="178">
        <v>2195</v>
      </c>
    </row>
    <row r="43" spans="1:9" x14ac:dyDescent="0.25">
      <c r="A43" s="129" t="s">
        <v>915</v>
      </c>
      <c r="B43" s="125">
        <v>10893</v>
      </c>
      <c r="C43" s="125">
        <v>9783</v>
      </c>
      <c r="D43" s="126">
        <v>89.8</v>
      </c>
      <c r="E43" s="125">
        <v>9500</v>
      </c>
      <c r="F43" s="126">
        <v>87.2</v>
      </c>
      <c r="G43" s="130">
        <v>283</v>
      </c>
      <c r="H43" s="126">
        <v>2.9</v>
      </c>
      <c r="I43" s="125">
        <v>1110</v>
      </c>
    </row>
    <row r="44" spans="1:9" x14ac:dyDescent="0.25">
      <c r="A44" s="129" t="s">
        <v>916</v>
      </c>
      <c r="B44" s="125">
        <v>10486</v>
      </c>
      <c r="C44" s="125">
        <v>9401</v>
      </c>
      <c r="D44" s="126">
        <v>89.7</v>
      </c>
      <c r="E44" s="125">
        <v>9136</v>
      </c>
      <c r="F44" s="126">
        <v>87.1</v>
      </c>
      <c r="G44" s="130">
        <v>265</v>
      </c>
      <c r="H44" s="126">
        <v>2.8</v>
      </c>
      <c r="I44" s="125">
        <v>1085</v>
      </c>
    </row>
    <row r="45" spans="1:9" x14ac:dyDescent="0.25">
      <c r="A45" s="181" t="s">
        <v>917</v>
      </c>
      <c r="B45" s="187">
        <v>19779</v>
      </c>
      <c r="C45" s="178">
        <v>17230</v>
      </c>
      <c r="D45" s="179">
        <v>87.1</v>
      </c>
      <c r="E45" s="187">
        <v>16827</v>
      </c>
      <c r="F45" s="179">
        <v>85.1</v>
      </c>
      <c r="G45" s="180">
        <v>404</v>
      </c>
      <c r="H45" s="179">
        <v>2.2999999999999998</v>
      </c>
      <c r="I45" s="178">
        <v>2549</v>
      </c>
    </row>
    <row r="46" spans="1:9" x14ac:dyDescent="0.25">
      <c r="A46" s="129" t="s">
        <v>918</v>
      </c>
      <c r="B46" s="125">
        <v>9548</v>
      </c>
      <c r="C46" s="125">
        <v>8506</v>
      </c>
      <c r="D46" s="126">
        <v>89.1</v>
      </c>
      <c r="E46" s="125">
        <v>8310</v>
      </c>
      <c r="F46" s="126">
        <v>87</v>
      </c>
      <c r="G46" s="130">
        <v>197</v>
      </c>
      <c r="H46" s="126">
        <v>2.2999999999999998</v>
      </c>
      <c r="I46" s="125">
        <v>1041</v>
      </c>
    </row>
    <row r="47" spans="1:9" x14ac:dyDescent="0.25">
      <c r="A47" s="129" t="s">
        <v>919</v>
      </c>
      <c r="B47" s="125">
        <v>10232</v>
      </c>
      <c r="C47" s="125">
        <v>8724</v>
      </c>
      <c r="D47" s="126">
        <v>85.3</v>
      </c>
      <c r="E47" s="125">
        <v>8517</v>
      </c>
      <c r="F47" s="126">
        <v>83.2</v>
      </c>
      <c r="G47" s="130">
        <v>207</v>
      </c>
      <c r="H47" s="126">
        <v>2.4</v>
      </c>
      <c r="I47" s="125">
        <v>1508</v>
      </c>
    </row>
    <row r="48" spans="1:9" x14ac:dyDescent="0.25">
      <c r="A48" s="177" t="s">
        <v>920</v>
      </c>
      <c r="B48" s="187">
        <v>20591</v>
      </c>
      <c r="C48" s="178">
        <v>14624</v>
      </c>
      <c r="D48" s="179">
        <v>71</v>
      </c>
      <c r="E48" s="187">
        <v>14248</v>
      </c>
      <c r="F48" s="179">
        <v>69.2</v>
      </c>
      <c r="G48" s="180">
        <v>376</v>
      </c>
      <c r="H48" s="179">
        <v>2.6</v>
      </c>
      <c r="I48" s="178">
        <v>5968</v>
      </c>
    </row>
    <row r="49" spans="1:9" x14ac:dyDescent="0.25">
      <c r="A49" s="128" t="s">
        <v>921</v>
      </c>
      <c r="B49" s="125">
        <v>10248</v>
      </c>
      <c r="C49" s="125">
        <v>8063</v>
      </c>
      <c r="D49" s="126">
        <v>78.7</v>
      </c>
      <c r="E49" s="125">
        <v>7842</v>
      </c>
      <c r="F49" s="126">
        <v>76.5</v>
      </c>
      <c r="G49" s="130">
        <v>221</v>
      </c>
      <c r="H49" s="126">
        <v>2.7</v>
      </c>
      <c r="I49" s="125">
        <v>2185</v>
      </c>
    </row>
    <row r="50" spans="1:9" x14ac:dyDescent="0.25">
      <c r="A50" s="128" t="s">
        <v>922</v>
      </c>
      <c r="B50" s="125">
        <v>10344</v>
      </c>
      <c r="C50" s="125">
        <v>6561</v>
      </c>
      <c r="D50" s="126">
        <v>63.4</v>
      </c>
      <c r="E50" s="125">
        <v>6406</v>
      </c>
      <c r="F50" s="126">
        <v>61.9</v>
      </c>
      <c r="G50" s="130">
        <v>155</v>
      </c>
      <c r="H50" s="126">
        <v>2.4</v>
      </c>
      <c r="I50" s="125">
        <v>3783</v>
      </c>
    </row>
    <row r="51" spans="1:9" x14ac:dyDescent="0.25">
      <c r="A51" s="177" t="s">
        <v>923</v>
      </c>
      <c r="B51" s="187">
        <v>25838</v>
      </c>
      <c r="C51" s="178">
        <v>6125</v>
      </c>
      <c r="D51" s="179">
        <v>23.7</v>
      </c>
      <c r="E51" s="187">
        <v>5938</v>
      </c>
      <c r="F51" s="179">
        <v>23</v>
      </c>
      <c r="G51" s="180">
        <v>187</v>
      </c>
      <c r="H51" s="179">
        <v>3.1</v>
      </c>
      <c r="I51" s="178">
        <v>19713</v>
      </c>
    </row>
    <row r="52" spans="1:9" x14ac:dyDescent="0.25">
      <c r="A52" s="128" t="s">
        <v>924</v>
      </c>
      <c r="B52" s="125">
        <v>8854</v>
      </c>
      <c r="C52" s="125">
        <v>3430</v>
      </c>
      <c r="D52" s="126">
        <v>38.700000000000003</v>
      </c>
      <c r="E52" s="125">
        <v>3327</v>
      </c>
      <c r="F52" s="126">
        <v>37.6</v>
      </c>
      <c r="G52" s="130">
        <v>103</v>
      </c>
      <c r="H52" s="126">
        <v>3</v>
      </c>
      <c r="I52" s="125">
        <v>5424</v>
      </c>
    </row>
    <row r="53" spans="1:9" x14ac:dyDescent="0.25">
      <c r="A53" s="128" t="s">
        <v>925</v>
      </c>
      <c r="B53" s="125">
        <v>7162</v>
      </c>
      <c r="C53" s="125">
        <v>1600</v>
      </c>
      <c r="D53" s="126">
        <v>22.3</v>
      </c>
      <c r="E53" s="125">
        <v>1554</v>
      </c>
      <c r="F53" s="126">
        <v>21.7</v>
      </c>
      <c r="G53" s="130">
        <v>46</v>
      </c>
      <c r="H53" s="126">
        <v>2.9</v>
      </c>
      <c r="I53" s="125">
        <v>5562</v>
      </c>
    </row>
    <row r="54" spans="1:9" x14ac:dyDescent="0.25">
      <c r="A54" s="128" t="s">
        <v>926</v>
      </c>
      <c r="B54" s="125">
        <v>9822</v>
      </c>
      <c r="C54" s="125">
        <v>1095</v>
      </c>
      <c r="D54" s="126">
        <v>11.2</v>
      </c>
      <c r="E54" s="125">
        <v>1057</v>
      </c>
      <c r="F54" s="126">
        <v>10.8</v>
      </c>
      <c r="G54" s="130">
        <v>39</v>
      </c>
      <c r="H54" s="126">
        <v>3.5</v>
      </c>
      <c r="I54" s="125">
        <v>8726</v>
      </c>
    </row>
    <row r="55" spans="1:9" ht="21" customHeight="1" x14ac:dyDescent="0.25">
      <c r="A55" s="124" t="s">
        <v>928</v>
      </c>
      <c r="B55" s="131"/>
      <c r="C55" s="131"/>
      <c r="E55" s="131"/>
      <c r="I55" s="131"/>
    </row>
    <row r="56" spans="1:9" x14ac:dyDescent="0.25">
      <c r="A56" s="124" t="s">
        <v>905</v>
      </c>
      <c r="B56" s="125">
        <v>135356</v>
      </c>
      <c r="C56" s="125">
        <v>76866</v>
      </c>
      <c r="D56" s="126">
        <v>56.8</v>
      </c>
      <c r="E56" s="125">
        <v>74089</v>
      </c>
      <c r="F56" s="126">
        <v>54.7</v>
      </c>
      <c r="G56" s="125">
        <v>2778</v>
      </c>
      <c r="H56" s="126">
        <v>3.6</v>
      </c>
      <c r="I56" s="125">
        <v>58490</v>
      </c>
    </row>
    <row r="57" spans="1:9" x14ac:dyDescent="0.25">
      <c r="A57" s="127" t="s">
        <v>906</v>
      </c>
      <c r="B57" s="125">
        <v>8419</v>
      </c>
      <c r="C57" s="125">
        <v>3130</v>
      </c>
      <c r="D57" s="126">
        <v>37.200000000000003</v>
      </c>
      <c r="E57" s="125">
        <v>2806</v>
      </c>
      <c r="F57" s="126">
        <v>33.299999999999997</v>
      </c>
      <c r="G57" s="125">
        <v>324</v>
      </c>
      <c r="H57" s="126">
        <v>10.4</v>
      </c>
      <c r="I57" s="125">
        <v>5289</v>
      </c>
    </row>
    <row r="58" spans="1:9" x14ac:dyDescent="0.25">
      <c r="A58" s="128" t="s">
        <v>907</v>
      </c>
      <c r="B58" s="125">
        <v>4533</v>
      </c>
      <c r="C58" s="125">
        <v>1287</v>
      </c>
      <c r="D58" s="126">
        <v>28.4</v>
      </c>
      <c r="E58" s="125">
        <v>1163</v>
      </c>
      <c r="F58" s="126">
        <v>25.7</v>
      </c>
      <c r="G58" s="125">
        <v>123</v>
      </c>
      <c r="H58" s="126">
        <v>9.6</v>
      </c>
      <c r="I58" s="125">
        <v>3247</v>
      </c>
    </row>
    <row r="59" spans="1:9" x14ac:dyDescent="0.25">
      <c r="A59" s="128" t="s">
        <v>908</v>
      </c>
      <c r="B59" s="125">
        <v>3885</v>
      </c>
      <c r="C59" s="125">
        <v>1843</v>
      </c>
      <c r="D59" s="126">
        <v>47.4</v>
      </c>
      <c r="E59" s="125">
        <v>1642</v>
      </c>
      <c r="F59" s="126">
        <v>42.3</v>
      </c>
      <c r="G59" s="125">
        <v>201</v>
      </c>
      <c r="H59" s="126">
        <v>10.9</v>
      </c>
      <c r="I59" s="125">
        <v>2042</v>
      </c>
    </row>
    <row r="60" spans="1:9" x14ac:dyDescent="0.25">
      <c r="A60" s="182" t="s">
        <v>909</v>
      </c>
      <c r="B60" s="186">
        <v>10472</v>
      </c>
      <c r="C60" s="183">
        <v>7193</v>
      </c>
      <c r="D60" s="184">
        <v>68.7</v>
      </c>
      <c r="E60" s="186">
        <v>6746</v>
      </c>
      <c r="F60" s="184">
        <v>64.400000000000006</v>
      </c>
      <c r="G60" s="183">
        <v>446</v>
      </c>
      <c r="H60" s="184">
        <v>6.2</v>
      </c>
      <c r="I60" s="183">
        <v>3280</v>
      </c>
    </row>
    <row r="61" spans="1:9" x14ac:dyDescent="0.25">
      <c r="A61" s="127" t="s">
        <v>910</v>
      </c>
      <c r="B61" s="125">
        <v>64039</v>
      </c>
      <c r="C61" s="125">
        <v>48934</v>
      </c>
      <c r="D61" s="126">
        <v>76.400000000000006</v>
      </c>
      <c r="E61" s="125">
        <v>47387</v>
      </c>
      <c r="F61" s="126">
        <v>74</v>
      </c>
      <c r="G61" s="125">
        <v>1548</v>
      </c>
      <c r="H61" s="126">
        <v>3.2</v>
      </c>
      <c r="I61" s="125">
        <v>15105</v>
      </c>
    </row>
    <row r="62" spans="1:9" x14ac:dyDescent="0.25">
      <c r="A62" s="185" t="s">
        <v>911</v>
      </c>
      <c r="B62" s="186">
        <v>22204</v>
      </c>
      <c r="C62" s="183">
        <v>17237</v>
      </c>
      <c r="D62" s="184">
        <v>77.599999999999994</v>
      </c>
      <c r="E62" s="186">
        <v>16572</v>
      </c>
      <c r="F62" s="184">
        <v>74.599999999999994</v>
      </c>
      <c r="G62" s="183">
        <v>666</v>
      </c>
      <c r="H62" s="184">
        <v>3.9</v>
      </c>
      <c r="I62" s="183">
        <v>4967</v>
      </c>
    </row>
    <row r="63" spans="1:9" x14ac:dyDescent="0.25">
      <c r="A63" s="129" t="s">
        <v>912</v>
      </c>
      <c r="B63" s="125">
        <v>10753</v>
      </c>
      <c r="C63" s="125">
        <v>8412</v>
      </c>
      <c r="D63" s="126">
        <v>78.2</v>
      </c>
      <c r="E63" s="125">
        <v>8070</v>
      </c>
      <c r="F63" s="126">
        <v>75</v>
      </c>
      <c r="G63" s="125">
        <v>342</v>
      </c>
      <c r="H63" s="126">
        <v>4.0999999999999996</v>
      </c>
      <c r="I63" s="125">
        <v>2342</v>
      </c>
    </row>
    <row r="64" spans="1:9" x14ac:dyDescent="0.25">
      <c r="A64" s="129" t="s">
        <v>913</v>
      </c>
      <c r="B64" s="125">
        <v>11451</v>
      </c>
      <c r="C64" s="125">
        <v>8826</v>
      </c>
      <c r="D64" s="126">
        <v>77.099999999999994</v>
      </c>
      <c r="E64" s="125">
        <v>8502</v>
      </c>
      <c r="F64" s="126">
        <v>74.2</v>
      </c>
      <c r="G64" s="125">
        <v>324</v>
      </c>
      <c r="H64" s="126">
        <v>3.7</v>
      </c>
      <c r="I64" s="125">
        <v>2625</v>
      </c>
    </row>
    <row r="65" spans="1:9" x14ac:dyDescent="0.25">
      <c r="A65" s="185" t="s">
        <v>914</v>
      </c>
      <c r="B65" s="186">
        <v>21620</v>
      </c>
      <c r="C65" s="183">
        <v>16486</v>
      </c>
      <c r="D65" s="184">
        <v>76.3</v>
      </c>
      <c r="E65" s="186">
        <v>15988</v>
      </c>
      <c r="F65" s="184">
        <v>74</v>
      </c>
      <c r="G65" s="183">
        <v>498</v>
      </c>
      <c r="H65" s="184">
        <v>3</v>
      </c>
      <c r="I65" s="183">
        <v>5134</v>
      </c>
    </row>
    <row r="66" spans="1:9" x14ac:dyDescent="0.25">
      <c r="A66" s="129" t="s">
        <v>915</v>
      </c>
      <c r="B66" s="125">
        <v>10980</v>
      </c>
      <c r="C66" s="125">
        <v>8347</v>
      </c>
      <c r="D66" s="126">
        <v>76</v>
      </c>
      <c r="E66" s="125">
        <v>8089</v>
      </c>
      <c r="F66" s="126">
        <v>73.7</v>
      </c>
      <c r="G66" s="125">
        <v>258</v>
      </c>
      <c r="H66" s="126">
        <v>3.1</v>
      </c>
      <c r="I66" s="125">
        <v>2633</v>
      </c>
    </row>
    <row r="67" spans="1:9" x14ac:dyDescent="0.25">
      <c r="A67" s="129" t="s">
        <v>916</v>
      </c>
      <c r="B67" s="125">
        <v>10639</v>
      </c>
      <c r="C67" s="125">
        <v>8139</v>
      </c>
      <c r="D67" s="126">
        <v>76.5</v>
      </c>
      <c r="E67" s="125">
        <v>7899</v>
      </c>
      <c r="F67" s="126">
        <v>74.2</v>
      </c>
      <c r="G67" s="125">
        <v>239</v>
      </c>
      <c r="H67" s="126">
        <v>2.9</v>
      </c>
      <c r="I67" s="125">
        <v>2501</v>
      </c>
    </row>
    <row r="68" spans="1:9" x14ac:dyDescent="0.25">
      <c r="A68" s="185" t="s">
        <v>917</v>
      </c>
      <c r="B68" s="186">
        <v>20215</v>
      </c>
      <c r="C68" s="183">
        <v>15211</v>
      </c>
      <c r="D68" s="184">
        <v>75.2</v>
      </c>
      <c r="E68" s="186">
        <v>14827</v>
      </c>
      <c r="F68" s="184">
        <v>73.3</v>
      </c>
      <c r="G68" s="183">
        <v>384</v>
      </c>
      <c r="H68" s="184">
        <v>2.5</v>
      </c>
      <c r="I68" s="183">
        <v>5004</v>
      </c>
    </row>
    <row r="69" spans="1:9" x14ac:dyDescent="0.25">
      <c r="A69" s="129" t="s">
        <v>918</v>
      </c>
      <c r="B69" s="125">
        <v>9804</v>
      </c>
      <c r="C69" s="125">
        <v>7470</v>
      </c>
      <c r="D69" s="126">
        <v>76.2</v>
      </c>
      <c r="E69" s="125">
        <v>7272</v>
      </c>
      <c r="F69" s="126">
        <v>74.2</v>
      </c>
      <c r="G69" s="125">
        <v>198</v>
      </c>
      <c r="H69" s="126">
        <v>2.7</v>
      </c>
      <c r="I69" s="125">
        <v>2333</v>
      </c>
    </row>
    <row r="70" spans="1:9" x14ac:dyDescent="0.25">
      <c r="A70" s="129" t="s">
        <v>919</v>
      </c>
      <c r="B70" s="125">
        <v>10411</v>
      </c>
      <c r="C70" s="125">
        <v>7741</v>
      </c>
      <c r="D70" s="126">
        <v>74.3</v>
      </c>
      <c r="E70" s="125">
        <v>7554</v>
      </c>
      <c r="F70" s="126">
        <v>72.599999999999994</v>
      </c>
      <c r="G70" s="125">
        <v>186</v>
      </c>
      <c r="H70" s="126">
        <v>2.4</v>
      </c>
      <c r="I70" s="125">
        <v>2671</v>
      </c>
    </row>
    <row r="71" spans="1:9" x14ac:dyDescent="0.25">
      <c r="A71" s="182" t="s">
        <v>920</v>
      </c>
      <c r="B71" s="186">
        <v>21554</v>
      </c>
      <c r="C71" s="183">
        <v>12837</v>
      </c>
      <c r="D71" s="184">
        <v>59.6</v>
      </c>
      <c r="E71" s="186">
        <v>12514</v>
      </c>
      <c r="F71" s="184">
        <v>58.1</v>
      </c>
      <c r="G71" s="183">
        <v>323</v>
      </c>
      <c r="H71" s="184">
        <v>2.5</v>
      </c>
      <c r="I71" s="183">
        <v>8717</v>
      </c>
    </row>
    <row r="72" spans="1:9" x14ac:dyDescent="0.25">
      <c r="A72" s="128" t="s">
        <v>921</v>
      </c>
      <c r="B72" s="125">
        <v>10601</v>
      </c>
      <c r="C72" s="125">
        <v>7170</v>
      </c>
      <c r="D72" s="126">
        <v>67.599999999999994</v>
      </c>
      <c r="E72" s="125">
        <v>6988</v>
      </c>
      <c r="F72" s="126">
        <v>65.900000000000006</v>
      </c>
      <c r="G72" s="125">
        <v>182</v>
      </c>
      <c r="H72" s="126">
        <v>2.5</v>
      </c>
      <c r="I72" s="125">
        <v>3431</v>
      </c>
    </row>
    <row r="73" spans="1:9" x14ac:dyDescent="0.25">
      <c r="A73" s="128" t="s">
        <v>922</v>
      </c>
      <c r="B73" s="125">
        <v>10953</v>
      </c>
      <c r="C73" s="125">
        <v>5667</v>
      </c>
      <c r="D73" s="126">
        <v>51.7</v>
      </c>
      <c r="E73" s="125">
        <v>5526</v>
      </c>
      <c r="F73" s="126">
        <v>50.4</v>
      </c>
      <c r="G73" s="125">
        <v>142</v>
      </c>
      <c r="H73" s="126">
        <v>2.5</v>
      </c>
      <c r="I73" s="125">
        <v>5286</v>
      </c>
    </row>
    <row r="74" spans="1:9" x14ac:dyDescent="0.25">
      <c r="A74" s="182" t="s">
        <v>923</v>
      </c>
      <c r="B74" s="186">
        <v>30872</v>
      </c>
      <c r="C74" s="183">
        <v>4772</v>
      </c>
      <c r="D74" s="184">
        <v>15.5</v>
      </c>
      <c r="E74" s="186">
        <v>4636</v>
      </c>
      <c r="F74" s="184">
        <v>15</v>
      </c>
      <c r="G74" s="183">
        <v>136</v>
      </c>
      <c r="H74" s="184">
        <v>2.9</v>
      </c>
      <c r="I74" s="183">
        <v>26100</v>
      </c>
    </row>
    <row r="75" spans="1:9" x14ac:dyDescent="0.25">
      <c r="A75" s="128" t="s">
        <v>924</v>
      </c>
      <c r="B75" s="125">
        <v>9761</v>
      </c>
      <c r="C75" s="125">
        <v>2773</v>
      </c>
      <c r="D75" s="126">
        <v>28.4</v>
      </c>
      <c r="E75" s="125">
        <v>2701</v>
      </c>
      <c r="F75" s="126">
        <v>27.7</v>
      </c>
      <c r="G75" s="125">
        <v>72</v>
      </c>
      <c r="H75" s="126">
        <v>2.6</v>
      </c>
      <c r="I75" s="125">
        <v>6988</v>
      </c>
    </row>
    <row r="76" spans="1:9" x14ac:dyDescent="0.25">
      <c r="A76" s="128" t="s">
        <v>925</v>
      </c>
      <c r="B76" s="125">
        <v>8216</v>
      </c>
      <c r="C76" s="125">
        <v>1228</v>
      </c>
      <c r="D76" s="126">
        <v>14.9</v>
      </c>
      <c r="E76" s="125">
        <v>1188</v>
      </c>
      <c r="F76" s="126">
        <v>14.5</v>
      </c>
      <c r="G76" s="125">
        <v>40</v>
      </c>
      <c r="H76" s="126">
        <v>3.3</v>
      </c>
      <c r="I76" s="125">
        <v>6988</v>
      </c>
    </row>
    <row r="77" spans="1:9" x14ac:dyDescent="0.25">
      <c r="A77" s="128" t="s">
        <v>926</v>
      </c>
      <c r="B77" s="125">
        <v>12895</v>
      </c>
      <c r="C77" s="125">
        <v>771</v>
      </c>
      <c r="D77" s="126">
        <v>6</v>
      </c>
      <c r="E77" s="125">
        <v>747</v>
      </c>
      <c r="F77" s="126">
        <v>5.8</v>
      </c>
      <c r="G77" s="125">
        <v>24</v>
      </c>
      <c r="H77" s="126">
        <v>3.1</v>
      </c>
      <c r="I77" s="125">
        <v>12124</v>
      </c>
    </row>
    <row r="78" spans="1:9" x14ac:dyDescent="0.25">
      <c r="B78" s="131"/>
      <c r="C78" s="131"/>
      <c r="E78" s="131"/>
      <c r="G78" s="131"/>
      <c r="I78" s="131"/>
    </row>
    <row r="79" spans="1:9" x14ac:dyDescent="0.25">
      <c r="A79" s="124" t="s">
        <v>929</v>
      </c>
      <c r="B79" s="131"/>
      <c r="C79" s="131"/>
      <c r="E79" s="131"/>
      <c r="G79" s="131"/>
      <c r="I79" s="131"/>
    </row>
    <row r="80" spans="1:9" x14ac:dyDescent="0.25">
      <c r="A80" s="124" t="s">
        <v>905</v>
      </c>
      <c r="B80" s="125">
        <v>203214</v>
      </c>
      <c r="C80" s="125">
        <v>125957</v>
      </c>
      <c r="D80" s="126">
        <v>62</v>
      </c>
      <c r="E80" s="125">
        <v>121908</v>
      </c>
      <c r="F80" s="126">
        <v>60</v>
      </c>
      <c r="G80" s="125">
        <v>4049</v>
      </c>
      <c r="H80" s="126">
        <v>3.2</v>
      </c>
      <c r="I80" s="125">
        <v>77257</v>
      </c>
    </row>
    <row r="81" spans="1:9" x14ac:dyDescent="0.25">
      <c r="A81" s="127" t="s">
        <v>906</v>
      </c>
      <c r="B81" s="125">
        <v>12488</v>
      </c>
      <c r="C81" s="125">
        <v>4867</v>
      </c>
      <c r="D81" s="126">
        <v>39</v>
      </c>
      <c r="E81" s="125">
        <v>4398</v>
      </c>
      <c r="F81" s="126">
        <v>35.200000000000003</v>
      </c>
      <c r="G81" s="125">
        <v>470</v>
      </c>
      <c r="H81" s="126">
        <v>9.6999999999999993</v>
      </c>
      <c r="I81" s="125">
        <v>7621</v>
      </c>
    </row>
    <row r="82" spans="1:9" x14ac:dyDescent="0.25">
      <c r="A82" s="128" t="s">
        <v>907</v>
      </c>
      <c r="B82" s="125">
        <v>6664</v>
      </c>
      <c r="C82" s="125">
        <v>1935</v>
      </c>
      <c r="D82" s="126">
        <v>29</v>
      </c>
      <c r="E82" s="125">
        <v>1755</v>
      </c>
      <c r="F82" s="126">
        <v>26.3</v>
      </c>
      <c r="G82" s="125">
        <v>180</v>
      </c>
      <c r="H82" s="126">
        <v>9.3000000000000007</v>
      </c>
      <c r="I82" s="125">
        <v>4730</v>
      </c>
    </row>
    <row r="83" spans="1:9" x14ac:dyDescent="0.25">
      <c r="A83" s="128" t="s">
        <v>908</v>
      </c>
      <c r="B83" s="125">
        <v>5824</v>
      </c>
      <c r="C83" s="125">
        <v>2933</v>
      </c>
      <c r="D83" s="126">
        <v>50.4</v>
      </c>
      <c r="E83" s="125">
        <v>2643</v>
      </c>
      <c r="F83" s="126">
        <v>45.4</v>
      </c>
      <c r="G83" s="125">
        <v>290</v>
      </c>
      <c r="H83" s="126">
        <v>9.9</v>
      </c>
      <c r="I83" s="125">
        <v>2891</v>
      </c>
    </row>
    <row r="84" spans="1:9" x14ac:dyDescent="0.25">
      <c r="A84" s="127" t="s">
        <v>909</v>
      </c>
      <c r="B84" s="125">
        <v>15312</v>
      </c>
      <c r="C84" s="125">
        <v>11141</v>
      </c>
      <c r="D84" s="126">
        <v>72.8</v>
      </c>
      <c r="E84" s="125">
        <v>10483</v>
      </c>
      <c r="F84" s="126">
        <v>68.5</v>
      </c>
      <c r="G84" s="125">
        <v>659</v>
      </c>
      <c r="H84" s="126">
        <v>5.9</v>
      </c>
      <c r="I84" s="125">
        <v>4170</v>
      </c>
    </row>
    <row r="85" spans="1:9" x14ac:dyDescent="0.25">
      <c r="A85" s="127" t="s">
        <v>910</v>
      </c>
      <c r="B85" s="125">
        <v>94865</v>
      </c>
      <c r="C85" s="125">
        <v>78726</v>
      </c>
      <c r="D85" s="126">
        <v>83</v>
      </c>
      <c r="E85" s="125">
        <v>76590</v>
      </c>
      <c r="F85" s="126">
        <v>80.7</v>
      </c>
      <c r="G85" s="125">
        <v>2136</v>
      </c>
      <c r="H85" s="126">
        <v>2.7</v>
      </c>
      <c r="I85" s="125">
        <v>16138</v>
      </c>
    </row>
    <row r="86" spans="1:9" x14ac:dyDescent="0.25">
      <c r="A86" s="128" t="s">
        <v>911</v>
      </c>
      <c r="B86" s="125">
        <v>32108</v>
      </c>
      <c r="C86" s="125">
        <v>26938</v>
      </c>
      <c r="D86" s="126">
        <v>83.9</v>
      </c>
      <c r="E86" s="125">
        <v>26038</v>
      </c>
      <c r="F86" s="126">
        <v>81.099999999999994</v>
      </c>
      <c r="G86" s="125">
        <v>900</v>
      </c>
      <c r="H86" s="126">
        <v>3.3</v>
      </c>
      <c r="I86" s="125">
        <v>5170</v>
      </c>
    </row>
    <row r="87" spans="1:9" x14ac:dyDescent="0.25">
      <c r="A87" s="129" t="s">
        <v>912</v>
      </c>
      <c r="B87" s="125">
        <v>15582</v>
      </c>
      <c r="C87" s="125">
        <v>13010</v>
      </c>
      <c r="D87" s="126">
        <v>83.5</v>
      </c>
      <c r="E87" s="125">
        <v>12538</v>
      </c>
      <c r="F87" s="126">
        <v>80.5</v>
      </c>
      <c r="G87" s="125">
        <v>471</v>
      </c>
      <c r="H87" s="126">
        <v>3.6</v>
      </c>
      <c r="I87" s="125">
        <v>2572</v>
      </c>
    </row>
    <row r="88" spans="1:9" x14ac:dyDescent="0.25">
      <c r="A88" s="129" t="s">
        <v>913</v>
      </c>
      <c r="B88" s="125">
        <v>16527</v>
      </c>
      <c r="C88" s="125">
        <v>13929</v>
      </c>
      <c r="D88" s="126">
        <v>84.3</v>
      </c>
      <c r="E88" s="125">
        <v>13500</v>
      </c>
      <c r="F88" s="126">
        <v>81.7</v>
      </c>
      <c r="G88" s="125">
        <v>429</v>
      </c>
      <c r="H88" s="126">
        <v>3.1</v>
      </c>
      <c r="I88" s="125">
        <v>2598</v>
      </c>
    </row>
    <row r="89" spans="1:9" x14ac:dyDescent="0.25">
      <c r="A89" s="128" t="s">
        <v>914</v>
      </c>
      <c r="B89" s="125">
        <v>32125</v>
      </c>
      <c r="C89" s="125">
        <v>26760</v>
      </c>
      <c r="D89" s="126">
        <v>83.3</v>
      </c>
      <c r="E89" s="125">
        <v>26068</v>
      </c>
      <c r="F89" s="126">
        <v>81.099999999999994</v>
      </c>
      <c r="G89" s="125">
        <v>692</v>
      </c>
      <c r="H89" s="126">
        <v>2.6</v>
      </c>
      <c r="I89" s="125">
        <v>5365</v>
      </c>
    </row>
    <row r="90" spans="1:9" x14ac:dyDescent="0.25">
      <c r="A90" s="129" t="s">
        <v>915</v>
      </c>
      <c r="B90" s="125">
        <v>16267</v>
      </c>
      <c r="C90" s="125">
        <v>13546</v>
      </c>
      <c r="D90" s="126">
        <v>83.3</v>
      </c>
      <c r="E90" s="125">
        <v>13191</v>
      </c>
      <c r="F90" s="126">
        <v>81.099999999999994</v>
      </c>
      <c r="G90" s="125">
        <v>355</v>
      </c>
      <c r="H90" s="126">
        <v>2.6</v>
      </c>
      <c r="I90" s="125">
        <v>2720</v>
      </c>
    </row>
    <row r="91" spans="1:9" x14ac:dyDescent="0.25">
      <c r="A91" s="129" t="s">
        <v>916</v>
      </c>
      <c r="B91" s="125">
        <v>15858</v>
      </c>
      <c r="C91" s="125">
        <v>13214</v>
      </c>
      <c r="D91" s="126">
        <v>83.3</v>
      </c>
      <c r="E91" s="125">
        <v>12877</v>
      </c>
      <c r="F91" s="126">
        <v>81.2</v>
      </c>
      <c r="G91" s="125">
        <v>337</v>
      </c>
      <c r="H91" s="126">
        <v>2.6</v>
      </c>
      <c r="I91" s="125">
        <v>2644</v>
      </c>
    </row>
    <row r="92" spans="1:9" x14ac:dyDescent="0.25">
      <c r="A92" s="128" t="s">
        <v>917</v>
      </c>
      <c r="B92" s="125">
        <v>30632</v>
      </c>
      <c r="C92" s="125">
        <v>25028</v>
      </c>
      <c r="D92" s="126">
        <v>81.7</v>
      </c>
      <c r="E92" s="125">
        <v>24484</v>
      </c>
      <c r="F92" s="126">
        <v>79.900000000000006</v>
      </c>
      <c r="G92" s="125">
        <v>544</v>
      </c>
      <c r="H92" s="126">
        <v>2.2000000000000002</v>
      </c>
      <c r="I92" s="125">
        <v>5603</v>
      </c>
    </row>
    <row r="93" spans="1:9" x14ac:dyDescent="0.25">
      <c r="A93" s="129" t="s">
        <v>918</v>
      </c>
      <c r="B93" s="125">
        <v>14649</v>
      </c>
      <c r="C93" s="125">
        <v>12183</v>
      </c>
      <c r="D93" s="126">
        <v>83.2</v>
      </c>
      <c r="E93" s="125">
        <v>11915</v>
      </c>
      <c r="F93" s="126">
        <v>81.3</v>
      </c>
      <c r="G93" s="125">
        <v>268</v>
      </c>
      <c r="H93" s="126">
        <v>2.2000000000000002</v>
      </c>
      <c r="I93" s="125">
        <v>2466</v>
      </c>
    </row>
    <row r="94" spans="1:9" x14ac:dyDescent="0.25">
      <c r="A94" s="129" t="s">
        <v>919</v>
      </c>
      <c r="B94" s="125">
        <v>15983</v>
      </c>
      <c r="C94" s="125">
        <v>12845</v>
      </c>
      <c r="D94" s="126">
        <v>80.400000000000006</v>
      </c>
      <c r="E94" s="125">
        <v>12569</v>
      </c>
      <c r="F94" s="126">
        <v>78.599999999999994</v>
      </c>
      <c r="G94" s="125">
        <v>276</v>
      </c>
      <c r="H94" s="126">
        <v>2.1</v>
      </c>
      <c r="I94" s="125">
        <v>3138</v>
      </c>
    </row>
    <row r="95" spans="1:9" x14ac:dyDescent="0.25">
      <c r="A95" s="127" t="s">
        <v>920</v>
      </c>
      <c r="B95" s="125">
        <v>33543</v>
      </c>
      <c r="C95" s="125">
        <v>22208</v>
      </c>
      <c r="D95" s="126">
        <v>66.2</v>
      </c>
      <c r="E95" s="125">
        <v>21678</v>
      </c>
      <c r="F95" s="126">
        <v>64.599999999999994</v>
      </c>
      <c r="G95" s="125">
        <v>530</v>
      </c>
      <c r="H95" s="126">
        <v>2.4</v>
      </c>
      <c r="I95" s="125">
        <v>11336</v>
      </c>
    </row>
    <row r="96" spans="1:9" x14ac:dyDescent="0.25">
      <c r="A96" s="128" t="s">
        <v>921</v>
      </c>
      <c r="B96" s="125">
        <v>16508</v>
      </c>
      <c r="C96" s="125">
        <v>12218</v>
      </c>
      <c r="D96" s="126">
        <v>74</v>
      </c>
      <c r="E96" s="125">
        <v>11913</v>
      </c>
      <c r="F96" s="126">
        <v>72.2</v>
      </c>
      <c r="G96" s="125">
        <v>306</v>
      </c>
      <c r="H96" s="126">
        <v>2.5</v>
      </c>
      <c r="I96" s="125">
        <v>4289</v>
      </c>
    </row>
    <row r="97" spans="1:9" x14ac:dyDescent="0.25">
      <c r="A97" s="128" t="s">
        <v>922</v>
      </c>
      <c r="B97" s="125">
        <v>17036</v>
      </c>
      <c r="C97" s="125">
        <v>9989</v>
      </c>
      <c r="D97" s="126">
        <v>58.6</v>
      </c>
      <c r="E97" s="125">
        <v>9765</v>
      </c>
      <c r="F97" s="126">
        <v>57.3</v>
      </c>
      <c r="G97" s="125">
        <v>224</v>
      </c>
      <c r="H97" s="126">
        <v>2.2000000000000002</v>
      </c>
      <c r="I97" s="125">
        <v>7046</v>
      </c>
    </row>
    <row r="98" spans="1:9" x14ac:dyDescent="0.25">
      <c r="A98" s="127" t="s">
        <v>923</v>
      </c>
      <c r="B98" s="125">
        <v>47007</v>
      </c>
      <c r="C98" s="125">
        <v>9014</v>
      </c>
      <c r="D98" s="126">
        <v>19.2</v>
      </c>
      <c r="E98" s="125">
        <v>8759</v>
      </c>
      <c r="F98" s="126">
        <v>18.600000000000001</v>
      </c>
      <c r="G98" s="125">
        <v>255</v>
      </c>
      <c r="H98" s="126">
        <v>2.8</v>
      </c>
      <c r="I98" s="125">
        <v>37993</v>
      </c>
    </row>
    <row r="99" spans="1:9" x14ac:dyDescent="0.25">
      <c r="A99" s="128" t="s">
        <v>924</v>
      </c>
      <c r="B99" s="125">
        <v>15222</v>
      </c>
      <c r="C99" s="125">
        <v>5099</v>
      </c>
      <c r="D99" s="126">
        <v>33.5</v>
      </c>
      <c r="E99" s="125">
        <v>4962</v>
      </c>
      <c r="F99" s="126">
        <v>32.6</v>
      </c>
      <c r="G99" s="125">
        <v>137</v>
      </c>
      <c r="H99" s="126">
        <v>2.7</v>
      </c>
      <c r="I99" s="125">
        <v>10122</v>
      </c>
    </row>
    <row r="100" spans="1:9" x14ac:dyDescent="0.25">
      <c r="A100" s="128" t="s">
        <v>925</v>
      </c>
      <c r="B100" s="125">
        <v>12617</v>
      </c>
      <c r="C100" s="125">
        <v>2333</v>
      </c>
      <c r="D100" s="126">
        <v>18.5</v>
      </c>
      <c r="E100" s="125">
        <v>2267</v>
      </c>
      <c r="F100" s="126">
        <v>18</v>
      </c>
      <c r="G100" s="125">
        <v>66</v>
      </c>
      <c r="H100" s="126">
        <v>2.8</v>
      </c>
      <c r="I100" s="125">
        <v>10284</v>
      </c>
    </row>
    <row r="101" spans="1:9" x14ac:dyDescent="0.25">
      <c r="A101" s="128" t="s">
        <v>926</v>
      </c>
      <c r="B101" s="125">
        <v>19168</v>
      </c>
      <c r="C101" s="125">
        <v>1581</v>
      </c>
      <c r="D101" s="126">
        <v>8.3000000000000007</v>
      </c>
      <c r="E101" s="125">
        <v>1530</v>
      </c>
      <c r="F101" s="126">
        <v>8</v>
      </c>
      <c r="G101" s="125">
        <v>51</v>
      </c>
      <c r="H101" s="126">
        <v>3.3</v>
      </c>
      <c r="I101" s="125">
        <v>17586</v>
      </c>
    </row>
    <row r="102" spans="1:9" ht="21" customHeight="1" x14ac:dyDescent="0.25">
      <c r="A102" s="124" t="s">
        <v>927</v>
      </c>
      <c r="B102" s="131"/>
      <c r="C102" s="131"/>
      <c r="E102" s="131"/>
      <c r="G102" s="131"/>
      <c r="I102" s="131"/>
    </row>
    <row r="103" spans="1:9" x14ac:dyDescent="0.25">
      <c r="A103" s="124" t="s">
        <v>905</v>
      </c>
      <c r="B103" s="125">
        <v>100122</v>
      </c>
      <c r="C103" s="125">
        <v>68162</v>
      </c>
      <c r="D103" s="126">
        <v>68.099999999999994</v>
      </c>
      <c r="E103" s="125">
        <v>65924</v>
      </c>
      <c r="F103" s="126">
        <v>65.8</v>
      </c>
      <c r="G103" s="125">
        <v>2238</v>
      </c>
      <c r="H103" s="126">
        <v>3.3</v>
      </c>
      <c r="I103" s="125">
        <v>31959</v>
      </c>
    </row>
    <row r="104" spans="1:9" x14ac:dyDescent="0.25">
      <c r="A104" s="127" t="s">
        <v>906</v>
      </c>
      <c r="B104" s="125">
        <v>6362</v>
      </c>
      <c r="C104" s="125">
        <v>2424</v>
      </c>
      <c r="D104" s="126">
        <v>38.1</v>
      </c>
      <c r="E104" s="125">
        <v>2181</v>
      </c>
      <c r="F104" s="126">
        <v>34.299999999999997</v>
      </c>
      <c r="G104" s="125">
        <v>244</v>
      </c>
      <c r="H104" s="126">
        <v>10.1</v>
      </c>
      <c r="I104" s="125">
        <v>3938</v>
      </c>
    </row>
    <row r="105" spans="1:9" x14ac:dyDescent="0.25">
      <c r="A105" s="128" t="s">
        <v>907</v>
      </c>
      <c r="B105" s="125">
        <v>3374</v>
      </c>
      <c r="C105" s="125">
        <v>922</v>
      </c>
      <c r="D105" s="126">
        <v>27.3</v>
      </c>
      <c r="E105" s="125">
        <v>827</v>
      </c>
      <c r="F105" s="126">
        <v>24.5</v>
      </c>
      <c r="G105" s="125">
        <v>94</v>
      </c>
      <c r="H105" s="126">
        <v>10.199999999999999</v>
      </c>
      <c r="I105" s="125">
        <v>2452</v>
      </c>
    </row>
    <row r="106" spans="1:9" x14ac:dyDescent="0.25">
      <c r="A106" s="128" t="s">
        <v>908</v>
      </c>
      <c r="B106" s="125">
        <v>2989</v>
      </c>
      <c r="C106" s="125">
        <v>1503</v>
      </c>
      <c r="D106" s="126">
        <v>50.3</v>
      </c>
      <c r="E106" s="125">
        <v>1354</v>
      </c>
      <c r="F106" s="126">
        <v>45.3</v>
      </c>
      <c r="G106" s="125">
        <v>149</v>
      </c>
      <c r="H106" s="126">
        <v>9.9</v>
      </c>
      <c r="I106" s="125">
        <v>1486</v>
      </c>
    </row>
    <row r="107" spans="1:9" x14ac:dyDescent="0.25">
      <c r="A107" s="127" t="s">
        <v>909</v>
      </c>
      <c r="B107" s="125">
        <v>7683</v>
      </c>
      <c r="C107" s="125">
        <v>5776</v>
      </c>
      <c r="D107" s="126">
        <v>75.2</v>
      </c>
      <c r="E107" s="125">
        <v>5387</v>
      </c>
      <c r="F107" s="126">
        <v>70.099999999999994</v>
      </c>
      <c r="G107" s="125">
        <v>389</v>
      </c>
      <c r="H107" s="126">
        <v>6.7</v>
      </c>
      <c r="I107" s="125">
        <v>1906</v>
      </c>
    </row>
    <row r="108" spans="1:9" x14ac:dyDescent="0.25">
      <c r="A108" s="127" t="s">
        <v>910</v>
      </c>
      <c r="B108" s="125">
        <v>47776</v>
      </c>
      <c r="C108" s="125">
        <v>42774</v>
      </c>
      <c r="D108" s="126">
        <v>89.5</v>
      </c>
      <c r="E108" s="125">
        <v>41613</v>
      </c>
      <c r="F108" s="126">
        <v>87.1</v>
      </c>
      <c r="G108" s="125">
        <v>1161</v>
      </c>
      <c r="H108" s="126">
        <v>2.7</v>
      </c>
      <c r="I108" s="125">
        <v>5002</v>
      </c>
    </row>
    <row r="109" spans="1:9" x14ac:dyDescent="0.25">
      <c r="A109" s="128" t="s">
        <v>911</v>
      </c>
      <c r="B109" s="125">
        <v>16117</v>
      </c>
      <c r="C109" s="125">
        <v>14461</v>
      </c>
      <c r="D109" s="126">
        <v>89.7</v>
      </c>
      <c r="E109" s="125">
        <v>13954</v>
      </c>
      <c r="F109" s="126">
        <v>86.6</v>
      </c>
      <c r="G109" s="125">
        <v>508</v>
      </c>
      <c r="H109" s="126">
        <v>3.5</v>
      </c>
      <c r="I109" s="125">
        <v>1655</v>
      </c>
    </row>
    <row r="110" spans="1:9" x14ac:dyDescent="0.25">
      <c r="A110" s="129" t="s">
        <v>912</v>
      </c>
      <c r="B110" s="125">
        <v>7815</v>
      </c>
      <c r="C110" s="125">
        <v>6931</v>
      </c>
      <c r="D110" s="126">
        <v>88.7</v>
      </c>
      <c r="E110" s="125">
        <v>6655</v>
      </c>
      <c r="F110" s="126">
        <v>85.2</v>
      </c>
      <c r="G110" s="125">
        <v>276</v>
      </c>
      <c r="H110" s="126">
        <v>4</v>
      </c>
      <c r="I110" s="125">
        <v>884</v>
      </c>
    </row>
    <row r="111" spans="1:9" x14ac:dyDescent="0.25">
      <c r="A111" s="129" t="s">
        <v>913</v>
      </c>
      <c r="B111" s="125">
        <v>8302</v>
      </c>
      <c r="C111" s="125">
        <v>7531</v>
      </c>
      <c r="D111" s="126">
        <v>90.7</v>
      </c>
      <c r="E111" s="125">
        <v>7299</v>
      </c>
      <c r="F111" s="126">
        <v>87.9</v>
      </c>
      <c r="G111" s="125">
        <v>232</v>
      </c>
      <c r="H111" s="126">
        <v>3.1</v>
      </c>
      <c r="I111" s="125">
        <v>771</v>
      </c>
    </row>
    <row r="112" spans="1:9" x14ac:dyDescent="0.25">
      <c r="A112" s="128" t="s">
        <v>914</v>
      </c>
      <c r="B112" s="125">
        <v>16241</v>
      </c>
      <c r="C112" s="125">
        <v>14748</v>
      </c>
      <c r="D112" s="126">
        <v>90.8</v>
      </c>
      <c r="E112" s="125">
        <v>14379</v>
      </c>
      <c r="F112" s="126">
        <v>88.5</v>
      </c>
      <c r="G112" s="125">
        <v>369</v>
      </c>
      <c r="H112" s="126">
        <v>2.5</v>
      </c>
      <c r="I112" s="125">
        <v>1493</v>
      </c>
    </row>
    <row r="113" spans="1:9" x14ac:dyDescent="0.25">
      <c r="A113" s="129" t="s">
        <v>915</v>
      </c>
      <c r="B113" s="125">
        <v>8225</v>
      </c>
      <c r="C113" s="125">
        <v>7483</v>
      </c>
      <c r="D113" s="126">
        <v>91</v>
      </c>
      <c r="E113" s="125">
        <v>7291</v>
      </c>
      <c r="F113" s="126">
        <v>88.6</v>
      </c>
      <c r="G113" s="125">
        <v>192</v>
      </c>
      <c r="H113" s="126">
        <v>2.6</v>
      </c>
      <c r="I113" s="125">
        <v>743</v>
      </c>
    </row>
    <row r="114" spans="1:9" x14ac:dyDescent="0.25">
      <c r="A114" s="129" t="s">
        <v>916</v>
      </c>
      <c r="B114" s="125">
        <v>8016</v>
      </c>
      <c r="C114" s="125">
        <v>7265</v>
      </c>
      <c r="D114" s="126">
        <v>90.6</v>
      </c>
      <c r="E114" s="125">
        <v>7088</v>
      </c>
      <c r="F114" s="126">
        <v>88.4</v>
      </c>
      <c r="G114" s="125">
        <v>177</v>
      </c>
      <c r="H114" s="126">
        <v>2.4</v>
      </c>
      <c r="I114" s="125">
        <v>751</v>
      </c>
    </row>
    <row r="115" spans="1:9" x14ac:dyDescent="0.25">
      <c r="A115" s="128" t="s">
        <v>917</v>
      </c>
      <c r="B115" s="125">
        <v>15418</v>
      </c>
      <c r="C115" s="125">
        <v>13565</v>
      </c>
      <c r="D115" s="126">
        <v>88</v>
      </c>
      <c r="E115" s="125">
        <v>13281</v>
      </c>
      <c r="F115" s="126">
        <v>86.1</v>
      </c>
      <c r="G115" s="125">
        <v>284</v>
      </c>
      <c r="H115" s="126">
        <v>2.1</v>
      </c>
      <c r="I115" s="125">
        <v>1854</v>
      </c>
    </row>
    <row r="116" spans="1:9" x14ac:dyDescent="0.25">
      <c r="A116" s="129" t="s">
        <v>918</v>
      </c>
      <c r="B116" s="125">
        <v>7366</v>
      </c>
      <c r="C116" s="125">
        <v>6628</v>
      </c>
      <c r="D116" s="126">
        <v>90</v>
      </c>
      <c r="E116" s="125">
        <v>6492</v>
      </c>
      <c r="F116" s="126">
        <v>88.1</v>
      </c>
      <c r="G116" s="125">
        <v>136</v>
      </c>
      <c r="H116" s="126">
        <v>2.1</v>
      </c>
      <c r="I116" s="125">
        <v>738</v>
      </c>
    </row>
    <row r="117" spans="1:9" x14ac:dyDescent="0.25">
      <c r="A117" s="129" t="s">
        <v>919</v>
      </c>
      <c r="B117" s="125">
        <v>8053</v>
      </c>
      <c r="C117" s="125">
        <v>6937</v>
      </c>
      <c r="D117" s="126">
        <v>86.1</v>
      </c>
      <c r="E117" s="125">
        <v>6789</v>
      </c>
      <c r="F117" s="126">
        <v>84.3</v>
      </c>
      <c r="G117" s="125">
        <v>147</v>
      </c>
      <c r="H117" s="126">
        <v>2.1</v>
      </c>
      <c r="I117" s="125">
        <v>1116</v>
      </c>
    </row>
    <row r="118" spans="1:9" x14ac:dyDescent="0.25">
      <c r="A118" s="127" t="s">
        <v>920</v>
      </c>
      <c r="B118" s="125">
        <v>16603</v>
      </c>
      <c r="C118" s="125">
        <v>12006</v>
      </c>
      <c r="D118" s="126">
        <v>72.3</v>
      </c>
      <c r="E118" s="125">
        <v>11717</v>
      </c>
      <c r="F118" s="126">
        <v>70.599999999999994</v>
      </c>
      <c r="G118" s="125">
        <v>289</v>
      </c>
      <c r="H118" s="126">
        <v>2.4</v>
      </c>
      <c r="I118" s="125">
        <v>4597</v>
      </c>
    </row>
    <row r="119" spans="1:9" x14ac:dyDescent="0.25">
      <c r="A119" s="128" t="s">
        <v>921</v>
      </c>
      <c r="B119" s="125">
        <v>8221</v>
      </c>
      <c r="C119" s="125">
        <v>6564</v>
      </c>
      <c r="D119" s="126">
        <v>79.8</v>
      </c>
      <c r="E119" s="125">
        <v>6394</v>
      </c>
      <c r="F119" s="126">
        <v>77.8</v>
      </c>
      <c r="G119" s="125">
        <v>170</v>
      </c>
      <c r="H119" s="126">
        <v>2.6</v>
      </c>
      <c r="I119" s="125">
        <v>1657</v>
      </c>
    </row>
    <row r="120" spans="1:9" x14ac:dyDescent="0.25">
      <c r="A120" s="128" t="s">
        <v>922</v>
      </c>
      <c r="B120" s="125">
        <v>8381</v>
      </c>
      <c r="C120" s="125">
        <v>5441</v>
      </c>
      <c r="D120" s="126">
        <v>64.900000000000006</v>
      </c>
      <c r="E120" s="125">
        <v>5322</v>
      </c>
      <c r="F120" s="126">
        <v>63.5</v>
      </c>
      <c r="G120" s="125">
        <v>119</v>
      </c>
      <c r="H120" s="126">
        <v>2.2000000000000002</v>
      </c>
      <c r="I120" s="125">
        <v>2940</v>
      </c>
    </row>
    <row r="121" spans="1:9" x14ac:dyDescent="0.25">
      <c r="A121" s="127" t="s">
        <v>923</v>
      </c>
      <c r="B121" s="125">
        <v>21698</v>
      </c>
      <c r="C121" s="125">
        <v>5182</v>
      </c>
      <c r="D121" s="126">
        <v>23.9</v>
      </c>
      <c r="E121" s="125">
        <v>5027</v>
      </c>
      <c r="F121" s="126">
        <v>23.2</v>
      </c>
      <c r="G121" s="125">
        <v>155</v>
      </c>
      <c r="H121" s="126">
        <v>3</v>
      </c>
      <c r="I121" s="125">
        <v>16516</v>
      </c>
    </row>
    <row r="122" spans="1:9" x14ac:dyDescent="0.25">
      <c r="A122" s="128" t="s">
        <v>924</v>
      </c>
      <c r="B122" s="125">
        <v>7343</v>
      </c>
      <c r="C122" s="125">
        <v>2888</v>
      </c>
      <c r="D122" s="126">
        <v>39.299999999999997</v>
      </c>
      <c r="E122" s="125">
        <v>2803</v>
      </c>
      <c r="F122" s="126">
        <v>38.200000000000003</v>
      </c>
      <c r="G122" s="125">
        <v>85</v>
      </c>
      <c r="H122" s="126">
        <v>2.9</v>
      </c>
      <c r="I122" s="125">
        <v>4455</v>
      </c>
    </row>
    <row r="123" spans="1:9" x14ac:dyDescent="0.25">
      <c r="A123" s="128" t="s">
        <v>925</v>
      </c>
      <c r="B123" s="125">
        <v>5960</v>
      </c>
      <c r="C123" s="125">
        <v>1341</v>
      </c>
      <c r="D123" s="126">
        <v>22.5</v>
      </c>
      <c r="E123" s="125">
        <v>1305</v>
      </c>
      <c r="F123" s="126">
        <v>21.9</v>
      </c>
      <c r="G123" s="125">
        <v>36</v>
      </c>
      <c r="H123" s="126">
        <v>2.7</v>
      </c>
      <c r="I123" s="125">
        <v>4619</v>
      </c>
    </row>
    <row r="124" spans="1:9" x14ac:dyDescent="0.25">
      <c r="A124" s="128" t="s">
        <v>926</v>
      </c>
      <c r="B124" s="125">
        <v>8395</v>
      </c>
      <c r="C124" s="125">
        <v>953</v>
      </c>
      <c r="D124" s="126">
        <v>11.4</v>
      </c>
      <c r="E124" s="125">
        <v>918</v>
      </c>
      <c r="F124" s="126">
        <v>10.9</v>
      </c>
      <c r="G124" s="125">
        <v>35</v>
      </c>
      <c r="H124" s="126">
        <v>3.6</v>
      </c>
      <c r="I124" s="125">
        <v>7442</v>
      </c>
    </row>
    <row r="125" spans="1:9" ht="21" customHeight="1" x14ac:dyDescent="0.25">
      <c r="A125" s="124" t="s">
        <v>928</v>
      </c>
      <c r="B125" s="131"/>
      <c r="C125" s="131"/>
      <c r="E125" s="131"/>
      <c r="G125" s="131"/>
      <c r="I125" s="131"/>
    </row>
    <row r="126" spans="1:9" x14ac:dyDescent="0.25">
      <c r="A126" s="124" t="s">
        <v>905</v>
      </c>
      <c r="B126" s="125">
        <v>103093</v>
      </c>
      <c r="C126" s="125">
        <v>57794</v>
      </c>
      <c r="D126" s="126">
        <v>56.1</v>
      </c>
      <c r="E126" s="125">
        <v>55984</v>
      </c>
      <c r="F126" s="126">
        <v>54.3</v>
      </c>
      <c r="G126" s="125">
        <v>1811</v>
      </c>
      <c r="H126" s="126">
        <v>3.1</v>
      </c>
      <c r="I126" s="125">
        <v>45298</v>
      </c>
    </row>
    <row r="127" spans="1:9" x14ac:dyDescent="0.25">
      <c r="A127" s="127" t="s">
        <v>906</v>
      </c>
      <c r="B127" s="125">
        <v>6126</v>
      </c>
      <c r="C127" s="125">
        <v>2443</v>
      </c>
      <c r="D127" s="126">
        <v>39.9</v>
      </c>
      <c r="E127" s="125">
        <v>2217</v>
      </c>
      <c r="F127" s="126">
        <v>36.200000000000003</v>
      </c>
      <c r="G127" s="125">
        <v>226</v>
      </c>
      <c r="H127" s="126">
        <v>9.3000000000000007</v>
      </c>
      <c r="I127" s="125">
        <v>3683</v>
      </c>
    </row>
    <row r="128" spans="1:9" x14ac:dyDescent="0.25">
      <c r="A128" s="128" t="s">
        <v>907</v>
      </c>
      <c r="B128" s="125">
        <v>3291</v>
      </c>
      <c r="C128" s="125">
        <v>1013</v>
      </c>
      <c r="D128" s="126">
        <v>30.8</v>
      </c>
      <c r="E128" s="125">
        <v>927</v>
      </c>
      <c r="F128" s="126">
        <v>28.2</v>
      </c>
      <c r="G128" s="125">
        <v>86</v>
      </c>
      <c r="H128" s="126">
        <v>8.5</v>
      </c>
      <c r="I128" s="125">
        <v>2278</v>
      </c>
    </row>
    <row r="129" spans="1:9" x14ac:dyDescent="0.25">
      <c r="A129" s="128" t="s">
        <v>908</v>
      </c>
      <c r="B129" s="125">
        <v>2835</v>
      </c>
      <c r="C129" s="125">
        <v>1430</v>
      </c>
      <c r="D129" s="126">
        <v>50.4</v>
      </c>
      <c r="E129" s="125">
        <v>1289</v>
      </c>
      <c r="F129" s="126">
        <v>45.5</v>
      </c>
      <c r="G129" s="125">
        <v>140</v>
      </c>
      <c r="H129" s="126">
        <v>9.8000000000000007</v>
      </c>
      <c r="I129" s="125">
        <v>1406</v>
      </c>
    </row>
    <row r="130" spans="1:9" x14ac:dyDescent="0.25">
      <c r="A130" s="127" t="s">
        <v>909</v>
      </c>
      <c r="B130" s="125">
        <v>7629</v>
      </c>
      <c r="C130" s="125">
        <v>5365</v>
      </c>
      <c r="D130" s="126">
        <v>70.3</v>
      </c>
      <c r="E130" s="125">
        <v>5096</v>
      </c>
      <c r="F130" s="126">
        <v>66.8</v>
      </c>
      <c r="G130" s="125">
        <v>269</v>
      </c>
      <c r="H130" s="126">
        <v>5</v>
      </c>
      <c r="I130" s="125">
        <v>2264</v>
      </c>
    </row>
    <row r="131" spans="1:9" x14ac:dyDescent="0.25">
      <c r="A131" s="127" t="s">
        <v>910</v>
      </c>
      <c r="B131" s="125">
        <v>47088</v>
      </c>
      <c r="C131" s="125">
        <v>35952</v>
      </c>
      <c r="D131" s="126">
        <v>76.400000000000006</v>
      </c>
      <c r="E131" s="125">
        <v>34977</v>
      </c>
      <c r="F131" s="126">
        <v>74.3</v>
      </c>
      <c r="G131" s="125">
        <v>975</v>
      </c>
      <c r="H131" s="126">
        <v>2.7</v>
      </c>
      <c r="I131" s="125">
        <v>11136</v>
      </c>
    </row>
    <row r="132" spans="1:9" x14ac:dyDescent="0.25">
      <c r="A132" s="128" t="s">
        <v>911</v>
      </c>
      <c r="B132" s="125">
        <v>15991</v>
      </c>
      <c r="C132" s="125">
        <v>12477</v>
      </c>
      <c r="D132" s="126">
        <v>78</v>
      </c>
      <c r="E132" s="125">
        <v>12084</v>
      </c>
      <c r="F132" s="126">
        <v>75.599999999999994</v>
      </c>
      <c r="G132" s="125">
        <v>392</v>
      </c>
      <c r="H132" s="126">
        <v>3.1</v>
      </c>
      <c r="I132" s="125">
        <v>3514</v>
      </c>
    </row>
    <row r="133" spans="1:9" x14ac:dyDescent="0.25">
      <c r="A133" s="129" t="s">
        <v>912</v>
      </c>
      <c r="B133" s="125">
        <v>7766</v>
      </c>
      <c r="C133" s="125">
        <v>6079</v>
      </c>
      <c r="D133" s="126">
        <v>78.3</v>
      </c>
      <c r="E133" s="125">
        <v>5884</v>
      </c>
      <c r="F133" s="126">
        <v>75.8</v>
      </c>
      <c r="G133" s="125">
        <v>195</v>
      </c>
      <c r="H133" s="126">
        <v>3.2</v>
      </c>
      <c r="I133" s="125">
        <v>1688</v>
      </c>
    </row>
    <row r="134" spans="1:9" x14ac:dyDescent="0.25">
      <c r="A134" s="129" t="s">
        <v>913</v>
      </c>
      <c r="B134" s="125">
        <v>8225</v>
      </c>
      <c r="C134" s="125">
        <v>6398</v>
      </c>
      <c r="D134" s="126">
        <v>77.8</v>
      </c>
      <c r="E134" s="125">
        <v>6201</v>
      </c>
      <c r="F134" s="126">
        <v>75.400000000000006</v>
      </c>
      <c r="G134" s="125">
        <v>197</v>
      </c>
      <c r="H134" s="126">
        <v>3.1</v>
      </c>
      <c r="I134" s="125">
        <v>1827</v>
      </c>
    </row>
    <row r="135" spans="1:9" x14ac:dyDescent="0.25">
      <c r="A135" s="128" t="s">
        <v>914</v>
      </c>
      <c r="B135" s="125">
        <v>15884</v>
      </c>
      <c r="C135" s="125">
        <v>12012</v>
      </c>
      <c r="D135" s="126">
        <v>75.599999999999994</v>
      </c>
      <c r="E135" s="125">
        <v>11689</v>
      </c>
      <c r="F135" s="126">
        <v>73.599999999999994</v>
      </c>
      <c r="G135" s="125">
        <v>322</v>
      </c>
      <c r="H135" s="126">
        <v>2.7</v>
      </c>
      <c r="I135" s="125">
        <v>3872</v>
      </c>
    </row>
    <row r="136" spans="1:9" x14ac:dyDescent="0.25">
      <c r="A136" s="129" t="s">
        <v>915</v>
      </c>
      <c r="B136" s="125">
        <v>8041</v>
      </c>
      <c r="C136" s="125">
        <v>6063</v>
      </c>
      <c r="D136" s="126">
        <v>75.400000000000006</v>
      </c>
      <c r="E136" s="125">
        <v>5901</v>
      </c>
      <c r="F136" s="126">
        <v>73.400000000000006</v>
      </c>
      <c r="G136" s="125">
        <v>163</v>
      </c>
      <c r="H136" s="126">
        <v>2.7</v>
      </c>
      <c r="I136" s="125">
        <v>1978</v>
      </c>
    </row>
    <row r="137" spans="1:9" x14ac:dyDescent="0.25">
      <c r="A137" s="129" t="s">
        <v>916</v>
      </c>
      <c r="B137" s="125">
        <v>7842</v>
      </c>
      <c r="C137" s="125">
        <v>5948</v>
      </c>
      <c r="D137" s="126">
        <v>75.8</v>
      </c>
      <c r="E137" s="125">
        <v>5789</v>
      </c>
      <c r="F137" s="126">
        <v>73.8</v>
      </c>
      <c r="G137" s="125">
        <v>160</v>
      </c>
      <c r="H137" s="126">
        <v>2.7</v>
      </c>
      <c r="I137" s="125">
        <v>1894</v>
      </c>
    </row>
    <row r="138" spans="1:9" x14ac:dyDescent="0.25">
      <c r="A138" s="128" t="s">
        <v>917</v>
      </c>
      <c r="B138" s="125">
        <v>15213</v>
      </c>
      <c r="C138" s="125">
        <v>11464</v>
      </c>
      <c r="D138" s="126">
        <v>75.400000000000006</v>
      </c>
      <c r="E138" s="125">
        <v>11203</v>
      </c>
      <c r="F138" s="126">
        <v>73.599999999999994</v>
      </c>
      <c r="G138" s="125">
        <v>260</v>
      </c>
      <c r="H138" s="126">
        <v>2.2999999999999998</v>
      </c>
      <c r="I138" s="125">
        <v>3750</v>
      </c>
    </row>
    <row r="139" spans="1:9" x14ac:dyDescent="0.25">
      <c r="A139" s="129" t="s">
        <v>918</v>
      </c>
      <c r="B139" s="125">
        <v>7283</v>
      </c>
      <c r="C139" s="125">
        <v>5555</v>
      </c>
      <c r="D139" s="126">
        <v>76.3</v>
      </c>
      <c r="E139" s="125">
        <v>5423</v>
      </c>
      <c r="F139" s="126">
        <v>74.5</v>
      </c>
      <c r="G139" s="125">
        <v>132</v>
      </c>
      <c r="H139" s="126">
        <v>2.4</v>
      </c>
      <c r="I139" s="125">
        <v>1728</v>
      </c>
    </row>
    <row r="140" spans="1:9" x14ac:dyDescent="0.25">
      <c r="A140" s="129" t="s">
        <v>919</v>
      </c>
      <c r="B140" s="125">
        <v>7930</v>
      </c>
      <c r="C140" s="125">
        <v>5909</v>
      </c>
      <c r="D140" s="126">
        <v>74.5</v>
      </c>
      <c r="E140" s="125">
        <v>5780</v>
      </c>
      <c r="F140" s="126">
        <v>72.900000000000006</v>
      </c>
      <c r="G140" s="125">
        <v>129</v>
      </c>
      <c r="H140" s="126">
        <v>2.2000000000000002</v>
      </c>
      <c r="I140" s="125">
        <v>2021</v>
      </c>
    </row>
    <row r="141" spans="1:9" x14ac:dyDescent="0.25">
      <c r="A141" s="127" t="s">
        <v>920</v>
      </c>
      <c r="B141" s="125">
        <v>16941</v>
      </c>
      <c r="C141" s="125">
        <v>10202</v>
      </c>
      <c r="D141" s="126">
        <v>60.2</v>
      </c>
      <c r="E141" s="125">
        <v>9961</v>
      </c>
      <c r="F141" s="126">
        <v>58.8</v>
      </c>
      <c r="G141" s="125">
        <v>241</v>
      </c>
      <c r="H141" s="126">
        <v>2.4</v>
      </c>
      <c r="I141" s="125">
        <v>6739</v>
      </c>
    </row>
    <row r="142" spans="1:9" x14ac:dyDescent="0.25">
      <c r="A142" s="128" t="s">
        <v>921</v>
      </c>
      <c r="B142" s="125">
        <v>8286</v>
      </c>
      <c r="C142" s="125">
        <v>5654</v>
      </c>
      <c r="D142" s="126">
        <v>68.2</v>
      </c>
      <c r="E142" s="125">
        <v>5518</v>
      </c>
      <c r="F142" s="126">
        <v>66.599999999999994</v>
      </c>
      <c r="G142" s="125">
        <v>136</v>
      </c>
      <c r="H142" s="126">
        <v>2.4</v>
      </c>
      <c r="I142" s="125">
        <v>2633</v>
      </c>
    </row>
    <row r="143" spans="1:9" x14ac:dyDescent="0.25">
      <c r="A143" s="128" t="s">
        <v>922</v>
      </c>
      <c r="B143" s="125">
        <v>8654</v>
      </c>
      <c r="C143" s="125">
        <v>4548</v>
      </c>
      <c r="D143" s="126">
        <v>52.6</v>
      </c>
      <c r="E143" s="125">
        <v>4443</v>
      </c>
      <c r="F143" s="126">
        <v>51.3</v>
      </c>
      <c r="G143" s="125">
        <v>105</v>
      </c>
      <c r="H143" s="126">
        <v>2.2999999999999998</v>
      </c>
      <c r="I143" s="125">
        <v>4106</v>
      </c>
    </row>
    <row r="144" spans="1:9" x14ac:dyDescent="0.25">
      <c r="A144" s="127" t="s">
        <v>923</v>
      </c>
      <c r="B144" s="125">
        <v>25309</v>
      </c>
      <c r="C144" s="125">
        <v>3832</v>
      </c>
      <c r="D144" s="126">
        <v>15.1</v>
      </c>
      <c r="E144" s="125">
        <v>3733</v>
      </c>
      <c r="F144" s="126">
        <v>14.7</v>
      </c>
      <c r="G144" s="125">
        <v>100</v>
      </c>
      <c r="H144" s="126">
        <v>2.6</v>
      </c>
      <c r="I144" s="125">
        <v>21477</v>
      </c>
    </row>
    <row r="145" spans="1:9" x14ac:dyDescent="0.25">
      <c r="A145" s="128" t="s">
        <v>924</v>
      </c>
      <c r="B145" s="125">
        <v>7879</v>
      </c>
      <c r="C145" s="125">
        <v>2212</v>
      </c>
      <c r="D145" s="126">
        <v>28.1</v>
      </c>
      <c r="E145" s="125">
        <v>2159</v>
      </c>
      <c r="F145" s="126">
        <v>27.4</v>
      </c>
      <c r="G145" s="125">
        <v>52</v>
      </c>
      <c r="H145" s="126">
        <v>2.4</v>
      </c>
      <c r="I145" s="125">
        <v>5667</v>
      </c>
    </row>
    <row r="146" spans="1:9" x14ac:dyDescent="0.25">
      <c r="A146" s="128" t="s">
        <v>925</v>
      </c>
      <c r="B146" s="125">
        <v>6657</v>
      </c>
      <c r="C146" s="125">
        <v>992</v>
      </c>
      <c r="D146" s="126">
        <v>14.9</v>
      </c>
      <c r="E146" s="125">
        <v>962</v>
      </c>
      <c r="F146" s="126">
        <v>14.4</v>
      </c>
      <c r="G146" s="125">
        <v>30</v>
      </c>
      <c r="H146" s="126">
        <v>3.1</v>
      </c>
      <c r="I146" s="125">
        <v>5665</v>
      </c>
    </row>
    <row r="147" spans="1:9" x14ac:dyDescent="0.25">
      <c r="A147" s="128" t="s">
        <v>926</v>
      </c>
      <c r="B147" s="125">
        <v>10773</v>
      </c>
      <c r="C147" s="125">
        <v>629</v>
      </c>
      <c r="D147" s="126">
        <v>5.8</v>
      </c>
      <c r="E147" s="125">
        <v>612</v>
      </c>
      <c r="F147" s="126">
        <v>5.7</v>
      </c>
      <c r="G147" s="125">
        <v>17</v>
      </c>
      <c r="H147" s="126">
        <v>2.7</v>
      </c>
      <c r="I147" s="125">
        <v>10144</v>
      </c>
    </row>
    <row r="148" spans="1:9" x14ac:dyDescent="0.25">
      <c r="B148" s="131"/>
      <c r="C148" s="131"/>
      <c r="E148" s="131"/>
      <c r="G148" s="131"/>
      <c r="I148" s="131"/>
    </row>
    <row r="149" spans="1:9" x14ac:dyDescent="0.25">
      <c r="A149" s="124" t="s">
        <v>930</v>
      </c>
      <c r="B149" s="131"/>
      <c r="C149" s="131"/>
      <c r="E149" s="131"/>
      <c r="G149" s="131"/>
      <c r="I149" s="131"/>
    </row>
    <row r="150" spans="1:9" x14ac:dyDescent="0.25">
      <c r="A150" s="124" t="s">
        <v>905</v>
      </c>
      <c r="B150" s="125">
        <v>34131</v>
      </c>
      <c r="C150" s="125">
        <v>21236</v>
      </c>
      <c r="D150" s="126">
        <v>62.2</v>
      </c>
      <c r="E150" s="125">
        <v>19937</v>
      </c>
      <c r="F150" s="126">
        <v>58.4</v>
      </c>
      <c r="G150" s="125">
        <v>1300</v>
      </c>
      <c r="H150" s="126">
        <v>6.1</v>
      </c>
      <c r="I150" s="125">
        <v>12895</v>
      </c>
    </row>
    <row r="151" spans="1:9" x14ac:dyDescent="0.25">
      <c r="A151" s="127" t="s">
        <v>906</v>
      </c>
      <c r="B151" s="125">
        <v>2482</v>
      </c>
      <c r="C151" s="125">
        <v>739</v>
      </c>
      <c r="D151" s="126">
        <v>29.8</v>
      </c>
      <c r="E151" s="125">
        <v>608</v>
      </c>
      <c r="F151" s="126">
        <v>24.5</v>
      </c>
      <c r="G151" s="125">
        <v>131</v>
      </c>
      <c r="H151" s="126">
        <v>17.7</v>
      </c>
      <c r="I151" s="125">
        <v>1743</v>
      </c>
    </row>
    <row r="152" spans="1:9" x14ac:dyDescent="0.25">
      <c r="A152" s="128" t="s">
        <v>907</v>
      </c>
      <c r="B152" s="125">
        <v>1349</v>
      </c>
      <c r="C152" s="125">
        <v>271</v>
      </c>
      <c r="D152" s="126">
        <v>20.100000000000001</v>
      </c>
      <c r="E152" s="125">
        <v>228</v>
      </c>
      <c r="F152" s="126">
        <v>16.899999999999999</v>
      </c>
      <c r="G152" s="125">
        <v>44</v>
      </c>
      <c r="H152" s="126">
        <v>16.100000000000001</v>
      </c>
      <c r="I152" s="125">
        <v>1077</v>
      </c>
    </row>
    <row r="153" spans="1:9" x14ac:dyDescent="0.25">
      <c r="A153" s="128" t="s">
        <v>908</v>
      </c>
      <c r="B153" s="125">
        <v>1133</v>
      </c>
      <c r="C153" s="125">
        <v>468</v>
      </c>
      <c r="D153" s="126">
        <v>41.3</v>
      </c>
      <c r="E153" s="125">
        <v>381</v>
      </c>
      <c r="F153" s="126">
        <v>33.6</v>
      </c>
      <c r="G153" s="125">
        <v>87</v>
      </c>
      <c r="H153" s="126">
        <v>18.7</v>
      </c>
      <c r="I153" s="125">
        <v>665</v>
      </c>
    </row>
    <row r="154" spans="1:9" x14ac:dyDescent="0.25">
      <c r="A154" s="127" t="s">
        <v>909</v>
      </c>
      <c r="B154" s="125">
        <v>3070</v>
      </c>
      <c r="C154" s="125">
        <v>2099</v>
      </c>
      <c r="D154" s="126">
        <v>68.400000000000006</v>
      </c>
      <c r="E154" s="125">
        <v>1848</v>
      </c>
      <c r="F154" s="126">
        <v>60.2</v>
      </c>
      <c r="G154" s="125">
        <v>251</v>
      </c>
      <c r="H154" s="126">
        <v>12</v>
      </c>
      <c r="I154" s="125">
        <v>971</v>
      </c>
    </row>
    <row r="155" spans="1:9" x14ac:dyDescent="0.25">
      <c r="A155" s="127" t="s">
        <v>910</v>
      </c>
      <c r="B155" s="125">
        <v>17703</v>
      </c>
      <c r="C155" s="125">
        <v>14277</v>
      </c>
      <c r="D155" s="126">
        <v>80.599999999999994</v>
      </c>
      <c r="E155" s="125">
        <v>13514</v>
      </c>
      <c r="F155" s="126">
        <v>76.3</v>
      </c>
      <c r="G155" s="125">
        <v>763</v>
      </c>
      <c r="H155" s="126">
        <v>5.3</v>
      </c>
      <c r="I155" s="125">
        <v>3426</v>
      </c>
    </row>
    <row r="156" spans="1:9" x14ac:dyDescent="0.25">
      <c r="A156" s="128" t="s">
        <v>911</v>
      </c>
      <c r="B156" s="125">
        <v>6678</v>
      </c>
      <c r="C156" s="125">
        <v>5447</v>
      </c>
      <c r="D156" s="126">
        <v>81.599999999999994</v>
      </c>
      <c r="E156" s="125">
        <v>5084</v>
      </c>
      <c r="F156" s="126">
        <v>76.099999999999994</v>
      </c>
      <c r="G156" s="125">
        <v>363</v>
      </c>
      <c r="H156" s="126">
        <v>6.7</v>
      </c>
      <c r="I156" s="125">
        <v>1231</v>
      </c>
    </row>
    <row r="157" spans="1:9" x14ac:dyDescent="0.25">
      <c r="A157" s="129" t="s">
        <v>912</v>
      </c>
      <c r="B157" s="125">
        <v>3229</v>
      </c>
      <c r="C157" s="125">
        <v>2626</v>
      </c>
      <c r="D157" s="126">
        <v>81.3</v>
      </c>
      <c r="E157" s="125">
        <v>2425</v>
      </c>
      <c r="F157" s="126">
        <v>75.099999999999994</v>
      </c>
      <c r="G157" s="125">
        <v>201</v>
      </c>
      <c r="H157" s="126">
        <v>7.6</v>
      </c>
      <c r="I157" s="125">
        <v>602</v>
      </c>
    </row>
    <row r="158" spans="1:9" x14ac:dyDescent="0.25">
      <c r="A158" s="129" t="s">
        <v>913</v>
      </c>
      <c r="B158" s="125">
        <v>3450</v>
      </c>
      <c r="C158" s="125">
        <v>2821</v>
      </c>
      <c r="D158" s="126">
        <v>81.8</v>
      </c>
      <c r="E158" s="125">
        <v>2659</v>
      </c>
      <c r="F158" s="126">
        <v>77.099999999999994</v>
      </c>
      <c r="G158" s="125">
        <v>162</v>
      </c>
      <c r="H158" s="126">
        <v>5.8</v>
      </c>
      <c r="I158" s="125">
        <v>629</v>
      </c>
    </row>
    <row r="159" spans="1:9" x14ac:dyDescent="0.25">
      <c r="A159" s="128" t="s">
        <v>914</v>
      </c>
      <c r="B159" s="125">
        <v>5840</v>
      </c>
      <c r="C159" s="125">
        <v>4787</v>
      </c>
      <c r="D159" s="126">
        <v>82</v>
      </c>
      <c r="E159" s="125">
        <v>4547</v>
      </c>
      <c r="F159" s="126">
        <v>77.900000000000006</v>
      </c>
      <c r="G159" s="125">
        <v>240</v>
      </c>
      <c r="H159" s="126">
        <v>5</v>
      </c>
      <c r="I159" s="125">
        <v>1053</v>
      </c>
    </row>
    <row r="160" spans="1:9" x14ac:dyDescent="0.25">
      <c r="A160" s="129" t="s">
        <v>915</v>
      </c>
      <c r="B160" s="125">
        <v>2986</v>
      </c>
      <c r="C160" s="125">
        <v>2432</v>
      </c>
      <c r="D160" s="126">
        <v>81.400000000000006</v>
      </c>
      <c r="E160" s="125">
        <v>2307</v>
      </c>
      <c r="F160" s="126">
        <v>77.2</v>
      </c>
      <c r="G160" s="125">
        <v>125</v>
      </c>
      <c r="H160" s="126">
        <v>5.0999999999999996</v>
      </c>
      <c r="I160" s="125">
        <v>554</v>
      </c>
    </row>
    <row r="161" spans="1:9" x14ac:dyDescent="0.25">
      <c r="A161" s="129" t="s">
        <v>916</v>
      </c>
      <c r="B161" s="125">
        <v>2854</v>
      </c>
      <c r="C161" s="125">
        <v>2355</v>
      </c>
      <c r="D161" s="126">
        <v>82.5</v>
      </c>
      <c r="E161" s="125">
        <v>2240</v>
      </c>
      <c r="F161" s="126">
        <v>78.5</v>
      </c>
      <c r="G161" s="125">
        <v>115</v>
      </c>
      <c r="H161" s="126">
        <v>4.9000000000000004</v>
      </c>
      <c r="I161" s="125">
        <v>499</v>
      </c>
    </row>
    <row r="162" spans="1:9" x14ac:dyDescent="0.25">
      <c r="A162" s="128" t="s">
        <v>917</v>
      </c>
      <c r="B162" s="125">
        <v>5185</v>
      </c>
      <c r="C162" s="125">
        <v>4044</v>
      </c>
      <c r="D162" s="126">
        <v>78</v>
      </c>
      <c r="E162" s="125">
        <v>3883</v>
      </c>
      <c r="F162" s="126">
        <v>74.900000000000006</v>
      </c>
      <c r="G162" s="125">
        <v>161</v>
      </c>
      <c r="H162" s="126">
        <v>4</v>
      </c>
      <c r="I162" s="125">
        <v>1141</v>
      </c>
    </row>
    <row r="163" spans="1:9" x14ac:dyDescent="0.25">
      <c r="A163" s="129" t="s">
        <v>918</v>
      </c>
      <c r="B163" s="125">
        <v>2539</v>
      </c>
      <c r="C163" s="125">
        <v>2028</v>
      </c>
      <c r="D163" s="126">
        <v>79.900000000000006</v>
      </c>
      <c r="E163" s="125">
        <v>1943</v>
      </c>
      <c r="F163" s="126">
        <v>76.5</v>
      </c>
      <c r="G163" s="125">
        <v>86</v>
      </c>
      <c r="H163" s="126">
        <v>4.2</v>
      </c>
      <c r="I163" s="125">
        <v>511</v>
      </c>
    </row>
    <row r="164" spans="1:9" x14ac:dyDescent="0.25">
      <c r="A164" s="129" t="s">
        <v>919</v>
      </c>
      <c r="B164" s="125">
        <v>2646</v>
      </c>
      <c r="C164" s="125">
        <v>2015</v>
      </c>
      <c r="D164" s="126">
        <v>76.2</v>
      </c>
      <c r="E164" s="125">
        <v>1940</v>
      </c>
      <c r="F164" s="126">
        <v>73.3</v>
      </c>
      <c r="G164" s="125">
        <v>75</v>
      </c>
      <c r="H164" s="126">
        <v>3.7</v>
      </c>
      <c r="I164" s="125">
        <v>630</v>
      </c>
    </row>
    <row r="165" spans="1:9" x14ac:dyDescent="0.25">
      <c r="A165" s="127" t="s">
        <v>920</v>
      </c>
      <c r="B165" s="125">
        <v>5210</v>
      </c>
      <c r="C165" s="125">
        <v>3059</v>
      </c>
      <c r="D165" s="126">
        <v>58.7</v>
      </c>
      <c r="E165" s="125">
        <v>2951</v>
      </c>
      <c r="F165" s="126">
        <v>56.6</v>
      </c>
      <c r="G165" s="125">
        <v>109</v>
      </c>
      <c r="H165" s="126">
        <v>3.6</v>
      </c>
      <c r="I165" s="125">
        <v>2150</v>
      </c>
    </row>
    <row r="166" spans="1:9" x14ac:dyDescent="0.25">
      <c r="A166" s="128" t="s">
        <v>921</v>
      </c>
      <c r="B166" s="125">
        <v>2579</v>
      </c>
      <c r="C166" s="125">
        <v>1732</v>
      </c>
      <c r="D166" s="126">
        <v>67.2</v>
      </c>
      <c r="E166" s="125">
        <v>1672</v>
      </c>
      <c r="F166" s="126">
        <v>64.900000000000006</v>
      </c>
      <c r="G166" s="125">
        <v>59</v>
      </c>
      <c r="H166" s="126">
        <v>3.4</v>
      </c>
      <c r="I166" s="125">
        <v>847</v>
      </c>
    </row>
    <row r="167" spans="1:9" x14ac:dyDescent="0.25">
      <c r="A167" s="128" t="s">
        <v>922</v>
      </c>
      <c r="B167" s="125">
        <v>2631</v>
      </c>
      <c r="C167" s="125">
        <v>1327</v>
      </c>
      <c r="D167" s="126">
        <v>50.5</v>
      </c>
      <c r="E167" s="125">
        <v>1278</v>
      </c>
      <c r="F167" s="126">
        <v>48.6</v>
      </c>
      <c r="G167" s="125">
        <v>49</v>
      </c>
      <c r="H167" s="126">
        <v>3.7</v>
      </c>
      <c r="I167" s="125">
        <v>1304</v>
      </c>
    </row>
    <row r="168" spans="1:9" x14ac:dyDescent="0.25">
      <c r="A168" s="127" t="s">
        <v>923</v>
      </c>
      <c r="B168" s="125">
        <v>5666</v>
      </c>
      <c r="C168" s="125">
        <v>1062</v>
      </c>
      <c r="D168" s="126">
        <v>18.7</v>
      </c>
      <c r="E168" s="125">
        <v>1016</v>
      </c>
      <c r="F168" s="126">
        <v>17.899999999999999</v>
      </c>
      <c r="G168" s="125">
        <v>45</v>
      </c>
      <c r="H168" s="126">
        <v>4.3</v>
      </c>
      <c r="I168" s="125">
        <v>4605</v>
      </c>
    </row>
    <row r="169" spans="1:9" x14ac:dyDescent="0.25">
      <c r="A169" s="128" t="s">
        <v>924</v>
      </c>
      <c r="B169" s="125">
        <v>2022</v>
      </c>
      <c r="C169" s="125">
        <v>623</v>
      </c>
      <c r="D169" s="126">
        <v>30.8</v>
      </c>
      <c r="E169" s="125">
        <v>599</v>
      </c>
      <c r="F169" s="126">
        <v>29.7</v>
      </c>
      <c r="G169" s="125">
        <v>23</v>
      </c>
      <c r="H169" s="126">
        <v>3.8</v>
      </c>
      <c r="I169" s="125">
        <v>1399</v>
      </c>
    </row>
    <row r="170" spans="1:9" x14ac:dyDescent="0.25">
      <c r="A170" s="128" t="s">
        <v>925</v>
      </c>
      <c r="B170" s="125">
        <v>1593</v>
      </c>
      <c r="C170" s="125">
        <v>280</v>
      </c>
      <c r="D170" s="126">
        <v>17.600000000000001</v>
      </c>
      <c r="E170" s="125">
        <v>266</v>
      </c>
      <c r="F170" s="126">
        <v>16.7</v>
      </c>
      <c r="G170" s="125">
        <v>14</v>
      </c>
      <c r="H170" s="126">
        <v>5</v>
      </c>
      <c r="I170" s="125">
        <v>1313</v>
      </c>
    </row>
    <row r="171" spans="1:9" x14ac:dyDescent="0.25">
      <c r="A171" s="128" t="s">
        <v>926</v>
      </c>
      <c r="B171" s="125">
        <v>2052</v>
      </c>
      <c r="C171" s="125">
        <v>159</v>
      </c>
      <c r="D171" s="126">
        <v>7.7</v>
      </c>
      <c r="E171" s="125">
        <v>151</v>
      </c>
      <c r="F171" s="126">
        <v>7.4</v>
      </c>
      <c r="G171" s="125">
        <v>8</v>
      </c>
      <c r="H171" s="126">
        <v>5</v>
      </c>
      <c r="I171" s="125">
        <v>1893</v>
      </c>
    </row>
    <row r="172" spans="1:9" ht="21" customHeight="1" x14ac:dyDescent="0.25">
      <c r="A172" s="124" t="s">
        <v>927</v>
      </c>
      <c r="B172" s="131"/>
      <c r="C172" s="131"/>
      <c r="E172" s="131"/>
      <c r="G172" s="131"/>
      <c r="I172" s="131"/>
    </row>
    <row r="173" spans="1:9" x14ac:dyDescent="0.25">
      <c r="A173" s="124" t="s">
        <v>905</v>
      </c>
      <c r="B173" s="125">
        <v>15740</v>
      </c>
      <c r="C173" s="125">
        <v>10259</v>
      </c>
      <c r="D173" s="126">
        <v>65.2</v>
      </c>
      <c r="E173" s="125">
        <v>9617</v>
      </c>
      <c r="F173" s="126">
        <v>61.1</v>
      </c>
      <c r="G173" s="125">
        <v>642</v>
      </c>
      <c r="H173" s="126">
        <v>6.3</v>
      </c>
      <c r="I173" s="125">
        <v>5480</v>
      </c>
    </row>
    <row r="174" spans="1:9" x14ac:dyDescent="0.25">
      <c r="A174" s="127" t="s">
        <v>906</v>
      </c>
      <c r="B174" s="125">
        <v>1231</v>
      </c>
      <c r="C174" s="125">
        <v>393</v>
      </c>
      <c r="D174" s="126">
        <v>31.9</v>
      </c>
      <c r="E174" s="125">
        <v>323</v>
      </c>
      <c r="F174" s="126">
        <v>26.3</v>
      </c>
      <c r="G174" s="125">
        <v>70</v>
      </c>
      <c r="H174" s="126">
        <v>17.7</v>
      </c>
      <c r="I174" s="125">
        <v>838</v>
      </c>
    </row>
    <row r="175" spans="1:9" x14ac:dyDescent="0.25">
      <c r="A175" s="128" t="s">
        <v>907</v>
      </c>
      <c r="B175" s="125">
        <v>668</v>
      </c>
      <c r="C175" s="125">
        <v>138</v>
      </c>
      <c r="D175" s="126">
        <v>20.7</v>
      </c>
      <c r="E175" s="125">
        <v>116</v>
      </c>
      <c r="F175" s="126">
        <v>17.3</v>
      </c>
      <c r="G175" s="125">
        <v>23</v>
      </c>
      <c r="H175" s="126">
        <v>16.399999999999999</v>
      </c>
      <c r="I175" s="125">
        <v>529</v>
      </c>
    </row>
    <row r="176" spans="1:9" x14ac:dyDescent="0.25">
      <c r="A176" s="128" t="s">
        <v>908</v>
      </c>
      <c r="B176" s="125">
        <v>564</v>
      </c>
      <c r="C176" s="125">
        <v>255</v>
      </c>
      <c r="D176" s="126">
        <v>45.2</v>
      </c>
      <c r="E176" s="125">
        <v>208</v>
      </c>
      <c r="F176" s="126">
        <v>36.799999999999997</v>
      </c>
      <c r="G176" s="125">
        <v>47</v>
      </c>
      <c r="H176" s="126">
        <v>18.5</v>
      </c>
      <c r="I176" s="125">
        <v>309</v>
      </c>
    </row>
    <row r="177" spans="1:9" x14ac:dyDescent="0.25">
      <c r="A177" s="127" t="s">
        <v>909</v>
      </c>
      <c r="B177" s="125">
        <v>1480</v>
      </c>
      <c r="C177" s="125">
        <v>1028</v>
      </c>
      <c r="D177" s="126">
        <v>69.5</v>
      </c>
      <c r="E177" s="125">
        <v>901</v>
      </c>
      <c r="F177" s="126">
        <v>60.9</v>
      </c>
      <c r="G177" s="125">
        <v>127</v>
      </c>
      <c r="H177" s="126">
        <v>12.4</v>
      </c>
      <c r="I177" s="125">
        <v>452</v>
      </c>
    </row>
    <row r="178" spans="1:9" x14ac:dyDescent="0.25">
      <c r="A178" s="127" t="s">
        <v>910</v>
      </c>
      <c r="B178" s="125">
        <v>8279</v>
      </c>
      <c r="C178" s="125">
        <v>6849</v>
      </c>
      <c r="D178" s="126">
        <v>82.7</v>
      </c>
      <c r="E178" s="125">
        <v>6478</v>
      </c>
      <c r="F178" s="126">
        <v>78.2</v>
      </c>
      <c r="G178" s="125">
        <v>371</v>
      </c>
      <c r="H178" s="126">
        <v>5.4</v>
      </c>
      <c r="I178" s="125">
        <v>1431</v>
      </c>
    </row>
    <row r="179" spans="1:9" x14ac:dyDescent="0.25">
      <c r="A179" s="128" t="s">
        <v>911</v>
      </c>
      <c r="B179" s="125">
        <v>3195</v>
      </c>
      <c r="C179" s="125">
        <v>2693</v>
      </c>
      <c r="D179" s="126">
        <v>84.3</v>
      </c>
      <c r="E179" s="125">
        <v>2525</v>
      </c>
      <c r="F179" s="126">
        <v>79</v>
      </c>
      <c r="G179" s="125">
        <v>168</v>
      </c>
      <c r="H179" s="126">
        <v>6.2</v>
      </c>
      <c r="I179" s="125">
        <v>502</v>
      </c>
    </row>
    <row r="180" spans="1:9" x14ac:dyDescent="0.25">
      <c r="A180" s="129" t="s">
        <v>912</v>
      </c>
      <c r="B180" s="125">
        <v>1553</v>
      </c>
      <c r="C180" s="125">
        <v>1270</v>
      </c>
      <c r="D180" s="126">
        <v>81.8</v>
      </c>
      <c r="E180" s="125">
        <v>1167</v>
      </c>
      <c r="F180" s="126">
        <v>75.2</v>
      </c>
      <c r="G180" s="125">
        <v>102</v>
      </c>
      <c r="H180" s="126">
        <v>8.1</v>
      </c>
      <c r="I180" s="125">
        <v>283</v>
      </c>
    </row>
    <row r="181" spans="1:9" x14ac:dyDescent="0.25">
      <c r="A181" s="129" t="s">
        <v>913</v>
      </c>
      <c r="B181" s="125">
        <v>1643</v>
      </c>
      <c r="C181" s="125">
        <v>1423</v>
      </c>
      <c r="D181" s="126">
        <v>86.6</v>
      </c>
      <c r="E181" s="125">
        <v>1357</v>
      </c>
      <c r="F181" s="126">
        <v>82.6</v>
      </c>
      <c r="G181" s="125">
        <v>66</v>
      </c>
      <c r="H181" s="126">
        <v>4.5999999999999996</v>
      </c>
      <c r="I181" s="125">
        <v>219</v>
      </c>
    </row>
    <row r="182" spans="1:9" x14ac:dyDescent="0.25">
      <c r="A182" s="128" t="s">
        <v>914</v>
      </c>
      <c r="B182" s="125">
        <v>2712</v>
      </c>
      <c r="C182" s="125">
        <v>2253</v>
      </c>
      <c r="D182" s="126">
        <v>83.1</v>
      </c>
      <c r="E182" s="125">
        <v>2127</v>
      </c>
      <c r="F182" s="126">
        <v>78.400000000000006</v>
      </c>
      <c r="G182" s="125">
        <v>126</v>
      </c>
      <c r="H182" s="126">
        <v>5.6</v>
      </c>
      <c r="I182" s="125">
        <v>459</v>
      </c>
    </row>
    <row r="183" spans="1:9" x14ac:dyDescent="0.25">
      <c r="A183" s="129" t="s">
        <v>915</v>
      </c>
      <c r="B183" s="125">
        <v>1396</v>
      </c>
      <c r="C183" s="125">
        <v>1152</v>
      </c>
      <c r="D183" s="126">
        <v>82.5</v>
      </c>
      <c r="E183" s="125">
        <v>1088</v>
      </c>
      <c r="F183" s="126">
        <v>77.900000000000006</v>
      </c>
      <c r="G183" s="125">
        <v>65</v>
      </c>
      <c r="H183" s="126">
        <v>5.6</v>
      </c>
      <c r="I183" s="125">
        <v>244</v>
      </c>
    </row>
    <row r="184" spans="1:9" x14ac:dyDescent="0.25">
      <c r="A184" s="129" t="s">
        <v>916</v>
      </c>
      <c r="B184" s="125">
        <v>1317</v>
      </c>
      <c r="C184" s="125">
        <v>1101</v>
      </c>
      <c r="D184" s="126">
        <v>83.6</v>
      </c>
      <c r="E184" s="125">
        <v>1039</v>
      </c>
      <c r="F184" s="126">
        <v>78.900000000000006</v>
      </c>
      <c r="G184" s="125">
        <v>62</v>
      </c>
      <c r="H184" s="126">
        <v>5.6</v>
      </c>
      <c r="I184" s="125">
        <v>216</v>
      </c>
    </row>
    <row r="185" spans="1:9" x14ac:dyDescent="0.25">
      <c r="A185" s="128" t="s">
        <v>917</v>
      </c>
      <c r="B185" s="125">
        <v>2372</v>
      </c>
      <c r="C185" s="125">
        <v>1903</v>
      </c>
      <c r="D185" s="126">
        <v>80.2</v>
      </c>
      <c r="E185" s="125">
        <v>1826</v>
      </c>
      <c r="F185" s="126">
        <v>77</v>
      </c>
      <c r="G185" s="125">
        <v>76</v>
      </c>
      <c r="H185" s="126">
        <v>4</v>
      </c>
      <c r="I185" s="125">
        <v>469</v>
      </c>
    </row>
    <row r="186" spans="1:9" x14ac:dyDescent="0.25">
      <c r="A186" s="129" t="s">
        <v>918</v>
      </c>
      <c r="B186" s="125">
        <v>1153</v>
      </c>
      <c r="C186" s="125">
        <v>949</v>
      </c>
      <c r="D186" s="126">
        <v>82.3</v>
      </c>
      <c r="E186" s="125">
        <v>910</v>
      </c>
      <c r="F186" s="126">
        <v>78.900000000000006</v>
      </c>
      <c r="G186" s="125">
        <v>40</v>
      </c>
      <c r="H186" s="126">
        <v>4.2</v>
      </c>
      <c r="I186" s="125">
        <v>204</v>
      </c>
    </row>
    <row r="187" spans="1:9" x14ac:dyDescent="0.25">
      <c r="A187" s="129" t="s">
        <v>919</v>
      </c>
      <c r="B187" s="125">
        <v>1219</v>
      </c>
      <c r="C187" s="125">
        <v>953</v>
      </c>
      <c r="D187" s="126">
        <v>78.2</v>
      </c>
      <c r="E187" s="125">
        <v>917</v>
      </c>
      <c r="F187" s="126">
        <v>75.2</v>
      </c>
      <c r="G187" s="125">
        <v>37</v>
      </c>
      <c r="H187" s="126">
        <v>3.8</v>
      </c>
      <c r="I187" s="125">
        <v>265</v>
      </c>
    </row>
    <row r="188" spans="1:9" x14ac:dyDescent="0.25">
      <c r="A188" s="127" t="s">
        <v>920</v>
      </c>
      <c r="B188" s="125">
        <v>2395</v>
      </c>
      <c r="C188" s="125">
        <v>1474</v>
      </c>
      <c r="D188" s="126">
        <v>61.5</v>
      </c>
      <c r="E188" s="125">
        <v>1419</v>
      </c>
      <c r="F188" s="126">
        <v>59.3</v>
      </c>
      <c r="G188" s="125">
        <v>55</v>
      </c>
      <c r="H188" s="126">
        <v>3.7</v>
      </c>
      <c r="I188" s="125">
        <v>922</v>
      </c>
    </row>
    <row r="189" spans="1:9" x14ac:dyDescent="0.25">
      <c r="A189" s="128" t="s">
        <v>921</v>
      </c>
      <c r="B189" s="125">
        <v>1170</v>
      </c>
      <c r="C189" s="125">
        <v>815</v>
      </c>
      <c r="D189" s="126">
        <v>69.7</v>
      </c>
      <c r="E189" s="125">
        <v>785</v>
      </c>
      <c r="F189" s="126">
        <v>67.099999999999994</v>
      </c>
      <c r="G189" s="125">
        <v>30</v>
      </c>
      <c r="H189" s="126">
        <v>3.6</v>
      </c>
      <c r="I189" s="125">
        <v>355</v>
      </c>
    </row>
    <row r="190" spans="1:9" x14ac:dyDescent="0.25">
      <c r="A190" s="128" t="s">
        <v>922</v>
      </c>
      <c r="B190" s="125">
        <v>1225</v>
      </c>
      <c r="C190" s="125">
        <v>659</v>
      </c>
      <c r="D190" s="126">
        <v>53.8</v>
      </c>
      <c r="E190" s="125">
        <v>634</v>
      </c>
      <c r="F190" s="126">
        <v>51.7</v>
      </c>
      <c r="G190" s="125">
        <v>25</v>
      </c>
      <c r="H190" s="126">
        <v>3.8</v>
      </c>
      <c r="I190" s="125">
        <v>566</v>
      </c>
    </row>
    <row r="191" spans="1:9" x14ac:dyDescent="0.25">
      <c r="A191" s="127" t="s">
        <v>923</v>
      </c>
      <c r="B191" s="125">
        <v>2353</v>
      </c>
      <c r="C191" s="125">
        <v>516</v>
      </c>
      <c r="D191" s="126">
        <v>21.9</v>
      </c>
      <c r="E191" s="125">
        <v>496</v>
      </c>
      <c r="F191" s="126">
        <v>21.1</v>
      </c>
      <c r="G191" s="125">
        <v>20</v>
      </c>
      <c r="H191" s="126">
        <v>3.9</v>
      </c>
      <c r="I191" s="125">
        <v>1838</v>
      </c>
    </row>
    <row r="192" spans="1:9" x14ac:dyDescent="0.25">
      <c r="A192" s="128" t="s">
        <v>924</v>
      </c>
      <c r="B192" s="125">
        <v>895</v>
      </c>
      <c r="C192" s="125">
        <v>296</v>
      </c>
      <c r="D192" s="126">
        <v>33.1</v>
      </c>
      <c r="E192" s="125">
        <v>286</v>
      </c>
      <c r="F192" s="126">
        <v>32</v>
      </c>
      <c r="G192" s="125">
        <v>10</v>
      </c>
      <c r="H192" s="126">
        <v>3.2</v>
      </c>
      <c r="I192" s="125">
        <v>599</v>
      </c>
    </row>
    <row r="193" spans="1:9" x14ac:dyDescent="0.25">
      <c r="A193" s="128" t="s">
        <v>925</v>
      </c>
      <c r="B193" s="125">
        <v>689</v>
      </c>
      <c r="C193" s="125">
        <v>143</v>
      </c>
      <c r="D193" s="126">
        <v>20.7</v>
      </c>
      <c r="E193" s="125">
        <v>136</v>
      </c>
      <c r="F193" s="126">
        <v>19.7</v>
      </c>
      <c r="G193" s="125">
        <v>7</v>
      </c>
      <c r="H193" s="126">
        <v>4.5999999999999996</v>
      </c>
      <c r="I193" s="125">
        <v>547</v>
      </c>
    </row>
    <row r="194" spans="1:9" x14ac:dyDescent="0.25">
      <c r="A194" s="128" t="s">
        <v>926</v>
      </c>
      <c r="B194" s="125">
        <v>769</v>
      </c>
      <c r="C194" s="125">
        <v>77</v>
      </c>
      <c r="D194" s="126">
        <v>10</v>
      </c>
      <c r="E194" s="125">
        <v>73</v>
      </c>
      <c r="F194" s="126">
        <v>9.6</v>
      </c>
      <c r="G194" s="125">
        <v>4</v>
      </c>
      <c r="H194" s="126">
        <v>4.9000000000000004</v>
      </c>
      <c r="I194" s="125">
        <v>692</v>
      </c>
    </row>
    <row r="195" spans="1:9" ht="21" customHeight="1" x14ac:dyDescent="0.25">
      <c r="A195" s="124" t="s">
        <v>928</v>
      </c>
      <c r="B195" s="131"/>
      <c r="C195" s="131"/>
      <c r="E195" s="131"/>
      <c r="G195" s="131"/>
      <c r="I195" s="131"/>
    </row>
    <row r="196" spans="1:9" x14ac:dyDescent="0.25">
      <c r="A196" s="124" t="s">
        <v>905</v>
      </c>
      <c r="B196" s="125">
        <v>18392</v>
      </c>
      <c r="C196" s="125">
        <v>10977</v>
      </c>
      <c r="D196" s="126">
        <v>59.7</v>
      </c>
      <c r="E196" s="125">
        <v>10319</v>
      </c>
      <c r="F196" s="126">
        <v>56.1</v>
      </c>
      <c r="G196" s="125">
        <v>658</v>
      </c>
      <c r="H196" s="126">
        <v>6</v>
      </c>
      <c r="I196" s="125">
        <v>7415</v>
      </c>
    </row>
    <row r="197" spans="1:9" x14ac:dyDescent="0.25">
      <c r="A197" s="127" t="s">
        <v>906</v>
      </c>
      <c r="B197" s="125">
        <v>1251</v>
      </c>
      <c r="C197" s="125">
        <v>346</v>
      </c>
      <c r="D197" s="126">
        <v>27.7</v>
      </c>
      <c r="E197" s="125">
        <v>285</v>
      </c>
      <c r="F197" s="126">
        <v>22.8</v>
      </c>
      <c r="G197" s="125">
        <v>61</v>
      </c>
      <c r="H197" s="126">
        <v>17.7</v>
      </c>
      <c r="I197" s="125">
        <v>904</v>
      </c>
    </row>
    <row r="198" spans="1:9" x14ac:dyDescent="0.25">
      <c r="A198" s="128" t="s">
        <v>907</v>
      </c>
      <c r="B198" s="125">
        <v>681</v>
      </c>
      <c r="C198" s="125">
        <v>133</v>
      </c>
      <c r="D198" s="126">
        <v>19.5</v>
      </c>
      <c r="E198" s="125">
        <v>112</v>
      </c>
      <c r="F198" s="126">
        <v>16.5</v>
      </c>
      <c r="G198" s="125">
        <v>21</v>
      </c>
      <c r="H198" s="126">
        <v>15.8</v>
      </c>
      <c r="I198" s="125">
        <v>548</v>
      </c>
    </row>
    <row r="199" spans="1:9" x14ac:dyDescent="0.25">
      <c r="A199" s="128" t="s">
        <v>908</v>
      </c>
      <c r="B199" s="125">
        <v>569</v>
      </c>
      <c r="C199" s="125">
        <v>213</v>
      </c>
      <c r="D199" s="126">
        <v>37.5</v>
      </c>
      <c r="E199" s="125">
        <v>173</v>
      </c>
      <c r="F199" s="126">
        <v>30.4</v>
      </c>
      <c r="G199" s="125">
        <v>40</v>
      </c>
      <c r="H199" s="126">
        <v>18.899999999999999</v>
      </c>
      <c r="I199" s="125">
        <v>356</v>
      </c>
    </row>
    <row r="200" spans="1:9" x14ac:dyDescent="0.25">
      <c r="A200" s="127" t="s">
        <v>909</v>
      </c>
      <c r="B200" s="125">
        <v>1590</v>
      </c>
      <c r="C200" s="125">
        <v>1071</v>
      </c>
      <c r="D200" s="126">
        <v>67.3</v>
      </c>
      <c r="E200" s="125">
        <v>947</v>
      </c>
      <c r="F200" s="126">
        <v>59.5</v>
      </c>
      <c r="G200" s="125">
        <v>124</v>
      </c>
      <c r="H200" s="126">
        <v>11.6</v>
      </c>
      <c r="I200" s="125">
        <v>519</v>
      </c>
    </row>
    <row r="201" spans="1:9" x14ac:dyDescent="0.25">
      <c r="A201" s="127" t="s">
        <v>910</v>
      </c>
      <c r="B201" s="125">
        <v>9424</v>
      </c>
      <c r="C201" s="125">
        <v>7428</v>
      </c>
      <c r="D201" s="126">
        <v>78.8</v>
      </c>
      <c r="E201" s="125">
        <v>7036</v>
      </c>
      <c r="F201" s="126">
        <v>74.7</v>
      </c>
      <c r="G201" s="125">
        <v>393</v>
      </c>
      <c r="H201" s="126">
        <v>5.3</v>
      </c>
      <c r="I201" s="125">
        <v>1995</v>
      </c>
    </row>
    <row r="202" spans="1:9" x14ac:dyDescent="0.25">
      <c r="A202" s="128" t="s">
        <v>911</v>
      </c>
      <c r="B202" s="125">
        <v>3483</v>
      </c>
      <c r="C202" s="125">
        <v>2754</v>
      </c>
      <c r="D202" s="126">
        <v>79.099999999999994</v>
      </c>
      <c r="E202" s="125">
        <v>2559</v>
      </c>
      <c r="F202" s="126">
        <v>73.5</v>
      </c>
      <c r="G202" s="125">
        <v>195</v>
      </c>
      <c r="H202" s="126">
        <v>7.1</v>
      </c>
      <c r="I202" s="125">
        <v>729</v>
      </c>
    </row>
    <row r="203" spans="1:9" x14ac:dyDescent="0.25">
      <c r="A203" s="129" t="s">
        <v>912</v>
      </c>
      <c r="B203" s="125">
        <v>1676</v>
      </c>
      <c r="C203" s="125">
        <v>1357</v>
      </c>
      <c r="D203" s="126">
        <v>80.900000000000006</v>
      </c>
      <c r="E203" s="125">
        <v>1258</v>
      </c>
      <c r="F203" s="126">
        <v>75.099999999999994</v>
      </c>
      <c r="G203" s="125">
        <v>98</v>
      </c>
      <c r="H203" s="126">
        <v>7.3</v>
      </c>
      <c r="I203" s="125">
        <v>319</v>
      </c>
    </row>
    <row r="204" spans="1:9" x14ac:dyDescent="0.25">
      <c r="A204" s="129" t="s">
        <v>913</v>
      </c>
      <c r="B204" s="125">
        <v>1807</v>
      </c>
      <c r="C204" s="125">
        <v>1398</v>
      </c>
      <c r="D204" s="126">
        <v>77.3</v>
      </c>
      <c r="E204" s="125">
        <v>1301</v>
      </c>
      <c r="F204" s="126">
        <v>72</v>
      </c>
      <c r="G204" s="125">
        <v>96</v>
      </c>
      <c r="H204" s="126">
        <v>6.9</v>
      </c>
      <c r="I204" s="125">
        <v>410</v>
      </c>
    </row>
    <row r="205" spans="1:9" x14ac:dyDescent="0.25">
      <c r="A205" s="128" t="s">
        <v>914</v>
      </c>
      <c r="B205" s="125">
        <v>3127</v>
      </c>
      <c r="C205" s="125">
        <v>2533</v>
      </c>
      <c r="D205" s="126">
        <v>81</v>
      </c>
      <c r="E205" s="125">
        <v>2420</v>
      </c>
      <c r="F205" s="126">
        <v>77.400000000000006</v>
      </c>
      <c r="G205" s="125">
        <v>113</v>
      </c>
      <c r="H205" s="126">
        <v>4.5</v>
      </c>
      <c r="I205" s="125">
        <v>594</v>
      </c>
    </row>
    <row r="206" spans="1:9" x14ac:dyDescent="0.25">
      <c r="A206" s="129" t="s">
        <v>915</v>
      </c>
      <c r="B206" s="125">
        <v>1590</v>
      </c>
      <c r="C206" s="125">
        <v>1279</v>
      </c>
      <c r="D206" s="126">
        <v>80.5</v>
      </c>
      <c r="E206" s="125">
        <v>1219</v>
      </c>
      <c r="F206" s="126">
        <v>76.7</v>
      </c>
      <c r="G206" s="125">
        <v>60</v>
      </c>
      <c r="H206" s="126">
        <v>4.7</v>
      </c>
      <c r="I206" s="125">
        <v>311</v>
      </c>
    </row>
    <row r="207" spans="1:9" x14ac:dyDescent="0.25">
      <c r="A207" s="129" t="s">
        <v>916</v>
      </c>
      <c r="B207" s="125">
        <v>1537</v>
      </c>
      <c r="C207" s="125">
        <v>1254</v>
      </c>
      <c r="D207" s="126">
        <v>81.599999999999994</v>
      </c>
      <c r="E207" s="125">
        <v>1201</v>
      </c>
      <c r="F207" s="126">
        <v>78.099999999999994</v>
      </c>
      <c r="G207" s="125">
        <v>53</v>
      </c>
      <c r="H207" s="126">
        <v>4.2</v>
      </c>
      <c r="I207" s="125">
        <v>283</v>
      </c>
    </row>
    <row r="208" spans="1:9" x14ac:dyDescent="0.25">
      <c r="A208" s="128" t="s">
        <v>917</v>
      </c>
      <c r="B208" s="125">
        <v>2813</v>
      </c>
      <c r="C208" s="125">
        <v>2141</v>
      </c>
      <c r="D208" s="126">
        <v>76.099999999999994</v>
      </c>
      <c r="E208" s="125">
        <v>2056</v>
      </c>
      <c r="F208" s="126">
        <v>73.099999999999994</v>
      </c>
      <c r="G208" s="125">
        <v>84</v>
      </c>
      <c r="H208" s="126">
        <v>3.9</v>
      </c>
      <c r="I208" s="125">
        <v>672</v>
      </c>
    </row>
    <row r="209" spans="1:9" x14ac:dyDescent="0.25">
      <c r="A209" s="129" t="s">
        <v>918</v>
      </c>
      <c r="B209" s="125">
        <v>1386</v>
      </c>
      <c r="C209" s="125">
        <v>1079</v>
      </c>
      <c r="D209" s="126">
        <v>77.8</v>
      </c>
      <c r="E209" s="125">
        <v>1033</v>
      </c>
      <c r="F209" s="126">
        <v>74.5</v>
      </c>
      <c r="G209" s="125">
        <v>46</v>
      </c>
      <c r="H209" s="126">
        <v>4.3</v>
      </c>
      <c r="I209" s="125">
        <v>307</v>
      </c>
    </row>
    <row r="210" spans="1:9" x14ac:dyDescent="0.25">
      <c r="A210" s="129" t="s">
        <v>919</v>
      </c>
      <c r="B210" s="125">
        <v>1427</v>
      </c>
      <c r="C210" s="125">
        <v>1062</v>
      </c>
      <c r="D210" s="126">
        <v>74.400000000000006</v>
      </c>
      <c r="E210" s="125">
        <v>1024</v>
      </c>
      <c r="F210" s="126">
        <v>71.7</v>
      </c>
      <c r="G210" s="125">
        <v>38</v>
      </c>
      <c r="H210" s="126">
        <v>3.6</v>
      </c>
      <c r="I210" s="125">
        <v>365</v>
      </c>
    </row>
    <row r="211" spans="1:9" x14ac:dyDescent="0.25">
      <c r="A211" s="127" t="s">
        <v>920</v>
      </c>
      <c r="B211" s="125">
        <v>2814</v>
      </c>
      <c r="C211" s="125">
        <v>1585</v>
      </c>
      <c r="D211" s="126">
        <v>56.3</v>
      </c>
      <c r="E211" s="125">
        <v>1531</v>
      </c>
      <c r="F211" s="126">
        <v>54.4</v>
      </c>
      <c r="G211" s="125">
        <v>54</v>
      </c>
      <c r="H211" s="126">
        <v>3.4</v>
      </c>
      <c r="I211" s="125">
        <v>1229</v>
      </c>
    </row>
    <row r="212" spans="1:9" x14ac:dyDescent="0.25">
      <c r="A212" s="128" t="s">
        <v>921</v>
      </c>
      <c r="B212" s="125">
        <v>1408</v>
      </c>
      <c r="C212" s="125">
        <v>917</v>
      </c>
      <c r="D212" s="126">
        <v>65.099999999999994</v>
      </c>
      <c r="E212" s="125">
        <v>887</v>
      </c>
      <c r="F212" s="126">
        <v>63</v>
      </c>
      <c r="G212" s="125">
        <v>30</v>
      </c>
      <c r="H212" s="126">
        <v>3.2</v>
      </c>
      <c r="I212" s="125">
        <v>492</v>
      </c>
    </row>
    <row r="213" spans="1:9" x14ac:dyDescent="0.25">
      <c r="A213" s="128" t="s">
        <v>922</v>
      </c>
      <c r="B213" s="125">
        <v>1406</v>
      </c>
      <c r="C213" s="125">
        <v>669</v>
      </c>
      <c r="D213" s="126">
        <v>47.6</v>
      </c>
      <c r="E213" s="125">
        <v>644</v>
      </c>
      <c r="F213" s="126">
        <v>45.8</v>
      </c>
      <c r="G213" s="125">
        <v>25</v>
      </c>
      <c r="H213" s="126">
        <v>3.7</v>
      </c>
      <c r="I213" s="125">
        <v>737</v>
      </c>
    </row>
    <row r="214" spans="1:9" x14ac:dyDescent="0.25">
      <c r="A214" s="127" t="s">
        <v>923</v>
      </c>
      <c r="B214" s="125">
        <v>3313</v>
      </c>
      <c r="C214" s="125">
        <v>546</v>
      </c>
      <c r="D214" s="126">
        <v>16.5</v>
      </c>
      <c r="E214" s="125">
        <v>520</v>
      </c>
      <c r="F214" s="126">
        <v>15.7</v>
      </c>
      <c r="G214" s="125">
        <v>25</v>
      </c>
      <c r="H214" s="126">
        <v>4.7</v>
      </c>
      <c r="I214" s="125">
        <v>2767</v>
      </c>
    </row>
    <row r="215" spans="1:9" x14ac:dyDescent="0.25">
      <c r="A215" s="128" t="s">
        <v>924</v>
      </c>
      <c r="B215" s="125">
        <v>1127</v>
      </c>
      <c r="C215" s="125">
        <v>327</v>
      </c>
      <c r="D215" s="126">
        <v>29</v>
      </c>
      <c r="E215" s="125">
        <v>313</v>
      </c>
      <c r="F215" s="126">
        <v>27.8</v>
      </c>
      <c r="G215" s="125">
        <v>14</v>
      </c>
      <c r="H215" s="126">
        <v>4.2</v>
      </c>
      <c r="I215" s="125">
        <v>800</v>
      </c>
    </row>
    <row r="216" spans="1:9" x14ac:dyDescent="0.25">
      <c r="A216" s="128" t="s">
        <v>925</v>
      </c>
      <c r="B216" s="125">
        <v>904</v>
      </c>
      <c r="C216" s="125">
        <v>137</v>
      </c>
      <c r="D216" s="126">
        <v>15.2</v>
      </c>
      <c r="E216" s="125">
        <v>130</v>
      </c>
      <c r="F216" s="126">
        <v>14.3</v>
      </c>
      <c r="G216" s="125">
        <v>7</v>
      </c>
      <c r="H216" s="126">
        <v>5.4</v>
      </c>
      <c r="I216" s="125">
        <v>767</v>
      </c>
    </row>
    <row r="217" spans="1:9" x14ac:dyDescent="0.25">
      <c r="A217" s="128" t="s">
        <v>926</v>
      </c>
      <c r="B217" s="125">
        <v>1282</v>
      </c>
      <c r="C217" s="125">
        <v>82</v>
      </c>
      <c r="D217" s="126">
        <v>6.4</v>
      </c>
      <c r="E217" s="125">
        <v>78</v>
      </c>
      <c r="F217" s="126">
        <v>6</v>
      </c>
      <c r="G217" s="125">
        <v>4</v>
      </c>
      <c r="H217" s="126">
        <v>5.0999999999999996</v>
      </c>
      <c r="I217" s="125">
        <v>1201</v>
      </c>
    </row>
    <row r="218" spans="1:9" x14ac:dyDescent="0.25">
      <c r="B218" s="131"/>
      <c r="C218" s="131"/>
      <c r="E218" s="131"/>
      <c r="G218" s="131"/>
      <c r="I218" s="131"/>
    </row>
    <row r="219" spans="1:9" x14ac:dyDescent="0.25">
      <c r="A219" s="124" t="s">
        <v>931</v>
      </c>
      <c r="B219" s="131"/>
      <c r="C219" s="131"/>
      <c r="E219" s="131"/>
      <c r="G219" s="131"/>
      <c r="I219" s="131"/>
    </row>
    <row r="220" spans="1:9" x14ac:dyDescent="0.25">
      <c r="A220" s="124" t="s">
        <v>905</v>
      </c>
      <c r="B220" s="125">
        <v>16933</v>
      </c>
      <c r="C220" s="125">
        <v>10921</v>
      </c>
      <c r="D220" s="126">
        <v>64.5</v>
      </c>
      <c r="E220" s="125">
        <v>10615</v>
      </c>
      <c r="F220" s="126">
        <v>62.7</v>
      </c>
      <c r="G220" s="125">
        <v>306</v>
      </c>
      <c r="H220" s="126">
        <v>2.8</v>
      </c>
      <c r="I220" s="125">
        <v>6012</v>
      </c>
    </row>
    <row r="221" spans="1:9" x14ac:dyDescent="0.25">
      <c r="A221" s="127" t="s">
        <v>906</v>
      </c>
      <c r="B221" s="125">
        <v>895</v>
      </c>
      <c r="C221" s="125">
        <v>206</v>
      </c>
      <c r="D221" s="126">
        <v>23</v>
      </c>
      <c r="E221" s="125">
        <v>187</v>
      </c>
      <c r="F221" s="126">
        <v>20.8</v>
      </c>
      <c r="G221" s="125">
        <v>20</v>
      </c>
      <c r="H221" s="126">
        <v>9.6</v>
      </c>
      <c r="I221" s="125">
        <v>689</v>
      </c>
    </row>
    <row r="222" spans="1:9" x14ac:dyDescent="0.25">
      <c r="A222" s="128" t="s">
        <v>907</v>
      </c>
      <c r="B222" s="125">
        <v>457</v>
      </c>
      <c r="C222" s="125">
        <v>69</v>
      </c>
      <c r="D222" s="126">
        <v>15.1</v>
      </c>
      <c r="E222" s="125">
        <v>65</v>
      </c>
      <c r="F222" s="126">
        <v>14.1</v>
      </c>
      <c r="G222" s="125">
        <v>5</v>
      </c>
      <c r="H222" s="126">
        <v>6.5</v>
      </c>
      <c r="I222" s="125">
        <v>388</v>
      </c>
    </row>
    <row r="223" spans="1:9" x14ac:dyDescent="0.25">
      <c r="A223" s="128" t="s">
        <v>908</v>
      </c>
      <c r="B223" s="125">
        <v>438</v>
      </c>
      <c r="C223" s="125">
        <v>137</v>
      </c>
      <c r="D223" s="126">
        <v>31.3</v>
      </c>
      <c r="E223" s="125">
        <v>122</v>
      </c>
      <c r="F223" s="126">
        <v>27.8</v>
      </c>
      <c r="G223" s="125">
        <v>15</v>
      </c>
      <c r="H223" s="126">
        <v>11.1</v>
      </c>
      <c r="I223" s="125">
        <v>301</v>
      </c>
    </row>
    <row r="224" spans="1:9" x14ac:dyDescent="0.25">
      <c r="A224" s="127" t="s">
        <v>909</v>
      </c>
      <c r="B224" s="125">
        <v>1336</v>
      </c>
      <c r="C224" s="125">
        <v>750</v>
      </c>
      <c r="D224" s="126">
        <v>56.1</v>
      </c>
      <c r="E224" s="125">
        <v>691</v>
      </c>
      <c r="F224" s="126">
        <v>51.7</v>
      </c>
      <c r="G224" s="125">
        <v>60</v>
      </c>
      <c r="H224" s="126">
        <v>7.9</v>
      </c>
      <c r="I224" s="125">
        <v>586</v>
      </c>
    </row>
    <row r="225" spans="1:9" x14ac:dyDescent="0.25">
      <c r="A225" s="127" t="s">
        <v>910</v>
      </c>
      <c r="B225" s="125">
        <v>9513</v>
      </c>
      <c r="C225" s="125">
        <v>7798</v>
      </c>
      <c r="D225" s="126">
        <v>82</v>
      </c>
      <c r="E225" s="125">
        <v>7622</v>
      </c>
      <c r="F225" s="126">
        <v>80.099999999999994</v>
      </c>
      <c r="G225" s="125">
        <v>176</v>
      </c>
      <c r="H225" s="126">
        <v>2.2999999999999998</v>
      </c>
      <c r="I225" s="125">
        <v>1715</v>
      </c>
    </row>
    <row r="226" spans="1:9" x14ac:dyDescent="0.25">
      <c r="A226" s="128" t="s">
        <v>911</v>
      </c>
      <c r="B226" s="125">
        <v>3231</v>
      </c>
      <c r="C226" s="125">
        <v>2591</v>
      </c>
      <c r="D226" s="126">
        <v>80.2</v>
      </c>
      <c r="E226" s="125">
        <v>2525</v>
      </c>
      <c r="F226" s="126">
        <v>78.099999999999994</v>
      </c>
      <c r="G226" s="125">
        <v>66</v>
      </c>
      <c r="H226" s="126">
        <v>2.6</v>
      </c>
      <c r="I226" s="125">
        <v>640</v>
      </c>
    </row>
    <row r="227" spans="1:9" x14ac:dyDescent="0.25">
      <c r="A227" s="129" t="s">
        <v>912</v>
      </c>
      <c r="B227" s="125">
        <v>1488</v>
      </c>
      <c r="C227" s="125">
        <v>1178</v>
      </c>
      <c r="D227" s="126">
        <v>79.2</v>
      </c>
      <c r="E227" s="125">
        <v>1140</v>
      </c>
      <c r="F227" s="126">
        <v>76.599999999999994</v>
      </c>
      <c r="G227" s="125">
        <v>38</v>
      </c>
      <c r="H227" s="126">
        <v>3.2</v>
      </c>
      <c r="I227" s="125">
        <v>310</v>
      </c>
    </row>
    <row r="228" spans="1:9" x14ac:dyDescent="0.25">
      <c r="A228" s="129" t="s">
        <v>913</v>
      </c>
      <c r="B228" s="125">
        <v>1743</v>
      </c>
      <c r="C228" s="125">
        <v>1413</v>
      </c>
      <c r="D228" s="126">
        <v>81.099999999999994</v>
      </c>
      <c r="E228" s="125">
        <v>1385</v>
      </c>
      <c r="F228" s="126">
        <v>79.5</v>
      </c>
      <c r="G228" s="125">
        <v>28</v>
      </c>
      <c r="H228" s="126">
        <v>2</v>
      </c>
      <c r="I228" s="125">
        <v>330</v>
      </c>
    </row>
    <row r="229" spans="1:9" x14ac:dyDescent="0.25">
      <c r="A229" s="128" t="s">
        <v>914</v>
      </c>
      <c r="B229" s="125">
        <v>3374</v>
      </c>
      <c r="C229" s="125">
        <v>2800</v>
      </c>
      <c r="D229" s="126">
        <v>83</v>
      </c>
      <c r="E229" s="125">
        <v>2738</v>
      </c>
      <c r="F229" s="126">
        <v>81.099999999999994</v>
      </c>
      <c r="G229" s="125">
        <v>61</v>
      </c>
      <c r="H229" s="126">
        <v>2.2000000000000002</v>
      </c>
      <c r="I229" s="125">
        <v>575</v>
      </c>
    </row>
    <row r="230" spans="1:9" x14ac:dyDescent="0.25">
      <c r="A230" s="129" t="s">
        <v>915</v>
      </c>
      <c r="B230" s="125">
        <v>1772</v>
      </c>
      <c r="C230" s="125">
        <v>1489</v>
      </c>
      <c r="D230" s="126">
        <v>84</v>
      </c>
      <c r="E230" s="125">
        <v>1456</v>
      </c>
      <c r="F230" s="126">
        <v>82.2</v>
      </c>
      <c r="G230" s="125">
        <v>33</v>
      </c>
      <c r="H230" s="126">
        <v>2.2000000000000002</v>
      </c>
      <c r="I230" s="125">
        <v>283</v>
      </c>
    </row>
    <row r="231" spans="1:9" x14ac:dyDescent="0.25">
      <c r="A231" s="129" t="s">
        <v>916</v>
      </c>
      <c r="B231" s="125">
        <v>1602</v>
      </c>
      <c r="C231" s="125">
        <v>1311</v>
      </c>
      <c r="D231" s="126">
        <v>81.8</v>
      </c>
      <c r="E231" s="125">
        <v>1282</v>
      </c>
      <c r="F231" s="126">
        <v>80</v>
      </c>
      <c r="G231" s="125">
        <v>29</v>
      </c>
      <c r="H231" s="126">
        <v>2.2000000000000002</v>
      </c>
      <c r="I231" s="125">
        <v>291</v>
      </c>
    </row>
    <row r="232" spans="1:9" x14ac:dyDescent="0.25">
      <c r="A232" s="128" t="s">
        <v>917</v>
      </c>
      <c r="B232" s="125">
        <v>2908</v>
      </c>
      <c r="C232" s="125">
        <v>2408</v>
      </c>
      <c r="D232" s="126">
        <v>82.8</v>
      </c>
      <c r="E232" s="125">
        <v>2359</v>
      </c>
      <c r="F232" s="126">
        <v>81.099999999999994</v>
      </c>
      <c r="G232" s="125">
        <v>48</v>
      </c>
      <c r="H232" s="126">
        <v>2</v>
      </c>
      <c r="I232" s="125">
        <v>501</v>
      </c>
    </row>
    <row r="233" spans="1:9" x14ac:dyDescent="0.25">
      <c r="A233" s="129" t="s">
        <v>918</v>
      </c>
      <c r="B233" s="125">
        <v>1526</v>
      </c>
      <c r="C233" s="125">
        <v>1262</v>
      </c>
      <c r="D233" s="126">
        <v>82.7</v>
      </c>
      <c r="E233" s="125">
        <v>1239</v>
      </c>
      <c r="F233" s="126">
        <v>81.2</v>
      </c>
      <c r="G233" s="125">
        <v>23</v>
      </c>
      <c r="H233" s="126">
        <v>1.8</v>
      </c>
      <c r="I233" s="125">
        <v>264</v>
      </c>
    </row>
    <row r="234" spans="1:9" x14ac:dyDescent="0.25">
      <c r="A234" s="129" t="s">
        <v>919</v>
      </c>
      <c r="B234" s="125">
        <v>1382</v>
      </c>
      <c r="C234" s="125">
        <v>1146</v>
      </c>
      <c r="D234" s="126">
        <v>82.9</v>
      </c>
      <c r="E234" s="125">
        <v>1121</v>
      </c>
      <c r="F234" s="126">
        <v>81.099999999999994</v>
      </c>
      <c r="G234" s="125">
        <v>25</v>
      </c>
      <c r="H234" s="126">
        <v>2.2000000000000002</v>
      </c>
      <c r="I234" s="125">
        <v>237</v>
      </c>
    </row>
    <row r="235" spans="1:9" x14ac:dyDescent="0.25">
      <c r="A235" s="127" t="s">
        <v>920</v>
      </c>
      <c r="B235" s="125">
        <v>2312</v>
      </c>
      <c r="C235" s="125">
        <v>1567</v>
      </c>
      <c r="D235" s="126">
        <v>67.8</v>
      </c>
      <c r="E235" s="125">
        <v>1531</v>
      </c>
      <c r="F235" s="126">
        <v>66.2</v>
      </c>
      <c r="G235" s="125">
        <v>37</v>
      </c>
      <c r="H235" s="126">
        <v>2.2999999999999998</v>
      </c>
      <c r="I235" s="125">
        <v>745</v>
      </c>
    </row>
    <row r="236" spans="1:9" x14ac:dyDescent="0.25">
      <c r="A236" s="128" t="s">
        <v>921</v>
      </c>
      <c r="B236" s="125">
        <v>1204</v>
      </c>
      <c r="C236" s="125">
        <v>908</v>
      </c>
      <c r="D236" s="126">
        <v>75.400000000000006</v>
      </c>
      <c r="E236" s="125">
        <v>884</v>
      </c>
      <c r="F236" s="126">
        <v>73.400000000000006</v>
      </c>
      <c r="G236" s="125">
        <v>24</v>
      </c>
      <c r="H236" s="126">
        <v>2.6</v>
      </c>
      <c r="I236" s="125">
        <v>296</v>
      </c>
    </row>
    <row r="237" spans="1:9" x14ac:dyDescent="0.25">
      <c r="A237" s="128" t="s">
        <v>922</v>
      </c>
      <c r="B237" s="125">
        <v>1108</v>
      </c>
      <c r="C237" s="125">
        <v>659</v>
      </c>
      <c r="D237" s="126">
        <v>59.5</v>
      </c>
      <c r="E237" s="125">
        <v>647</v>
      </c>
      <c r="F237" s="126">
        <v>58.4</v>
      </c>
      <c r="G237" s="125">
        <v>13</v>
      </c>
      <c r="H237" s="126">
        <v>1.9</v>
      </c>
      <c r="I237" s="125">
        <v>448</v>
      </c>
    </row>
    <row r="238" spans="1:9" x14ac:dyDescent="0.25">
      <c r="A238" s="127" t="s">
        <v>923</v>
      </c>
      <c r="B238" s="125">
        <v>2876</v>
      </c>
      <c r="C238" s="125">
        <v>599</v>
      </c>
      <c r="D238" s="126">
        <v>20.8</v>
      </c>
      <c r="E238" s="125">
        <v>585</v>
      </c>
      <c r="F238" s="126">
        <v>20.399999999999999</v>
      </c>
      <c r="G238" s="125">
        <v>14</v>
      </c>
      <c r="H238" s="126">
        <v>2.2999999999999998</v>
      </c>
      <c r="I238" s="125">
        <v>2277</v>
      </c>
    </row>
    <row r="239" spans="1:9" x14ac:dyDescent="0.25">
      <c r="A239" s="128" t="s">
        <v>924</v>
      </c>
      <c r="B239" s="125">
        <v>961</v>
      </c>
      <c r="C239" s="125">
        <v>354</v>
      </c>
      <c r="D239" s="126">
        <v>36.9</v>
      </c>
      <c r="E239" s="125">
        <v>344</v>
      </c>
      <c r="F239" s="126">
        <v>35.799999999999997</v>
      </c>
      <c r="G239" s="125">
        <v>10</v>
      </c>
      <c r="H239" s="126">
        <v>2.8</v>
      </c>
      <c r="I239" s="125">
        <v>607</v>
      </c>
    </row>
    <row r="240" spans="1:9" x14ac:dyDescent="0.25">
      <c r="A240" s="128" t="s">
        <v>925</v>
      </c>
      <c r="B240" s="125">
        <v>822</v>
      </c>
      <c r="C240" s="125">
        <v>152</v>
      </c>
      <c r="D240" s="126">
        <v>18.399999999999999</v>
      </c>
      <c r="E240" s="125">
        <v>150</v>
      </c>
      <c r="F240" s="126">
        <v>18.3</v>
      </c>
      <c r="G240" s="125">
        <v>1</v>
      </c>
      <c r="H240" s="126">
        <v>0.9</v>
      </c>
      <c r="I240" s="125">
        <v>671</v>
      </c>
    </row>
    <row r="241" spans="1:9" x14ac:dyDescent="0.25">
      <c r="A241" s="128" t="s">
        <v>926</v>
      </c>
      <c r="B241" s="125">
        <v>1093</v>
      </c>
      <c r="C241" s="125">
        <v>93</v>
      </c>
      <c r="D241" s="126">
        <v>8.5</v>
      </c>
      <c r="E241" s="125">
        <v>91</v>
      </c>
      <c r="F241" s="126">
        <v>8.3000000000000007</v>
      </c>
      <c r="G241" s="125">
        <v>3</v>
      </c>
      <c r="H241" s="126">
        <v>2.7</v>
      </c>
      <c r="I241" s="125">
        <v>1000</v>
      </c>
    </row>
    <row r="242" spans="1:9" ht="21" customHeight="1" x14ac:dyDescent="0.25">
      <c r="A242" s="124" t="s">
        <v>927</v>
      </c>
      <c r="B242" s="131"/>
      <c r="C242" s="131"/>
      <c r="E242" s="131"/>
      <c r="G242" s="131"/>
      <c r="I242" s="131"/>
    </row>
    <row r="243" spans="1:9" x14ac:dyDescent="0.25">
      <c r="A243" s="124" t="s">
        <v>905</v>
      </c>
      <c r="B243" s="125">
        <v>8013</v>
      </c>
      <c r="C243" s="125">
        <v>5775</v>
      </c>
      <c r="D243" s="126">
        <v>72.099999999999994</v>
      </c>
      <c r="E243" s="125">
        <v>5610</v>
      </c>
      <c r="F243" s="126">
        <v>70</v>
      </c>
      <c r="G243" s="125">
        <v>165</v>
      </c>
      <c r="H243" s="126">
        <v>2.9</v>
      </c>
      <c r="I243" s="125">
        <v>2238</v>
      </c>
    </row>
    <row r="244" spans="1:9" x14ac:dyDescent="0.25">
      <c r="A244" s="127" t="s">
        <v>906</v>
      </c>
      <c r="B244" s="125">
        <v>447</v>
      </c>
      <c r="C244" s="125">
        <v>105</v>
      </c>
      <c r="D244" s="126">
        <v>23.4</v>
      </c>
      <c r="E244" s="125">
        <v>93</v>
      </c>
      <c r="F244" s="126">
        <v>20.9</v>
      </c>
      <c r="G244" s="125">
        <v>11</v>
      </c>
      <c r="H244" s="126">
        <v>10.6</v>
      </c>
      <c r="I244" s="125">
        <v>342</v>
      </c>
    </row>
    <row r="245" spans="1:9" x14ac:dyDescent="0.25">
      <c r="A245" s="128" t="s">
        <v>907</v>
      </c>
      <c r="B245" s="125">
        <v>232</v>
      </c>
      <c r="C245" s="125">
        <v>32</v>
      </c>
      <c r="D245" s="126">
        <v>13.9</v>
      </c>
      <c r="E245" s="125">
        <v>30</v>
      </c>
      <c r="F245" s="126">
        <v>12.8</v>
      </c>
      <c r="G245" s="125">
        <v>2</v>
      </c>
      <c r="H245" s="126" t="s">
        <v>932</v>
      </c>
      <c r="I245" s="125">
        <v>200</v>
      </c>
    </row>
    <row r="246" spans="1:9" x14ac:dyDescent="0.25">
      <c r="A246" s="128" t="s">
        <v>908</v>
      </c>
      <c r="B246" s="125">
        <v>214</v>
      </c>
      <c r="C246" s="125">
        <v>72</v>
      </c>
      <c r="D246" s="126">
        <v>33.700000000000003</v>
      </c>
      <c r="E246" s="125">
        <v>64</v>
      </c>
      <c r="F246" s="126">
        <v>29.8</v>
      </c>
      <c r="G246" s="125">
        <v>9</v>
      </c>
      <c r="H246" s="126">
        <v>11.8</v>
      </c>
      <c r="I246" s="125">
        <v>142</v>
      </c>
    </row>
    <row r="247" spans="1:9" x14ac:dyDescent="0.25">
      <c r="A247" s="127" t="s">
        <v>909</v>
      </c>
      <c r="B247" s="125">
        <v>674</v>
      </c>
      <c r="C247" s="125">
        <v>383</v>
      </c>
      <c r="D247" s="126">
        <v>56.8</v>
      </c>
      <c r="E247" s="125">
        <v>346</v>
      </c>
      <c r="F247" s="126">
        <v>51.3</v>
      </c>
      <c r="G247" s="125">
        <v>37</v>
      </c>
      <c r="H247" s="126">
        <v>9.6</v>
      </c>
      <c r="I247" s="125">
        <v>291</v>
      </c>
    </row>
    <row r="248" spans="1:9" x14ac:dyDescent="0.25">
      <c r="A248" s="127" t="s">
        <v>910</v>
      </c>
      <c r="B248" s="125">
        <v>4575</v>
      </c>
      <c r="C248" s="125">
        <v>4165</v>
      </c>
      <c r="D248" s="126">
        <v>91</v>
      </c>
      <c r="E248" s="125">
        <v>4074</v>
      </c>
      <c r="F248" s="126">
        <v>89</v>
      </c>
      <c r="G248" s="125">
        <v>91</v>
      </c>
      <c r="H248" s="126">
        <v>2.2000000000000002</v>
      </c>
      <c r="I248" s="125">
        <v>411</v>
      </c>
    </row>
    <row r="249" spans="1:9" x14ac:dyDescent="0.25">
      <c r="A249" s="128" t="s">
        <v>911</v>
      </c>
      <c r="B249" s="125">
        <v>1577</v>
      </c>
      <c r="C249" s="125">
        <v>1403</v>
      </c>
      <c r="D249" s="126">
        <v>89</v>
      </c>
      <c r="E249" s="125">
        <v>1368</v>
      </c>
      <c r="F249" s="126">
        <v>86.7</v>
      </c>
      <c r="G249" s="125">
        <v>35</v>
      </c>
      <c r="H249" s="126">
        <v>2.5</v>
      </c>
      <c r="I249" s="125">
        <v>174</v>
      </c>
    </row>
    <row r="250" spans="1:9" x14ac:dyDescent="0.25">
      <c r="A250" s="129" t="s">
        <v>912</v>
      </c>
      <c r="B250" s="125">
        <v>722</v>
      </c>
      <c r="C250" s="125">
        <v>613</v>
      </c>
      <c r="D250" s="126">
        <v>85</v>
      </c>
      <c r="E250" s="125">
        <v>594</v>
      </c>
      <c r="F250" s="126">
        <v>82.3</v>
      </c>
      <c r="G250" s="125">
        <v>19</v>
      </c>
      <c r="H250" s="126">
        <v>3.2</v>
      </c>
      <c r="I250" s="125">
        <v>108</v>
      </c>
    </row>
    <row r="251" spans="1:9" x14ac:dyDescent="0.25">
      <c r="A251" s="129" t="s">
        <v>913</v>
      </c>
      <c r="B251" s="125">
        <v>855</v>
      </c>
      <c r="C251" s="125">
        <v>789</v>
      </c>
      <c r="D251" s="126">
        <v>92.3</v>
      </c>
      <c r="E251" s="125">
        <v>774</v>
      </c>
      <c r="F251" s="126">
        <v>90.5</v>
      </c>
      <c r="G251" s="125">
        <v>16</v>
      </c>
      <c r="H251" s="126">
        <v>2</v>
      </c>
      <c r="I251" s="125">
        <v>66</v>
      </c>
    </row>
    <row r="252" spans="1:9" x14ac:dyDescent="0.25">
      <c r="A252" s="128" t="s">
        <v>914</v>
      </c>
      <c r="B252" s="125">
        <v>1620</v>
      </c>
      <c r="C252" s="125">
        <v>1499</v>
      </c>
      <c r="D252" s="126">
        <v>92.5</v>
      </c>
      <c r="E252" s="125">
        <v>1470</v>
      </c>
      <c r="F252" s="126">
        <v>90.7</v>
      </c>
      <c r="G252" s="125">
        <v>29</v>
      </c>
      <c r="H252" s="126">
        <v>1.9</v>
      </c>
      <c r="I252" s="125">
        <v>121</v>
      </c>
    </row>
    <row r="253" spans="1:9" x14ac:dyDescent="0.25">
      <c r="A253" s="129" t="s">
        <v>915</v>
      </c>
      <c r="B253" s="125">
        <v>867</v>
      </c>
      <c r="C253" s="125">
        <v>812</v>
      </c>
      <c r="D253" s="126">
        <v>93.7</v>
      </c>
      <c r="E253" s="125">
        <v>797</v>
      </c>
      <c r="F253" s="126">
        <v>92</v>
      </c>
      <c r="G253" s="125">
        <v>15</v>
      </c>
      <c r="H253" s="126">
        <v>1.9</v>
      </c>
      <c r="I253" s="125">
        <v>55</v>
      </c>
    </row>
    <row r="254" spans="1:9" x14ac:dyDescent="0.25">
      <c r="A254" s="129" t="s">
        <v>916</v>
      </c>
      <c r="B254" s="125">
        <v>753</v>
      </c>
      <c r="C254" s="125">
        <v>687</v>
      </c>
      <c r="D254" s="126">
        <v>91.1</v>
      </c>
      <c r="E254" s="125">
        <v>673</v>
      </c>
      <c r="F254" s="126">
        <v>89.3</v>
      </c>
      <c r="G254" s="125">
        <v>14</v>
      </c>
      <c r="H254" s="126">
        <v>2</v>
      </c>
      <c r="I254" s="125">
        <v>67</v>
      </c>
    </row>
    <row r="255" spans="1:9" x14ac:dyDescent="0.25">
      <c r="A255" s="128" t="s">
        <v>917</v>
      </c>
      <c r="B255" s="125">
        <v>1378</v>
      </c>
      <c r="C255" s="125">
        <v>1263</v>
      </c>
      <c r="D255" s="126">
        <v>91.6</v>
      </c>
      <c r="E255" s="125">
        <v>1236</v>
      </c>
      <c r="F255" s="126">
        <v>89.7</v>
      </c>
      <c r="G255" s="125">
        <v>27</v>
      </c>
      <c r="H255" s="126">
        <v>2.1</v>
      </c>
      <c r="I255" s="125">
        <v>115</v>
      </c>
    </row>
    <row r="256" spans="1:9" x14ac:dyDescent="0.25">
      <c r="A256" s="129" t="s">
        <v>918</v>
      </c>
      <c r="B256" s="125">
        <v>725</v>
      </c>
      <c r="C256" s="125">
        <v>670</v>
      </c>
      <c r="D256" s="126">
        <v>92.4</v>
      </c>
      <c r="E256" s="125">
        <v>656</v>
      </c>
      <c r="F256" s="126">
        <v>90.6</v>
      </c>
      <c r="G256" s="125">
        <v>13</v>
      </c>
      <c r="H256" s="126">
        <v>2</v>
      </c>
      <c r="I256" s="125">
        <v>55</v>
      </c>
    </row>
    <row r="257" spans="1:9" x14ac:dyDescent="0.25">
      <c r="A257" s="129" t="s">
        <v>919</v>
      </c>
      <c r="B257" s="125">
        <v>654</v>
      </c>
      <c r="C257" s="125">
        <v>594</v>
      </c>
      <c r="D257" s="126">
        <v>90.8</v>
      </c>
      <c r="E257" s="125">
        <v>580</v>
      </c>
      <c r="F257" s="126">
        <v>88.7</v>
      </c>
      <c r="G257" s="125">
        <v>14</v>
      </c>
      <c r="H257" s="126">
        <v>2.2999999999999998</v>
      </c>
      <c r="I257" s="125">
        <v>60</v>
      </c>
    </row>
    <row r="258" spans="1:9" x14ac:dyDescent="0.25">
      <c r="A258" s="127" t="s">
        <v>920</v>
      </c>
      <c r="B258" s="125">
        <v>1067</v>
      </c>
      <c r="C258" s="125">
        <v>812</v>
      </c>
      <c r="D258" s="126">
        <v>76.099999999999994</v>
      </c>
      <c r="E258" s="125">
        <v>792</v>
      </c>
      <c r="F258" s="126">
        <v>74.2</v>
      </c>
      <c r="G258" s="125">
        <v>20</v>
      </c>
      <c r="H258" s="126">
        <v>2.5</v>
      </c>
      <c r="I258" s="125">
        <v>255</v>
      </c>
    </row>
    <row r="259" spans="1:9" x14ac:dyDescent="0.25">
      <c r="A259" s="128" t="s">
        <v>921</v>
      </c>
      <c r="B259" s="125">
        <v>571</v>
      </c>
      <c r="C259" s="125">
        <v>478</v>
      </c>
      <c r="D259" s="126">
        <v>83.7</v>
      </c>
      <c r="E259" s="125">
        <v>464</v>
      </c>
      <c r="F259" s="126">
        <v>81.2</v>
      </c>
      <c r="G259" s="125">
        <v>14</v>
      </c>
      <c r="H259" s="126">
        <v>2.9</v>
      </c>
      <c r="I259" s="125">
        <v>93</v>
      </c>
    </row>
    <row r="260" spans="1:9" x14ac:dyDescent="0.25">
      <c r="A260" s="128" t="s">
        <v>922</v>
      </c>
      <c r="B260" s="125">
        <v>495</v>
      </c>
      <c r="C260" s="125">
        <v>333</v>
      </c>
      <c r="D260" s="126">
        <v>67.3</v>
      </c>
      <c r="E260" s="125">
        <v>328</v>
      </c>
      <c r="F260" s="126">
        <v>66.099999999999994</v>
      </c>
      <c r="G260" s="125">
        <v>6</v>
      </c>
      <c r="H260" s="126">
        <v>1.8</v>
      </c>
      <c r="I260" s="125">
        <v>162</v>
      </c>
    </row>
    <row r="261" spans="1:9" x14ac:dyDescent="0.25">
      <c r="A261" s="127" t="s">
        <v>923</v>
      </c>
      <c r="B261" s="125">
        <v>1250</v>
      </c>
      <c r="C261" s="125">
        <v>311</v>
      </c>
      <c r="D261" s="126">
        <v>24.9</v>
      </c>
      <c r="E261" s="125">
        <v>305</v>
      </c>
      <c r="F261" s="126">
        <v>24.4</v>
      </c>
      <c r="G261" s="125">
        <v>6</v>
      </c>
      <c r="H261" s="126">
        <v>1.9</v>
      </c>
      <c r="I261" s="125">
        <v>939</v>
      </c>
    </row>
    <row r="262" spans="1:9" x14ac:dyDescent="0.25">
      <c r="A262" s="128" t="s">
        <v>924</v>
      </c>
      <c r="B262" s="125">
        <v>420</v>
      </c>
      <c r="C262" s="125">
        <v>183</v>
      </c>
      <c r="D262" s="126">
        <v>43.5</v>
      </c>
      <c r="E262" s="125">
        <v>178</v>
      </c>
      <c r="F262" s="126">
        <v>42.4</v>
      </c>
      <c r="G262" s="125">
        <v>5</v>
      </c>
      <c r="H262" s="126">
        <v>2.5</v>
      </c>
      <c r="I262" s="125">
        <v>237</v>
      </c>
    </row>
    <row r="263" spans="1:9" x14ac:dyDescent="0.25">
      <c r="A263" s="128" t="s">
        <v>925</v>
      </c>
      <c r="B263" s="125">
        <v>360</v>
      </c>
      <c r="C263" s="125">
        <v>81</v>
      </c>
      <c r="D263" s="126">
        <v>22.4</v>
      </c>
      <c r="E263" s="125">
        <v>80</v>
      </c>
      <c r="F263" s="126">
        <v>22.1</v>
      </c>
      <c r="G263" s="125">
        <v>1</v>
      </c>
      <c r="H263" s="126">
        <v>1.2</v>
      </c>
      <c r="I263" s="125">
        <v>279</v>
      </c>
    </row>
    <row r="264" spans="1:9" x14ac:dyDescent="0.25">
      <c r="A264" s="128" t="s">
        <v>926</v>
      </c>
      <c r="B264" s="125">
        <v>470</v>
      </c>
      <c r="C264" s="125">
        <v>48</v>
      </c>
      <c r="D264" s="126">
        <v>10.1</v>
      </c>
      <c r="E264" s="125">
        <v>47</v>
      </c>
      <c r="F264" s="126">
        <v>10.1</v>
      </c>
      <c r="G264" s="125">
        <v>0</v>
      </c>
      <c r="H264" s="126">
        <v>0.9</v>
      </c>
      <c r="I264" s="125">
        <v>423</v>
      </c>
    </row>
    <row r="265" spans="1:9" ht="21" customHeight="1" x14ac:dyDescent="0.25">
      <c r="A265" s="124" t="s">
        <v>928</v>
      </c>
      <c r="B265" s="131"/>
      <c r="C265" s="131"/>
      <c r="E265" s="131"/>
      <c r="G265" s="131"/>
      <c r="I265" s="131"/>
    </row>
    <row r="266" spans="1:9" x14ac:dyDescent="0.25">
      <c r="A266" s="124" t="s">
        <v>905</v>
      </c>
      <c r="B266" s="125">
        <v>8920</v>
      </c>
      <c r="C266" s="125">
        <v>5146</v>
      </c>
      <c r="D266" s="126">
        <v>57.7</v>
      </c>
      <c r="E266" s="125">
        <v>5006</v>
      </c>
      <c r="F266" s="126">
        <v>56.1</v>
      </c>
      <c r="G266" s="125">
        <v>140</v>
      </c>
      <c r="H266" s="126">
        <v>2.7</v>
      </c>
      <c r="I266" s="125">
        <v>3774</v>
      </c>
    </row>
    <row r="267" spans="1:9" x14ac:dyDescent="0.25">
      <c r="A267" s="127" t="s">
        <v>906</v>
      </c>
      <c r="B267" s="125">
        <v>449</v>
      </c>
      <c r="C267" s="125">
        <v>102</v>
      </c>
      <c r="D267" s="126">
        <v>22.7</v>
      </c>
      <c r="E267" s="125">
        <v>93</v>
      </c>
      <c r="F267" s="126">
        <v>20.7</v>
      </c>
      <c r="G267" s="125">
        <v>9</v>
      </c>
      <c r="H267" s="126">
        <v>8.6</v>
      </c>
      <c r="I267" s="125">
        <v>347</v>
      </c>
    </row>
    <row r="268" spans="1:9" x14ac:dyDescent="0.25">
      <c r="A268" s="128" t="s">
        <v>907</v>
      </c>
      <c r="B268" s="125">
        <v>225</v>
      </c>
      <c r="C268" s="125">
        <v>37</v>
      </c>
      <c r="D268" s="126">
        <v>16.5</v>
      </c>
      <c r="E268" s="125">
        <v>35</v>
      </c>
      <c r="F268" s="126">
        <v>15.6</v>
      </c>
      <c r="G268" s="125">
        <v>2</v>
      </c>
      <c r="H268" s="126">
        <v>5.5</v>
      </c>
      <c r="I268" s="125">
        <v>188</v>
      </c>
    </row>
    <row r="269" spans="1:9" x14ac:dyDescent="0.25">
      <c r="A269" s="128" t="s">
        <v>908</v>
      </c>
      <c r="B269" s="125">
        <v>224</v>
      </c>
      <c r="C269" s="125">
        <v>65</v>
      </c>
      <c r="D269" s="126">
        <v>29</v>
      </c>
      <c r="E269" s="125">
        <v>58</v>
      </c>
      <c r="F269" s="126">
        <v>26</v>
      </c>
      <c r="G269" s="125">
        <v>7</v>
      </c>
      <c r="H269" s="126">
        <v>10.3</v>
      </c>
      <c r="I269" s="125">
        <v>159</v>
      </c>
    </row>
    <row r="270" spans="1:9" x14ac:dyDescent="0.25">
      <c r="A270" s="127" t="s">
        <v>909</v>
      </c>
      <c r="B270" s="125">
        <v>663</v>
      </c>
      <c r="C270" s="125">
        <v>367</v>
      </c>
      <c r="D270" s="126">
        <v>55.5</v>
      </c>
      <c r="E270" s="125">
        <v>345</v>
      </c>
      <c r="F270" s="126">
        <v>52</v>
      </c>
      <c r="G270" s="125">
        <v>23</v>
      </c>
      <c r="H270" s="126">
        <v>6.2</v>
      </c>
      <c r="I270" s="125">
        <v>295</v>
      </c>
    </row>
    <row r="271" spans="1:9" x14ac:dyDescent="0.25">
      <c r="A271" s="127" t="s">
        <v>910</v>
      </c>
      <c r="B271" s="125">
        <v>4938</v>
      </c>
      <c r="C271" s="125">
        <v>3633</v>
      </c>
      <c r="D271" s="126">
        <v>73.599999999999994</v>
      </c>
      <c r="E271" s="125">
        <v>3548</v>
      </c>
      <c r="F271" s="126">
        <v>71.900000000000006</v>
      </c>
      <c r="G271" s="125">
        <v>85</v>
      </c>
      <c r="H271" s="126">
        <v>2.2999999999999998</v>
      </c>
      <c r="I271" s="125">
        <v>1305</v>
      </c>
    </row>
    <row r="272" spans="1:9" x14ac:dyDescent="0.25">
      <c r="A272" s="128" t="s">
        <v>911</v>
      </c>
      <c r="B272" s="125">
        <v>1654</v>
      </c>
      <c r="C272" s="125">
        <v>1188</v>
      </c>
      <c r="D272" s="126">
        <v>71.8</v>
      </c>
      <c r="E272" s="125">
        <v>1157</v>
      </c>
      <c r="F272" s="126">
        <v>69.900000000000006</v>
      </c>
      <c r="G272" s="125">
        <v>31</v>
      </c>
      <c r="H272" s="126">
        <v>2.6</v>
      </c>
      <c r="I272" s="125">
        <v>466</v>
      </c>
    </row>
    <row r="273" spans="1:9" x14ac:dyDescent="0.25">
      <c r="A273" s="129" t="s">
        <v>912</v>
      </c>
      <c r="B273" s="125">
        <v>766</v>
      </c>
      <c r="C273" s="125">
        <v>565</v>
      </c>
      <c r="D273" s="126">
        <v>73.7</v>
      </c>
      <c r="E273" s="125">
        <v>546</v>
      </c>
      <c r="F273" s="126">
        <v>71.3</v>
      </c>
      <c r="G273" s="125">
        <v>19</v>
      </c>
      <c r="H273" s="126">
        <v>3.3</v>
      </c>
      <c r="I273" s="125">
        <v>202</v>
      </c>
    </row>
    <row r="274" spans="1:9" x14ac:dyDescent="0.25">
      <c r="A274" s="129" t="s">
        <v>913</v>
      </c>
      <c r="B274" s="125">
        <v>888</v>
      </c>
      <c r="C274" s="125">
        <v>623</v>
      </c>
      <c r="D274" s="126">
        <v>70.2</v>
      </c>
      <c r="E274" s="125">
        <v>611</v>
      </c>
      <c r="F274" s="126">
        <v>68.8</v>
      </c>
      <c r="G274" s="125">
        <v>13</v>
      </c>
      <c r="H274" s="126">
        <v>2</v>
      </c>
      <c r="I274" s="125">
        <v>264</v>
      </c>
    </row>
    <row r="275" spans="1:9" x14ac:dyDescent="0.25">
      <c r="A275" s="128" t="s">
        <v>914</v>
      </c>
      <c r="B275" s="125">
        <v>1754</v>
      </c>
      <c r="C275" s="125">
        <v>1301</v>
      </c>
      <c r="D275" s="126">
        <v>74.2</v>
      </c>
      <c r="E275" s="125">
        <v>1269</v>
      </c>
      <c r="F275" s="126">
        <v>72.3</v>
      </c>
      <c r="G275" s="125">
        <v>32</v>
      </c>
      <c r="H275" s="126">
        <v>2.5</v>
      </c>
      <c r="I275" s="125">
        <v>453</v>
      </c>
    </row>
    <row r="276" spans="1:9" x14ac:dyDescent="0.25">
      <c r="A276" s="129" t="s">
        <v>915</v>
      </c>
      <c r="B276" s="125">
        <v>905</v>
      </c>
      <c r="C276" s="125">
        <v>677</v>
      </c>
      <c r="D276" s="126">
        <v>74.7</v>
      </c>
      <c r="E276" s="125">
        <v>659</v>
      </c>
      <c r="F276" s="126">
        <v>72.8</v>
      </c>
      <c r="G276" s="125">
        <v>17</v>
      </c>
      <c r="H276" s="126">
        <v>2.6</v>
      </c>
      <c r="I276" s="125">
        <v>229</v>
      </c>
    </row>
    <row r="277" spans="1:9" x14ac:dyDescent="0.25">
      <c r="A277" s="129" t="s">
        <v>916</v>
      </c>
      <c r="B277" s="125">
        <v>849</v>
      </c>
      <c r="C277" s="125">
        <v>624</v>
      </c>
      <c r="D277" s="126">
        <v>73.5</v>
      </c>
      <c r="E277" s="125">
        <v>609</v>
      </c>
      <c r="F277" s="126">
        <v>71.8</v>
      </c>
      <c r="G277" s="125">
        <v>15</v>
      </c>
      <c r="H277" s="126">
        <v>2.4</v>
      </c>
      <c r="I277" s="125">
        <v>225</v>
      </c>
    </row>
    <row r="278" spans="1:9" x14ac:dyDescent="0.25">
      <c r="A278" s="128" t="s">
        <v>917</v>
      </c>
      <c r="B278" s="125">
        <v>1530</v>
      </c>
      <c r="C278" s="125">
        <v>1144</v>
      </c>
      <c r="D278" s="126">
        <v>74.8</v>
      </c>
      <c r="E278" s="125">
        <v>1123</v>
      </c>
      <c r="F278" s="126">
        <v>73.400000000000006</v>
      </c>
      <c r="G278" s="125">
        <v>21</v>
      </c>
      <c r="H278" s="126">
        <v>1.8</v>
      </c>
      <c r="I278" s="125">
        <v>385</v>
      </c>
    </row>
    <row r="279" spans="1:9" x14ac:dyDescent="0.25">
      <c r="A279" s="129" t="s">
        <v>918</v>
      </c>
      <c r="B279" s="125">
        <v>801</v>
      </c>
      <c r="C279" s="125">
        <v>592</v>
      </c>
      <c r="D279" s="126">
        <v>74</v>
      </c>
      <c r="E279" s="125">
        <v>582</v>
      </c>
      <c r="F279" s="126">
        <v>72.7</v>
      </c>
      <c r="G279" s="125">
        <v>10</v>
      </c>
      <c r="H279" s="126">
        <v>1.7</v>
      </c>
      <c r="I279" s="125">
        <v>209</v>
      </c>
    </row>
    <row r="280" spans="1:9" x14ac:dyDescent="0.25">
      <c r="A280" s="129" t="s">
        <v>919</v>
      </c>
      <c r="B280" s="125">
        <v>729</v>
      </c>
      <c r="C280" s="125">
        <v>552</v>
      </c>
      <c r="D280" s="126">
        <v>75.7</v>
      </c>
      <c r="E280" s="125">
        <v>541</v>
      </c>
      <c r="F280" s="126">
        <v>74.2</v>
      </c>
      <c r="G280" s="125">
        <v>11</v>
      </c>
      <c r="H280" s="126">
        <v>2</v>
      </c>
      <c r="I280" s="125">
        <v>177</v>
      </c>
    </row>
    <row r="281" spans="1:9" x14ac:dyDescent="0.25">
      <c r="A281" s="127" t="s">
        <v>920</v>
      </c>
      <c r="B281" s="125">
        <v>1245</v>
      </c>
      <c r="C281" s="125">
        <v>756</v>
      </c>
      <c r="D281" s="126">
        <v>60.7</v>
      </c>
      <c r="E281" s="125">
        <v>739</v>
      </c>
      <c r="F281" s="126">
        <v>59.4</v>
      </c>
      <c r="G281" s="125">
        <v>17</v>
      </c>
      <c r="H281" s="126">
        <v>2.2000000000000002</v>
      </c>
      <c r="I281" s="125">
        <v>490</v>
      </c>
    </row>
    <row r="282" spans="1:9" x14ac:dyDescent="0.25">
      <c r="A282" s="128" t="s">
        <v>921</v>
      </c>
      <c r="B282" s="125">
        <v>633</v>
      </c>
      <c r="C282" s="125">
        <v>430</v>
      </c>
      <c r="D282" s="126">
        <v>67.900000000000006</v>
      </c>
      <c r="E282" s="125">
        <v>420</v>
      </c>
      <c r="F282" s="126">
        <v>66.3</v>
      </c>
      <c r="G282" s="125">
        <v>10</v>
      </c>
      <c r="H282" s="126">
        <v>2.2999999999999998</v>
      </c>
      <c r="I282" s="125">
        <v>203</v>
      </c>
    </row>
    <row r="283" spans="1:9" x14ac:dyDescent="0.25">
      <c r="A283" s="128" t="s">
        <v>922</v>
      </c>
      <c r="B283" s="125">
        <v>612</v>
      </c>
      <c r="C283" s="125">
        <v>326</v>
      </c>
      <c r="D283" s="126">
        <v>53.2</v>
      </c>
      <c r="E283" s="125">
        <v>319</v>
      </c>
      <c r="F283" s="126">
        <v>52.2</v>
      </c>
      <c r="G283" s="125">
        <v>7</v>
      </c>
      <c r="H283" s="126">
        <v>2</v>
      </c>
      <c r="I283" s="125">
        <v>286</v>
      </c>
    </row>
    <row r="284" spans="1:9" x14ac:dyDescent="0.25">
      <c r="A284" s="127" t="s">
        <v>923</v>
      </c>
      <c r="B284" s="125">
        <v>1626</v>
      </c>
      <c r="C284" s="125">
        <v>288</v>
      </c>
      <c r="D284" s="126">
        <v>17.7</v>
      </c>
      <c r="E284" s="125">
        <v>280</v>
      </c>
      <c r="F284" s="126">
        <v>17.2</v>
      </c>
      <c r="G284" s="125">
        <v>8</v>
      </c>
      <c r="H284" s="126">
        <v>2.7</v>
      </c>
      <c r="I284" s="125">
        <v>1338</v>
      </c>
    </row>
    <row r="285" spans="1:9" x14ac:dyDescent="0.25">
      <c r="A285" s="128" t="s">
        <v>924</v>
      </c>
      <c r="B285" s="125">
        <v>541</v>
      </c>
      <c r="C285" s="125">
        <v>171</v>
      </c>
      <c r="D285" s="126">
        <v>31.7</v>
      </c>
      <c r="E285" s="125">
        <v>166</v>
      </c>
      <c r="F285" s="126">
        <v>30.7</v>
      </c>
      <c r="G285" s="125">
        <v>5</v>
      </c>
      <c r="H285" s="126">
        <v>3.1</v>
      </c>
      <c r="I285" s="125">
        <v>369</v>
      </c>
    </row>
    <row r="286" spans="1:9" x14ac:dyDescent="0.25">
      <c r="A286" s="128" t="s">
        <v>925</v>
      </c>
      <c r="B286" s="125">
        <v>463</v>
      </c>
      <c r="C286" s="125">
        <v>71</v>
      </c>
      <c r="D286" s="126">
        <v>15.3</v>
      </c>
      <c r="E286" s="125">
        <v>71</v>
      </c>
      <c r="F286" s="126">
        <v>15.3</v>
      </c>
      <c r="G286" s="125">
        <v>0</v>
      </c>
      <c r="H286" s="126">
        <v>0.4</v>
      </c>
      <c r="I286" s="125">
        <v>392</v>
      </c>
    </row>
    <row r="287" spans="1:9" x14ac:dyDescent="0.25">
      <c r="A287" s="128" t="s">
        <v>926</v>
      </c>
      <c r="B287" s="125">
        <v>622</v>
      </c>
      <c r="C287" s="125">
        <v>45</v>
      </c>
      <c r="D287" s="126">
        <v>7.3</v>
      </c>
      <c r="E287" s="125">
        <v>43</v>
      </c>
      <c r="F287" s="126">
        <v>7</v>
      </c>
      <c r="G287" s="125">
        <v>2</v>
      </c>
      <c r="H287" s="126">
        <v>4.7</v>
      </c>
      <c r="I287" s="125">
        <v>577</v>
      </c>
    </row>
    <row r="288" spans="1:9" x14ac:dyDescent="0.25">
      <c r="A288" s="116" t="s">
        <v>894</v>
      </c>
      <c r="B288" s="48"/>
      <c r="C288" s="48"/>
      <c r="D288" s="48"/>
      <c r="E288" s="48"/>
      <c r="F288" s="48"/>
      <c r="G288" s="48"/>
      <c r="H288" s="48"/>
      <c r="I288" s="48"/>
    </row>
    <row r="289" spans="1:9" ht="33" customHeight="1" x14ac:dyDescent="0.25">
      <c r="A289" s="253" t="s">
        <v>933</v>
      </c>
      <c r="B289" s="249"/>
      <c r="C289" s="249"/>
      <c r="D289" s="249"/>
      <c r="E289" s="249"/>
      <c r="F289" s="249"/>
      <c r="G289" s="249"/>
      <c r="H289" s="249"/>
      <c r="I289" s="249"/>
    </row>
  </sheetData>
  <mergeCells count="7">
    <mergeCell ref="A289:I289"/>
    <mergeCell ref="A1:I1"/>
    <mergeCell ref="A4:A7"/>
    <mergeCell ref="B5:B7"/>
    <mergeCell ref="I5:I7"/>
    <mergeCell ref="C6:C7"/>
    <mergeCell ref="D6:D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7DDD-5BD6-4AB6-8BB3-9C8AAEFCCEA0}">
  <dimension ref="A1:M19"/>
  <sheetViews>
    <sheetView workbookViewId="0">
      <selection activeCell="K11" sqref="K11"/>
    </sheetView>
  </sheetViews>
  <sheetFormatPr defaultColWidth="8.7109375" defaultRowHeight="14.25" x14ac:dyDescent="0.2"/>
  <cols>
    <col min="1" max="10" width="8.7109375" style="134"/>
    <col min="11" max="12" width="13.7109375" style="134" customWidth="1"/>
    <col min="13" max="16384" width="8.7109375" style="134"/>
  </cols>
  <sheetData>
    <row r="1" spans="1:13" s="166" customFormat="1" ht="76.7" customHeight="1" thickBot="1" x14ac:dyDescent="0.25">
      <c r="C1" s="260" t="s">
        <v>948</v>
      </c>
      <c r="D1" s="260"/>
      <c r="E1" s="260"/>
      <c r="F1" s="260"/>
      <c r="G1" s="260" t="s">
        <v>949</v>
      </c>
      <c r="H1" s="260"/>
      <c r="I1" s="260"/>
      <c r="J1" s="260"/>
      <c r="M1" s="166" t="s">
        <v>950</v>
      </c>
    </row>
    <row r="2" spans="1:13" x14ac:dyDescent="0.2">
      <c r="A2" s="262" t="s">
        <v>937</v>
      </c>
      <c r="B2" s="263"/>
      <c r="C2" s="262" t="s">
        <v>938</v>
      </c>
      <c r="D2" s="266"/>
      <c r="E2" s="266"/>
      <c r="F2" s="263"/>
      <c r="G2" s="262" t="s">
        <v>939</v>
      </c>
      <c r="H2" s="266"/>
      <c r="I2" s="266"/>
      <c r="J2" s="263"/>
      <c r="K2" s="267" t="s">
        <v>940</v>
      </c>
      <c r="L2" s="268"/>
    </row>
    <row r="3" spans="1:13" x14ac:dyDescent="0.2">
      <c r="A3" s="264"/>
      <c r="B3" s="265"/>
      <c r="C3" s="264" t="s">
        <v>927</v>
      </c>
      <c r="D3" s="269"/>
      <c r="E3" s="269" t="s">
        <v>928</v>
      </c>
      <c r="F3" s="265"/>
      <c r="G3" s="264" t="s">
        <v>927</v>
      </c>
      <c r="H3" s="269"/>
      <c r="I3" s="269" t="s">
        <v>928</v>
      </c>
      <c r="J3" s="265"/>
      <c r="K3" s="135" t="s">
        <v>927</v>
      </c>
      <c r="L3" s="136" t="s">
        <v>928</v>
      </c>
    </row>
    <row r="4" spans="1:13" s="166" customFormat="1" ht="29.25" thickBot="1" x14ac:dyDescent="0.25">
      <c r="A4" s="171" t="s">
        <v>941</v>
      </c>
      <c r="B4" s="172" t="s">
        <v>942</v>
      </c>
      <c r="C4" s="171" t="s">
        <v>943</v>
      </c>
      <c r="D4" s="173" t="s">
        <v>951</v>
      </c>
      <c r="E4" s="174" t="s">
        <v>943</v>
      </c>
      <c r="F4" s="172" t="s">
        <v>951</v>
      </c>
      <c r="G4" s="171" t="s">
        <v>943</v>
      </c>
      <c r="H4" s="173" t="s">
        <v>951</v>
      </c>
      <c r="I4" s="174" t="s">
        <v>943</v>
      </c>
      <c r="J4" s="172" t="s">
        <v>951</v>
      </c>
      <c r="K4" s="175" t="s">
        <v>952</v>
      </c>
      <c r="L4" s="176" t="s">
        <v>952</v>
      </c>
    </row>
    <row r="5" spans="1:13" ht="15" thickTop="1" x14ac:dyDescent="0.2">
      <c r="A5" s="137">
        <v>16</v>
      </c>
      <c r="B5" s="138">
        <v>24</v>
      </c>
      <c r="C5" s="137">
        <v>6038</v>
      </c>
      <c r="D5" s="139">
        <v>751</v>
      </c>
      <c r="E5" s="140">
        <v>4749</v>
      </c>
      <c r="F5" s="138">
        <v>690</v>
      </c>
      <c r="G5" s="137">
        <v>3550</v>
      </c>
      <c r="H5" s="139">
        <v>283</v>
      </c>
      <c r="I5" s="140">
        <v>4910</v>
      </c>
      <c r="J5" s="138">
        <v>264</v>
      </c>
      <c r="K5" s="141"/>
      <c r="L5" s="142"/>
    </row>
    <row r="6" spans="1:13" x14ac:dyDescent="0.2">
      <c r="A6" s="143">
        <v>16</v>
      </c>
      <c r="B6" s="144">
        <v>19</v>
      </c>
      <c r="C6" s="143">
        <v>860</v>
      </c>
      <c r="D6" s="145">
        <v>619</v>
      </c>
      <c r="E6" s="146">
        <v>463</v>
      </c>
      <c r="F6" s="144">
        <v>598</v>
      </c>
      <c r="G6" s="147">
        <f t="shared" ref="G6:J7" si="0">(C6/C$5)*G$5</f>
        <v>505.63100364359059</v>
      </c>
      <c r="H6" s="148">
        <f t="shared" si="0"/>
        <v>233.25832223701732</v>
      </c>
      <c r="I6" s="149">
        <f t="shared" si="0"/>
        <v>478.69656769846284</v>
      </c>
      <c r="J6" s="150">
        <f t="shared" si="0"/>
        <v>228.8</v>
      </c>
      <c r="K6" s="167">
        <f>(((C6*D6)+(G6*H6))/(C6+G6))*365.25/7</f>
        <v>24846.257200959539</v>
      </c>
      <c r="L6" s="168">
        <f>((E6*F6)+(I6*J6))/(E6+I6)*365.25/7</f>
        <v>21410.068736781388</v>
      </c>
    </row>
    <row r="7" spans="1:13" x14ac:dyDescent="0.2">
      <c r="A7" s="143">
        <f>B6+1</f>
        <v>20</v>
      </c>
      <c r="B7" s="144">
        <v>24</v>
      </c>
      <c r="C7" s="143">
        <v>5178</v>
      </c>
      <c r="D7" s="145">
        <v>781</v>
      </c>
      <c r="E7" s="146">
        <v>4286</v>
      </c>
      <c r="F7" s="144">
        <v>702</v>
      </c>
      <c r="G7" s="147">
        <f t="shared" si="0"/>
        <v>3044.3689963564093</v>
      </c>
      <c r="H7" s="148">
        <f t="shared" si="0"/>
        <v>294.3049267643143</v>
      </c>
      <c r="I7" s="149">
        <f t="shared" si="0"/>
        <v>4431.3034323015372</v>
      </c>
      <c r="J7" s="150">
        <f t="shared" si="0"/>
        <v>268.59130434782605</v>
      </c>
      <c r="K7" s="167">
        <f>((C7*D7)+(G7*H7))/(C7+G7)*365.25/7</f>
        <v>31348.83178344007</v>
      </c>
      <c r="L7" s="168">
        <f>((E7*F7)+(I7*J7))/(E7+I7)*365.25/7</f>
        <v>25133.558951873802</v>
      </c>
    </row>
    <row r="8" spans="1:13" x14ac:dyDescent="0.2">
      <c r="A8" s="151">
        <v>25</v>
      </c>
      <c r="B8" s="152">
        <v>150</v>
      </c>
      <c r="C8" s="151">
        <v>59777</v>
      </c>
      <c r="D8" s="153">
        <v>1253</v>
      </c>
      <c r="E8" s="154">
        <v>48657</v>
      </c>
      <c r="F8" s="152">
        <v>1034</v>
      </c>
      <c r="G8" s="151">
        <v>4987</v>
      </c>
      <c r="H8" s="153">
        <v>421</v>
      </c>
      <c r="I8" s="154">
        <v>10611</v>
      </c>
      <c r="J8" s="152">
        <v>413</v>
      </c>
      <c r="K8" s="155"/>
      <c r="L8" s="156"/>
    </row>
    <row r="9" spans="1:13" x14ac:dyDescent="0.2">
      <c r="A9" s="143">
        <f>B7+1</f>
        <v>25</v>
      </c>
      <c r="B9" s="144">
        <v>34</v>
      </c>
      <c r="C9" s="143">
        <v>16109</v>
      </c>
      <c r="D9" s="145">
        <v>1085</v>
      </c>
      <c r="E9" s="146">
        <v>13227</v>
      </c>
      <c r="F9" s="144">
        <v>970</v>
      </c>
      <c r="G9" s="147">
        <f>(C9/C$8)*G$8</f>
        <v>1343.9212907974638</v>
      </c>
      <c r="H9" s="148">
        <f t="shared" ref="H9:J13" si="1">(D9/D$8)*H$8</f>
        <v>364.55307262569835</v>
      </c>
      <c r="I9" s="149">
        <f t="shared" si="1"/>
        <v>2884.5119304519394</v>
      </c>
      <c r="J9" s="150">
        <f t="shared" si="1"/>
        <v>387.43713733075435</v>
      </c>
      <c r="K9" s="167">
        <f>((C9*D9)+(G9*H9))/(C9+G9)*365.25/7</f>
        <v>53719.074521130751</v>
      </c>
      <c r="L9" s="168">
        <f>((E9*F9)+(I9*J9))/(E9+I9)*365.25/7</f>
        <v>45171.057836088679</v>
      </c>
    </row>
    <row r="10" spans="1:13" x14ac:dyDescent="0.2">
      <c r="A10" s="143">
        <f>B9+1</f>
        <v>35</v>
      </c>
      <c r="B10" s="144">
        <v>44</v>
      </c>
      <c r="C10" s="143">
        <v>15906</v>
      </c>
      <c r="D10" s="145">
        <v>1329</v>
      </c>
      <c r="E10" s="146">
        <v>12572</v>
      </c>
      <c r="F10" s="144">
        <v>1112</v>
      </c>
      <c r="G10" s="147">
        <f t="shared" ref="G10:G13" si="2">(C10/C$8)*G$8</f>
        <v>1326.9856633822374</v>
      </c>
      <c r="H10" s="148">
        <f t="shared" si="1"/>
        <v>446.53551476456511</v>
      </c>
      <c r="I10" s="149">
        <f t="shared" si="1"/>
        <v>2741.6711264566252</v>
      </c>
      <c r="J10" s="150">
        <f t="shared" si="1"/>
        <v>444.15473887814312</v>
      </c>
      <c r="K10" s="167">
        <f t="shared" ref="K10:K13" si="3">((C10*D10)+(G10*H10))/(C10+G10)*365.25/7</f>
        <v>65799.677454915</v>
      </c>
      <c r="L10" s="168">
        <f t="shared" ref="L10:L13" si="4">((E10*F10)+(I10*J10))/(E10+I10)*365.25/7</f>
        <v>51783.728158485159</v>
      </c>
    </row>
    <row r="11" spans="1:13" x14ac:dyDescent="0.2">
      <c r="A11" s="143">
        <f>B10+1</f>
        <v>45</v>
      </c>
      <c r="B11" s="144">
        <v>54</v>
      </c>
      <c r="C11" s="143">
        <v>13828</v>
      </c>
      <c r="D11" s="145">
        <v>1389</v>
      </c>
      <c r="E11" s="146">
        <v>11642</v>
      </c>
      <c r="F11" s="144">
        <v>1098</v>
      </c>
      <c r="G11" s="147">
        <f t="shared" si="2"/>
        <v>1153.6249059002625</v>
      </c>
      <c r="H11" s="148">
        <f t="shared" si="1"/>
        <v>466.69513168395855</v>
      </c>
      <c r="I11" s="149">
        <f t="shared" si="1"/>
        <v>2538.8589925396141</v>
      </c>
      <c r="J11" s="150">
        <f t="shared" si="1"/>
        <v>438.56286266924565</v>
      </c>
      <c r="K11" s="167">
        <f t="shared" si="3"/>
        <v>68770.317520599652</v>
      </c>
      <c r="L11" s="168">
        <f t="shared" si="4"/>
        <v>51131.774746417905</v>
      </c>
    </row>
    <row r="12" spans="1:13" x14ac:dyDescent="0.2">
      <c r="A12" s="143">
        <f>B11+1</f>
        <v>55</v>
      </c>
      <c r="B12" s="144">
        <v>64</v>
      </c>
      <c r="C12" s="143">
        <v>10954</v>
      </c>
      <c r="D12" s="145">
        <v>1393</v>
      </c>
      <c r="E12" s="146">
        <v>8894</v>
      </c>
      <c r="F12" s="144">
        <v>1044</v>
      </c>
      <c r="G12" s="147">
        <f t="shared" si="2"/>
        <v>913.85646653395111</v>
      </c>
      <c r="H12" s="148">
        <f t="shared" si="1"/>
        <v>468.03910614525142</v>
      </c>
      <c r="I12" s="149">
        <f t="shared" si="1"/>
        <v>1939.5818484493495</v>
      </c>
      <c r="J12" s="150">
        <f t="shared" si="1"/>
        <v>416.99419729206966</v>
      </c>
      <c r="K12" s="167">
        <f t="shared" si="3"/>
        <v>68968.360191645304</v>
      </c>
      <c r="L12" s="168">
        <f t="shared" si="4"/>
        <v>48617.097299872767</v>
      </c>
    </row>
    <row r="13" spans="1:13" ht="15" thickBot="1" x14ac:dyDescent="0.25">
      <c r="A13" s="157">
        <f>B12+1</f>
        <v>65</v>
      </c>
      <c r="B13" s="158">
        <v>150</v>
      </c>
      <c r="C13" s="157">
        <v>2980</v>
      </c>
      <c r="D13" s="159">
        <v>1200</v>
      </c>
      <c r="E13" s="160">
        <v>2321</v>
      </c>
      <c r="F13" s="158">
        <v>926</v>
      </c>
      <c r="G13" s="161">
        <f t="shared" si="2"/>
        <v>248.61167338608496</v>
      </c>
      <c r="H13" s="162">
        <f t="shared" si="1"/>
        <v>403.19233838786909</v>
      </c>
      <c r="I13" s="163">
        <f t="shared" si="1"/>
        <v>506.15802453912073</v>
      </c>
      <c r="J13" s="164">
        <f t="shared" si="1"/>
        <v>369.86266924564796</v>
      </c>
      <c r="K13" s="169">
        <f t="shared" si="3"/>
        <v>59412.801313693002</v>
      </c>
      <c r="L13" s="170">
        <f t="shared" si="4"/>
        <v>43122.061398163009</v>
      </c>
    </row>
    <row r="14" spans="1:13" x14ac:dyDescent="0.2">
      <c r="K14" s="261" t="s">
        <v>953</v>
      </c>
      <c r="L14" s="261"/>
    </row>
    <row r="16" spans="1:13" x14ac:dyDescent="0.2">
      <c r="A16" s="134" t="s">
        <v>944</v>
      </c>
      <c r="C16" s="134" t="s">
        <v>945</v>
      </c>
      <c r="G16" s="134" t="s">
        <v>946</v>
      </c>
    </row>
    <row r="19" spans="1:2" x14ac:dyDescent="0.2">
      <c r="A19" s="165"/>
      <c r="B19" s="134" t="s">
        <v>947</v>
      </c>
    </row>
  </sheetData>
  <mergeCells count="11">
    <mergeCell ref="C1:F1"/>
    <mergeCell ref="G1:J1"/>
    <mergeCell ref="K14:L14"/>
    <mergeCell ref="A2:B3"/>
    <mergeCell ref="C2:F2"/>
    <mergeCell ref="G2:J2"/>
    <mergeCell ref="K2:L2"/>
    <mergeCell ref="C3:D3"/>
    <mergeCell ref="E3:F3"/>
    <mergeCell ref="G3:H3"/>
    <mergeCell ref="I3:J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EF0C-3BDB-476F-8C96-768E6DFA61FD}">
  <sheetPr codeName="Sheet12"/>
  <dimension ref="A1"/>
  <sheetViews>
    <sheetView workbookViewId="0"/>
  </sheetViews>
  <sheetFormatPr defaultRowHeight="15" x14ac:dyDescent="0.25"/>
  <sheetData>
    <row r="1" spans="1:1" x14ac:dyDescent="0.25">
      <c r="A1" s="2" t="s">
        <v>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2A67-C5CA-4AEF-A881-979B45E285C9}">
  <sheetPr transitionEvaluation="1" codeName="Sheet23">
    <tabColor theme="0" tint="-0.499984740745262"/>
  </sheetPr>
  <dimension ref="A1:G108"/>
  <sheetViews>
    <sheetView workbookViewId="0">
      <selection sqref="A1:G1"/>
    </sheetView>
  </sheetViews>
  <sheetFormatPr defaultColWidth="9.5703125" defaultRowHeight="15" x14ac:dyDescent="0.25"/>
  <cols>
    <col min="1" max="2" width="14.7109375" customWidth="1"/>
    <col min="3" max="3" width="14.5703125" customWidth="1"/>
    <col min="4" max="5" width="14.85546875" customWidth="1"/>
    <col min="6" max="6" width="13.5703125" customWidth="1"/>
    <col min="7" max="7" width="13.42578125" customWidth="1"/>
  </cols>
  <sheetData>
    <row r="1" spans="1:7" x14ac:dyDescent="0.25">
      <c r="A1" s="270" t="s">
        <v>155</v>
      </c>
      <c r="B1" s="271"/>
      <c r="C1" s="271"/>
      <c r="D1" s="271"/>
      <c r="E1" s="271"/>
      <c r="F1" s="271"/>
      <c r="G1" s="271"/>
    </row>
    <row r="2" spans="1:7" ht="46.5" customHeight="1" x14ac:dyDescent="0.25">
      <c r="A2" s="272" t="s">
        <v>39</v>
      </c>
      <c r="B2" s="30" t="s">
        <v>41</v>
      </c>
      <c r="C2" s="31" t="s">
        <v>42</v>
      </c>
      <c r="D2" s="31" t="s">
        <v>43</v>
      </c>
      <c r="E2" s="31" t="s">
        <v>44</v>
      </c>
      <c r="F2" s="31" t="s">
        <v>45</v>
      </c>
      <c r="G2" s="41" t="s">
        <v>46</v>
      </c>
    </row>
    <row r="3" spans="1:7" x14ac:dyDescent="0.25">
      <c r="A3" s="273"/>
      <c r="B3" s="32" t="s">
        <v>47</v>
      </c>
      <c r="C3" s="33" t="s">
        <v>48</v>
      </c>
      <c r="D3" s="33" t="s">
        <v>49</v>
      </c>
      <c r="E3" s="33" t="s">
        <v>50</v>
      </c>
      <c r="F3" s="33" t="s">
        <v>51</v>
      </c>
      <c r="G3" s="34" t="s">
        <v>52</v>
      </c>
    </row>
    <row r="4" spans="1:7" x14ac:dyDescent="0.25">
      <c r="A4" s="35" t="s">
        <v>53</v>
      </c>
      <c r="B4" s="36">
        <v>4.9182921648025504E-3</v>
      </c>
      <c r="C4" s="37">
        <v>100000</v>
      </c>
      <c r="D4" s="37">
        <v>491.8292236328125</v>
      </c>
      <c r="E4" s="37">
        <v>99571.6171875</v>
      </c>
      <c r="F4" s="37">
        <v>7988223.5</v>
      </c>
      <c r="G4" s="42">
        <v>79.882232666015625</v>
      </c>
    </row>
    <row r="5" spans="1:7" x14ac:dyDescent="0.25">
      <c r="A5" s="38" t="s">
        <v>54</v>
      </c>
      <c r="B5" s="36">
        <v>3.1034345738589764E-4</v>
      </c>
      <c r="C5" s="37">
        <v>99508.171875</v>
      </c>
      <c r="D5" s="37">
        <v>30.881710052490234</v>
      </c>
      <c r="E5" s="37">
        <v>99492.734375</v>
      </c>
      <c r="F5" s="37">
        <v>7888651.5</v>
      </c>
      <c r="G5" s="43">
        <v>79.276420593261719</v>
      </c>
    </row>
    <row r="6" spans="1:7" x14ac:dyDescent="0.25">
      <c r="A6" s="38" t="s">
        <v>55</v>
      </c>
      <c r="B6" s="36">
        <v>1.9920052727684379E-4</v>
      </c>
      <c r="C6" s="37">
        <v>99477.2890625</v>
      </c>
      <c r="D6" s="37">
        <v>19.815927505493164</v>
      </c>
      <c r="E6" s="37">
        <v>99467.3828125</v>
      </c>
      <c r="F6" s="37">
        <v>7789159</v>
      </c>
      <c r="G6" s="43">
        <v>78.300880432128906</v>
      </c>
    </row>
    <row r="7" spans="1:7" x14ac:dyDescent="0.25">
      <c r="A7" s="38" t="s">
        <v>56</v>
      </c>
      <c r="B7" s="36">
        <v>1.6134677571244538E-4</v>
      </c>
      <c r="C7" s="37">
        <v>99457.4765625</v>
      </c>
      <c r="D7" s="37">
        <v>16.047143936157227</v>
      </c>
      <c r="E7" s="37">
        <v>99449.453125</v>
      </c>
      <c r="F7" s="37">
        <v>7689691.5</v>
      </c>
      <c r="G7" s="43">
        <v>77.316375732421875</v>
      </c>
    </row>
    <row r="8" spans="1:7" x14ac:dyDescent="0.25">
      <c r="A8" s="38" t="s">
        <v>57</v>
      </c>
      <c r="B8" s="36">
        <v>1.2305102427490056E-4</v>
      </c>
      <c r="C8" s="37">
        <v>99441.4296875</v>
      </c>
      <c r="D8" s="37">
        <v>12.236370086669922</v>
      </c>
      <c r="E8" s="37">
        <v>99435.3125</v>
      </c>
      <c r="F8" s="37">
        <v>7590242</v>
      </c>
      <c r="G8" s="43">
        <v>76.328773498535156</v>
      </c>
    </row>
    <row r="9" spans="1:7" x14ac:dyDescent="0.25">
      <c r="A9" s="38" t="s">
        <v>58</v>
      </c>
      <c r="B9" s="36">
        <v>1.1494819773361087E-4</v>
      </c>
      <c r="C9" s="37">
        <v>99429.1953125</v>
      </c>
      <c r="D9" s="37">
        <v>11.429206848144531</v>
      </c>
      <c r="E9" s="37">
        <v>99423.484375</v>
      </c>
      <c r="F9" s="37">
        <v>7490807</v>
      </c>
      <c r="G9" s="43">
        <v>75.338104248046875</v>
      </c>
    </row>
    <row r="10" spans="1:7" x14ac:dyDescent="0.25">
      <c r="A10" s="38" t="s">
        <v>59</v>
      </c>
      <c r="B10" s="36">
        <v>1.0265516175422817E-4</v>
      </c>
      <c r="C10" s="37">
        <v>99417.765625</v>
      </c>
      <c r="D10" s="37">
        <v>10.205746650695801</v>
      </c>
      <c r="E10" s="37">
        <v>99412.6640625</v>
      </c>
      <c r="F10" s="37">
        <v>7391383.5</v>
      </c>
      <c r="G10" s="43">
        <v>74.346710205078125</v>
      </c>
    </row>
    <row r="11" spans="1:7" x14ac:dyDescent="0.25">
      <c r="A11" s="38" t="s">
        <v>60</v>
      </c>
      <c r="B11" s="36">
        <v>9.4414404884446412E-5</v>
      </c>
      <c r="C11" s="37">
        <v>99407.5625</v>
      </c>
      <c r="D11" s="37">
        <v>9.3855056762695313</v>
      </c>
      <c r="E11" s="37">
        <v>99402.875</v>
      </c>
      <c r="F11" s="37">
        <v>7291970.5</v>
      </c>
      <c r="G11" s="43">
        <v>73.354286193847656</v>
      </c>
    </row>
    <row r="12" spans="1:7" x14ac:dyDescent="0.25">
      <c r="A12" s="38" t="s">
        <v>61</v>
      </c>
      <c r="B12" s="36">
        <v>8.9183908130507916E-5</v>
      </c>
      <c r="C12" s="37">
        <v>99398.1796875</v>
      </c>
      <c r="D12" s="37">
        <v>8.8647184371948242</v>
      </c>
      <c r="E12" s="37">
        <v>99393.75</v>
      </c>
      <c r="F12" s="37">
        <v>7192567.5</v>
      </c>
      <c r="G12" s="43">
        <v>72.361160278320313</v>
      </c>
    </row>
    <row r="13" spans="1:7" x14ac:dyDescent="0.25">
      <c r="A13" s="38" t="s">
        <v>62</v>
      </c>
      <c r="B13" s="36">
        <v>8.7081112724263221E-5</v>
      </c>
      <c r="C13" s="37">
        <v>99389.3125</v>
      </c>
      <c r="D13" s="37">
        <v>8.6549320220947266</v>
      </c>
      <c r="E13" s="37">
        <v>99384.984375</v>
      </c>
      <c r="F13" s="37">
        <v>7093174</v>
      </c>
      <c r="G13" s="43">
        <v>71.367576599121094</v>
      </c>
    </row>
    <row r="14" spans="1:7" x14ac:dyDescent="0.25">
      <c r="A14" s="38" t="s">
        <v>63</v>
      </c>
      <c r="B14" s="36">
        <v>8.9411485532764345E-5</v>
      </c>
      <c r="C14" s="37">
        <v>99380.65625</v>
      </c>
      <c r="D14" s="37">
        <v>8.8857717514038086</v>
      </c>
      <c r="E14" s="37">
        <v>99376.21875</v>
      </c>
      <c r="F14" s="37">
        <v>6993789</v>
      </c>
      <c r="G14" s="43">
        <v>70.373748779296875</v>
      </c>
    </row>
    <row r="15" spans="1:7" x14ac:dyDescent="0.25">
      <c r="A15" s="38" t="s">
        <v>64</v>
      </c>
      <c r="B15" s="36">
        <v>9.8494638223201036E-5</v>
      </c>
      <c r="C15" s="37">
        <v>99371.7734375</v>
      </c>
      <c r="D15" s="37">
        <v>9.7875871658325195</v>
      </c>
      <c r="E15" s="37">
        <v>99366.875</v>
      </c>
      <c r="F15" s="37">
        <v>6894413</v>
      </c>
      <c r="G15" s="43">
        <v>69.379997253417969</v>
      </c>
    </row>
    <row r="16" spans="1:7" x14ac:dyDescent="0.25">
      <c r="A16" s="38" t="s">
        <v>65</v>
      </c>
      <c r="B16" s="36">
        <v>1.1708783131325617E-4</v>
      </c>
      <c r="C16" s="37">
        <v>99361.984375</v>
      </c>
      <c r="D16" s="37">
        <v>11.634078979492188</v>
      </c>
      <c r="E16" s="37">
        <v>99356.171875</v>
      </c>
      <c r="F16" s="37">
        <v>6795046</v>
      </c>
      <c r="G16" s="43">
        <v>68.38677978515625</v>
      </c>
    </row>
    <row r="17" spans="1:7" x14ac:dyDescent="0.25">
      <c r="A17" s="38" t="s">
        <v>66</v>
      </c>
      <c r="B17" s="36">
        <v>1.4674430713057518E-4</v>
      </c>
      <c r="C17" s="37">
        <v>99350.3515625</v>
      </c>
      <c r="D17" s="37">
        <v>14.579098701477051</v>
      </c>
      <c r="E17" s="37">
        <v>99343.0625</v>
      </c>
      <c r="F17" s="37">
        <v>6695689.5</v>
      </c>
      <c r="G17" s="43">
        <v>67.394721984863281</v>
      </c>
    </row>
    <row r="18" spans="1:7" x14ac:dyDescent="0.25">
      <c r="A18" s="38" t="s">
        <v>67</v>
      </c>
      <c r="B18" s="36">
        <v>1.8538441509008408E-4</v>
      </c>
      <c r="C18" s="37">
        <v>99335.7734375</v>
      </c>
      <c r="D18" s="37">
        <v>18.415304183959961</v>
      </c>
      <c r="E18" s="37">
        <v>99326.5625</v>
      </c>
      <c r="F18" s="37">
        <v>6596346.5</v>
      </c>
      <c r="G18" s="43">
        <v>66.404541015625</v>
      </c>
    </row>
    <row r="19" spans="1:7" x14ac:dyDescent="0.25">
      <c r="A19" s="38" t="s">
        <v>68</v>
      </c>
      <c r="B19" s="36">
        <v>2.296643506269902E-4</v>
      </c>
      <c r="C19" s="37">
        <v>99317.359375</v>
      </c>
      <c r="D19" s="37">
        <v>22.809656143188477</v>
      </c>
      <c r="E19" s="37">
        <v>99305.953125</v>
      </c>
      <c r="F19" s="37">
        <v>6497020</v>
      </c>
      <c r="G19" s="43">
        <v>65.416763305664063</v>
      </c>
    </row>
    <row r="20" spans="1:7" x14ac:dyDescent="0.25">
      <c r="A20" s="38" t="s">
        <v>69</v>
      </c>
      <c r="B20" s="36">
        <v>2.7617320301942527E-4</v>
      </c>
      <c r="C20" s="37">
        <v>99294.546875</v>
      </c>
      <c r="D20" s="37">
        <v>27.422492980957031</v>
      </c>
      <c r="E20" s="37">
        <v>99280.8359375</v>
      </c>
      <c r="F20" s="37">
        <v>6397714</v>
      </c>
      <c r="G20" s="43">
        <v>64.431678771972656</v>
      </c>
    </row>
    <row r="21" spans="1:7" x14ac:dyDescent="0.25">
      <c r="A21" s="38" t="s">
        <v>70</v>
      </c>
      <c r="B21" s="36">
        <v>3.2387953251600266E-4</v>
      </c>
      <c r="C21" s="37">
        <v>99267.125</v>
      </c>
      <c r="D21" s="37">
        <v>32.150588989257813</v>
      </c>
      <c r="E21" s="37">
        <v>99251.046875</v>
      </c>
      <c r="F21" s="37">
        <v>6298433.5</v>
      </c>
      <c r="G21" s="43">
        <v>63.4493408203125</v>
      </c>
    </row>
    <row r="22" spans="1:7" x14ac:dyDescent="0.25">
      <c r="A22" s="38" t="s">
        <v>71</v>
      </c>
      <c r="B22" s="36">
        <v>3.7105032242834568E-4</v>
      </c>
      <c r="C22" s="37">
        <v>99234.9765625</v>
      </c>
      <c r="D22" s="37">
        <v>36.821170806884766</v>
      </c>
      <c r="E22" s="37">
        <v>99216.5625</v>
      </c>
      <c r="F22" s="37">
        <v>6199182.5</v>
      </c>
      <c r="G22" s="43">
        <v>62.469734191894531</v>
      </c>
    </row>
    <row r="23" spans="1:7" x14ac:dyDescent="0.25">
      <c r="A23" s="38" t="s">
        <v>72</v>
      </c>
      <c r="B23" s="36">
        <v>4.1805012733675539E-4</v>
      </c>
      <c r="C23" s="37">
        <v>99198.15625</v>
      </c>
      <c r="D23" s="37">
        <v>41.469802856445313</v>
      </c>
      <c r="E23" s="37">
        <v>99177.421875</v>
      </c>
      <c r="F23" s="37">
        <v>6099965.5</v>
      </c>
      <c r="G23" s="43">
        <v>61.492729187011719</v>
      </c>
    </row>
    <row r="24" spans="1:7" x14ac:dyDescent="0.25">
      <c r="A24" s="38" t="s">
        <v>73</v>
      </c>
      <c r="B24" s="36">
        <v>4.6753851347602904E-4</v>
      </c>
      <c r="C24" s="37">
        <v>99156.6875</v>
      </c>
      <c r="D24" s="37">
        <v>46.359569549560547</v>
      </c>
      <c r="E24" s="37">
        <v>99133.5078125</v>
      </c>
      <c r="F24" s="37">
        <v>6000788.5</v>
      </c>
      <c r="G24" s="43">
        <v>60.518241882324219</v>
      </c>
    </row>
    <row r="25" spans="1:7" x14ac:dyDescent="0.25">
      <c r="A25" s="38" t="s">
        <v>74</v>
      </c>
      <c r="B25" s="36">
        <v>5.19419030752033E-4</v>
      </c>
      <c r="C25" s="37">
        <v>99110.328125</v>
      </c>
      <c r="D25" s="37">
        <v>51.479789733886719</v>
      </c>
      <c r="E25" s="37">
        <v>99084.59375</v>
      </c>
      <c r="F25" s="37">
        <v>5901655</v>
      </c>
      <c r="G25" s="43">
        <v>59.546318054199219</v>
      </c>
    </row>
    <row r="26" spans="1:7" x14ac:dyDescent="0.25">
      <c r="A26" s="38" t="s">
        <v>75</v>
      </c>
      <c r="B26" s="36">
        <v>5.6993152247741818E-4</v>
      </c>
      <c r="C26" s="37">
        <v>99058.8515625</v>
      </c>
      <c r="D26" s="37">
        <v>56.456760406494141</v>
      </c>
      <c r="E26" s="37">
        <v>99030.625</v>
      </c>
      <c r="F26" s="37">
        <v>5802570</v>
      </c>
      <c r="G26" s="43">
        <v>58.576995849609375</v>
      </c>
    </row>
    <row r="27" spans="1:7" x14ac:dyDescent="0.25">
      <c r="A27" s="38" t="s">
        <v>76</v>
      </c>
      <c r="B27" s="36">
        <v>6.1726034618914127E-4</v>
      </c>
      <c r="C27" s="37">
        <v>99002.3984375</v>
      </c>
      <c r="D27" s="37">
        <v>61.110256195068359</v>
      </c>
      <c r="E27" s="37">
        <v>98971.84375</v>
      </c>
      <c r="F27" s="37">
        <v>5703539.5</v>
      </c>
      <c r="G27" s="43">
        <v>57.610115051269531</v>
      </c>
    </row>
    <row r="28" spans="1:7" x14ac:dyDescent="0.25">
      <c r="A28" s="38" t="s">
        <v>77</v>
      </c>
      <c r="B28" s="36">
        <v>6.6197779960930347E-4</v>
      </c>
      <c r="C28" s="37">
        <v>98941.2890625</v>
      </c>
      <c r="D28" s="37">
        <v>65.496940612792969</v>
      </c>
      <c r="E28" s="37">
        <v>98908.5390625</v>
      </c>
      <c r="F28" s="37">
        <v>5604567.5</v>
      </c>
      <c r="G28" s="43">
        <v>56.6453857421875</v>
      </c>
    </row>
    <row r="29" spans="1:7" x14ac:dyDescent="0.25">
      <c r="A29" s="38" t="s">
        <v>78</v>
      </c>
      <c r="B29" s="36">
        <v>7.0523109752684832E-4</v>
      </c>
      <c r="C29" s="37">
        <v>98875.7890625</v>
      </c>
      <c r="D29" s="37">
        <v>69.730278015136719</v>
      </c>
      <c r="E29" s="37">
        <v>98840.921875</v>
      </c>
      <c r="F29" s="37">
        <v>5505659</v>
      </c>
      <c r="G29" s="43">
        <v>55.682579040527344</v>
      </c>
    </row>
    <row r="30" spans="1:7" x14ac:dyDescent="0.25">
      <c r="A30" s="38" t="s">
        <v>79</v>
      </c>
      <c r="B30" s="36">
        <v>7.4984179809689522E-4</v>
      </c>
      <c r="C30" s="37">
        <v>98806.0625</v>
      </c>
      <c r="D30" s="37">
        <v>74.088912963867188</v>
      </c>
      <c r="E30" s="37">
        <v>98769.015625</v>
      </c>
      <c r="F30" s="37">
        <v>5406818.5</v>
      </c>
      <c r="G30" s="43">
        <v>54.721527099609375</v>
      </c>
    </row>
    <row r="31" spans="1:7" x14ac:dyDescent="0.25">
      <c r="A31" s="38" t="s">
        <v>80</v>
      </c>
      <c r="B31" s="36">
        <v>7.9824408749118447E-4</v>
      </c>
      <c r="C31" s="37">
        <v>98731.9765625</v>
      </c>
      <c r="D31" s="37">
        <v>78.812217712402344</v>
      </c>
      <c r="E31" s="37">
        <v>98692.5703125</v>
      </c>
      <c r="F31" s="37">
        <v>5308049.5</v>
      </c>
      <c r="G31" s="43">
        <v>53.762210845947266</v>
      </c>
    </row>
    <row r="32" spans="1:7" x14ac:dyDescent="0.25">
      <c r="A32" s="38" t="s">
        <v>81</v>
      </c>
      <c r="B32" s="36">
        <v>8.5295288590714335E-4</v>
      </c>
      <c r="C32" s="37">
        <v>98653.1640625</v>
      </c>
      <c r="D32" s="37">
        <v>84.146499633789063</v>
      </c>
      <c r="E32" s="37">
        <v>98611.09375</v>
      </c>
      <c r="F32" s="37">
        <v>5209356.5</v>
      </c>
      <c r="G32" s="43">
        <v>52.804759979248047</v>
      </c>
    </row>
    <row r="33" spans="1:7" x14ac:dyDescent="0.25">
      <c r="A33" s="38" t="s">
        <v>82</v>
      </c>
      <c r="B33" s="36">
        <v>9.1356568736955523E-4</v>
      </c>
      <c r="C33" s="37">
        <v>98569.015625</v>
      </c>
      <c r="D33" s="37">
        <v>90.049270629882813</v>
      </c>
      <c r="E33" s="37">
        <v>98523.9921875</v>
      </c>
      <c r="F33" s="37">
        <v>5110745.5</v>
      </c>
      <c r="G33" s="43">
        <v>51.849411010742188</v>
      </c>
    </row>
    <row r="34" spans="1:7" x14ac:dyDescent="0.25">
      <c r="A34" s="38" t="s">
        <v>83</v>
      </c>
      <c r="B34" s="36">
        <v>9.7815925255417824E-4</v>
      </c>
      <c r="C34" s="37">
        <v>98478.96875</v>
      </c>
      <c r="D34" s="37">
        <v>96.328117370605469</v>
      </c>
      <c r="E34" s="37">
        <v>98430.8046875</v>
      </c>
      <c r="F34" s="37">
        <v>5012221.5</v>
      </c>
      <c r="G34" s="43">
        <v>50.896366119384766</v>
      </c>
    </row>
    <row r="35" spans="1:7" x14ac:dyDescent="0.25">
      <c r="A35" s="38" t="s">
        <v>84</v>
      </c>
      <c r="B35" s="36">
        <v>1.0439890902489424E-3</v>
      </c>
      <c r="C35" s="37">
        <v>98382.640625</v>
      </c>
      <c r="D35" s="37">
        <v>102.71040344238281</v>
      </c>
      <c r="E35" s="37">
        <v>98331.28125</v>
      </c>
      <c r="F35" s="37">
        <v>4913791</v>
      </c>
      <c r="G35" s="43">
        <v>49.945713043212891</v>
      </c>
    </row>
    <row r="36" spans="1:7" x14ac:dyDescent="0.25">
      <c r="A36" s="38" t="s">
        <v>85</v>
      </c>
      <c r="B36" s="36">
        <v>1.1105344165116549E-3</v>
      </c>
      <c r="C36" s="37">
        <v>98279.9296875</v>
      </c>
      <c r="D36" s="37">
        <v>109.14324188232422</v>
      </c>
      <c r="E36" s="37">
        <v>98225.359375</v>
      </c>
      <c r="F36" s="37">
        <v>4815459.5</v>
      </c>
      <c r="G36" s="43">
        <v>48.997383117675781</v>
      </c>
    </row>
    <row r="37" spans="1:7" x14ac:dyDescent="0.25">
      <c r="A37" s="38" t="s">
        <v>86</v>
      </c>
      <c r="B37" s="36">
        <v>1.1764272348955274E-3</v>
      </c>
      <c r="C37" s="37">
        <v>98170.7890625</v>
      </c>
      <c r="D37" s="37">
        <v>115.49079132080078</v>
      </c>
      <c r="E37" s="37">
        <v>98113.046875</v>
      </c>
      <c r="F37" s="37">
        <v>4717234</v>
      </c>
      <c r="G37" s="43">
        <v>48.051300048828125</v>
      </c>
    </row>
    <row r="38" spans="1:7" x14ac:dyDescent="0.25">
      <c r="A38" s="38" t="s">
        <v>87</v>
      </c>
      <c r="B38" s="36">
        <v>1.2426998000591993E-3</v>
      </c>
      <c r="C38" s="37">
        <v>98055.296875</v>
      </c>
      <c r="D38" s="37">
        <v>121.85329437255859</v>
      </c>
      <c r="E38" s="37">
        <v>97994.375</v>
      </c>
      <c r="F38" s="37">
        <v>4619121</v>
      </c>
      <c r="G38" s="43">
        <v>47.107307434082031</v>
      </c>
    </row>
    <row r="39" spans="1:7" x14ac:dyDescent="0.25">
      <c r="A39" s="38" t="s">
        <v>88</v>
      </c>
      <c r="B39" s="36">
        <v>1.3151299208402634E-3</v>
      </c>
      <c r="C39" s="37">
        <v>97933.4453125</v>
      </c>
      <c r="D39" s="37">
        <v>128.79521179199219</v>
      </c>
      <c r="E39" s="37">
        <v>97869.046875</v>
      </c>
      <c r="F39" s="37">
        <v>4521126.5</v>
      </c>
      <c r="G39" s="43">
        <v>46.165294647216797</v>
      </c>
    </row>
    <row r="40" spans="1:7" x14ac:dyDescent="0.25">
      <c r="A40" s="38" t="s">
        <v>89</v>
      </c>
      <c r="B40" s="36">
        <v>1.3931749854236841E-3</v>
      </c>
      <c r="C40" s="37">
        <v>97804.6484375</v>
      </c>
      <c r="D40" s="37">
        <v>136.25898742675781</v>
      </c>
      <c r="E40" s="37">
        <v>97736.515625</v>
      </c>
      <c r="F40" s="37">
        <v>4423257.5</v>
      </c>
      <c r="G40" s="43">
        <v>45.225433349609375</v>
      </c>
    </row>
    <row r="41" spans="1:7" x14ac:dyDescent="0.25">
      <c r="A41" s="38" t="s">
        <v>90</v>
      </c>
      <c r="B41" s="36">
        <v>1.4710781397297978E-3</v>
      </c>
      <c r="C41" s="37">
        <v>97668.390625</v>
      </c>
      <c r="D41" s="37">
        <v>143.67784118652344</v>
      </c>
      <c r="E41" s="37">
        <v>97596.546875</v>
      </c>
      <c r="F41" s="37">
        <v>4325521</v>
      </c>
      <c r="G41" s="43">
        <v>44.287830352783203</v>
      </c>
    </row>
    <row r="42" spans="1:7" x14ac:dyDescent="0.25">
      <c r="A42" s="38" t="s">
        <v>91</v>
      </c>
      <c r="B42" s="36">
        <v>1.5481441514566541E-3</v>
      </c>
      <c r="C42" s="37">
        <v>97524.7109375</v>
      </c>
      <c r="D42" s="37">
        <v>150.98231506347656</v>
      </c>
      <c r="E42" s="37">
        <v>97449.21875</v>
      </c>
      <c r="F42" s="37">
        <v>4227924.5</v>
      </c>
      <c r="G42" s="43">
        <v>43.352340698242188</v>
      </c>
    </row>
    <row r="43" spans="1:7" x14ac:dyDescent="0.25">
      <c r="A43" s="38" t="s">
        <v>92</v>
      </c>
      <c r="B43" s="36">
        <v>1.6286502359434962E-3</v>
      </c>
      <c r="C43" s="37">
        <v>97373.7265625</v>
      </c>
      <c r="D43" s="37">
        <v>158.58773803710938</v>
      </c>
      <c r="E43" s="37">
        <v>97294.4375</v>
      </c>
      <c r="F43" s="37">
        <v>4130475.5</v>
      </c>
      <c r="G43" s="43">
        <v>42.418788909912109</v>
      </c>
    </row>
    <row r="44" spans="1:7" x14ac:dyDescent="0.25">
      <c r="A44" s="38" t="s">
        <v>93</v>
      </c>
      <c r="B44" s="36">
        <v>1.7199784051626921E-3</v>
      </c>
      <c r="C44" s="37">
        <v>97215.140625</v>
      </c>
      <c r="D44" s="37">
        <v>167.20794677734375</v>
      </c>
      <c r="E44" s="37">
        <v>97131.53125</v>
      </c>
      <c r="F44" s="37">
        <v>4033181</v>
      </c>
      <c r="G44" s="43">
        <v>41.487171173095703</v>
      </c>
    </row>
    <row r="45" spans="1:7" x14ac:dyDescent="0.25">
      <c r="A45" s="38" t="s">
        <v>94</v>
      </c>
      <c r="B45" s="36">
        <v>1.8262607045471668E-3</v>
      </c>
      <c r="C45" s="37">
        <v>97047.9296875</v>
      </c>
      <c r="D45" s="37">
        <v>177.23481750488281</v>
      </c>
      <c r="E45" s="37">
        <v>96959.3125</v>
      </c>
      <c r="F45" s="37">
        <v>3936049.5</v>
      </c>
      <c r="G45" s="43">
        <v>40.557788848876953</v>
      </c>
    </row>
    <row r="46" spans="1:7" x14ac:dyDescent="0.25">
      <c r="A46" s="38" t="s">
        <v>95</v>
      </c>
      <c r="B46" s="36">
        <v>1.9458362367004156E-3</v>
      </c>
      <c r="C46" s="37">
        <v>96870.6953125</v>
      </c>
      <c r="D46" s="37">
        <v>188.4945068359375</v>
      </c>
      <c r="E46" s="37">
        <v>96776.453125</v>
      </c>
      <c r="F46" s="37">
        <v>3839090</v>
      </c>
      <c r="G46" s="43">
        <v>39.631076812744141</v>
      </c>
    </row>
    <row r="47" spans="1:7" x14ac:dyDescent="0.25">
      <c r="A47" s="38" t="s">
        <v>96</v>
      </c>
      <c r="B47" s="36">
        <v>2.0787713583558798E-3</v>
      </c>
      <c r="C47" s="37">
        <v>96682.203125</v>
      </c>
      <c r="D47" s="37">
        <v>200.98019409179688</v>
      </c>
      <c r="E47" s="37">
        <v>96581.71875</v>
      </c>
      <c r="F47" s="37">
        <v>3742313.75</v>
      </c>
      <c r="G47" s="43">
        <v>38.707370758056641</v>
      </c>
    </row>
    <row r="48" spans="1:7" x14ac:dyDescent="0.25">
      <c r="A48" s="38" t="s">
        <v>97</v>
      </c>
      <c r="B48" s="36">
        <v>2.2257999517023563E-3</v>
      </c>
      <c r="C48" s="37">
        <v>96481.2265625</v>
      </c>
      <c r="D48" s="37">
        <v>214.74790954589844</v>
      </c>
      <c r="E48" s="37">
        <v>96373.8515625</v>
      </c>
      <c r="F48" s="37">
        <v>3645732</v>
      </c>
      <c r="G48" s="43">
        <v>37.786956787109375</v>
      </c>
    </row>
    <row r="49" spans="1:7" x14ac:dyDescent="0.25">
      <c r="A49" s="38" t="s">
        <v>98</v>
      </c>
      <c r="B49" s="36">
        <v>2.3925530258566141E-3</v>
      </c>
      <c r="C49" s="37">
        <v>96266.4765625</v>
      </c>
      <c r="D49" s="37">
        <v>230.32264709472656</v>
      </c>
      <c r="E49" s="37">
        <v>96151.3125</v>
      </c>
      <c r="F49" s="37">
        <v>3549358</v>
      </c>
      <c r="G49" s="43">
        <v>36.870136260986328</v>
      </c>
    </row>
    <row r="50" spans="1:7" x14ac:dyDescent="0.25">
      <c r="A50" s="38" t="s">
        <v>99</v>
      </c>
      <c r="B50" s="36">
        <v>2.579039428383112E-3</v>
      </c>
      <c r="C50" s="37">
        <v>96036.15625</v>
      </c>
      <c r="D50" s="37">
        <v>247.6810302734375</v>
      </c>
      <c r="E50" s="37">
        <v>95912.3125</v>
      </c>
      <c r="F50" s="37">
        <v>3453206.75</v>
      </c>
      <c r="G50" s="43">
        <v>35.957359313964844</v>
      </c>
    </row>
    <row r="51" spans="1:7" x14ac:dyDescent="0.25">
      <c r="A51" s="38" t="s">
        <v>100</v>
      </c>
      <c r="B51" s="36">
        <v>2.7801222167909145E-3</v>
      </c>
      <c r="C51" s="37">
        <v>95788.4765625</v>
      </c>
      <c r="D51" s="37">
        <v>266.30368041992188</v>
      </c>
      <c r="E51" s="37">
        <v>95655.328125</v>
      </c>
      <c r="F51" s="37">
        <v>3357294.5</v>
      </c>
      <c r="G51" s="43">
        <v>35.049045562744141</v>
      </c>
    </row>
    <row r="52" spans="1:7" x14ac:dyDescent="0.25">
      <c r="A52" s="38" t="s">
        <v>101</v>
      </c>
      <c r="B52" s="36">
        <v>2.9958090744912624E-3</v>
      </c>
      <c r="C52" s="37">
        <v>95522.171875</v>
      </c>
      <c r="D52" s="37">
        <v>286.16619873046875</v>
      </c>
      <c r="E52" s="37">
        <v>95379.09375</v>
      </c>
      <c r="F52" s="37">
        <v>3261639.25</v>
      </c>
      <c r="G52" s="43">
        <v>34.145362854003906</v>
      </c>
    </row>
    <row r="53" spans="1:7" x14ac:dyDescent="0.25">
      <c r="A53" s="38" t="s">
        <v>102</v>
      </c>
      <c r="B53" s="36">
        <v>3.231346607208252E-3</v>
      </c>
      <c r="C53" s="37">
        <v>95236.0078125</v>
      </c>
      <c r="D53" s="37">
        <v>307.74053955078125</v>
      </c>
      <c r="E53" s="37">
        <v>95082.140625</v>
      </c>
      <c r="F53" s="37">
        <v>3166260</v>
      </c>
      <c r="G53" s="43">
        <v>33.2464599609375</v>
      </c>
    </row>
    <row r="54" spans="1:7" x14ac:dyDescent="0.25">
      <c r="A54" s="38" t="s">
        <v>103</v>
      </c>
      <c r="B54" s="36">
        <v>3.4843203611671925E-3</v>
      </c>
      <c r="C54" s="37">
        <v>94928.265625</v>
      </c>
      <c r="D54" s="37">
        <v>330.760498046875</v>
      </c>
      <c r="E54" s="37">
        <v>94762.890625</v>
      </c>
      <c r="F54" s="37">
        <v>3071178</v>
      </c>
      <c r="G54" s="43">
        <v>32.352619171142578</v>
      </c>
    </row>
    <row r="55" spans="1:7" x14ac:dyDescent="0.25">
      <c r="A55" s="38" t="s">
        <v>104</v>
      </c>
      <c r="B55" s="36">
        <v>3.7678510416299105E-3</v>
      </c>
      <c r="C55" s="37">
        <v>94597.5078125</v>
      </c>
      <c r="D55" s="37">
        <v>356.4293212890625</v>
      </c>
      <c r="E55" s="37">
        <v>94419.296875</v>
      </c>
      <c r="F55" s="37">
        <v>2976415</v>
      </c>
      <c r="G55" s="43">
        <v>31.4639892578125</v>
      </c>
    </row>
    <row r="56" spans="1:7" x14ac:dyDescent="0.25">
      <c r="A56" s="38" t="s">
        <v>105</v>
      </c>
      <c r="B56" s="36">
        <v>4.097276832908392E-3</v>
      </c>
      <c r="C56" s="37">
        <v>94241.078125</v>
      </c>
      <c r="D56" s="37">
        <v>386.13177490234375</v>
      </c>
      <c r="E56" s="37">
        <v>94048.015625</v>
      </c>
      <c r="F56" s="37">
        <v>2881995.75</v>
      </c>
      <c r="G56" s="43">
        <v>30.581098556518555</v>
      </c>
    </row>
    <row r="57" spans="1:7" x14ac:dyDescent="0.25">
      <c r="A57" s="38" t="s">
        <v>106</v>
      </c>
      <c r="B57" s="36">
        <v>4.4745313934981823E-3</v>
      </c>
      <c r="C57" s="37">
        <v>93854.9453125</v>
      </c>
      <c r="D57" s="37">
        <v>419.9569091796875</v>
      </c>
      <c r="E57" s="37">
        <v>93644.96875</v>
      </c>
      <c r="F57" s="37">
        <v>2787947.75</v>
      </c>
      <c r="G57" s="43">
        <v>29.704856872558594</v>
      </c>
    </row>
    <row r="58" spans="1:7" x14ac:dyDescent="0.25">
      <c r="A58" s="38" t="s">
        <v>107</v>
      </c>
      <c r="B58" s="36">
        <v>4.8853233456611633E-3</v>
      </c>
      <c r="C58" s="37">
        <v>93434.9921875</v>
      </c>
      <c r="D58" s="37">
        <v>456.46014404296875</v>
      </c>
      <c r="E58" s="37">
        <v>93206.765625</v>
      </c>
      <c r="F58" s="37">
        <v>2694302.75</v>
      </c>
      <c r="G58" s="43">
        <v>28.83612060546875</v>
      </c>
    </row>
    <row r="59" spans="1:7" x14ac:dyDescent="0.25">
      <c r="A59" s="38" t="s">
        <v>108</v>
      </c>
      <c r="B59" s="36">
        <v>5.3003649227321148E-3</v>
      </c>
      <c r="C59" s="37">
        <v>92978.53125</v>
      </c>
      <c r="D59" s="37">
        <v>492.82015991210938</v>
      </c>
      <c r="E59" s="37">
        <v>92732.125</v>
      </c>
      <c r="F59" s="37">
        <v>2601096</v>
      </c>
      <c r="G59" s="43">
        <v>27.97523307800293</v>
      </c>
    </row>
    <row r="60" spans="1:7" x14ac:dyDescent="0.25">
      <c r="A60" s="38" t="s">
        <v>109</v>
      </c>
      <c r="B60" s="36">
        <v>5.7250033132731915E-3</v>
      </c>
      <c r="C60" s="37">
        <v>92485.7109375</v>
      </c>
      <c r="D60" s="37">
        <v>529.48101806640625</v>
      </c>
      <c r="E60" s="37">
        <v>92220.96875</v>
      </c>
      <c r="F60" s="37">
        <v>2508363.75</v>
      </c>
      <c r="G60" s="43">
        <v>27.121635437011719</v>
      </c>
    </row>
    <row r="61" spans="1:7" x14ac:dyDescent="0.25">
      <c r="A61" s="38" t="s">
        <v>110</v>
      </c>
      <c r="B61" s="36">
        <v>6.1917328275740147E-3</v>
      </c>
      <c r="C61" s="37">
        <v>91956.2265625</v>
      </c>
      <c r="D61" s="37">
        <v>569.368408203125</v>
      </c>
      <c r="E61" s="37">
        <v>91671.546875</v>
      </c>
      <c r="F61" s="37">
        <v>2416143</v>
      </c>
      <c r="G61" s="43">
        <v>26.274925231933594</v>
      </c>
    </row>
    <row r="62" spans="1:7" x14ac:dyDescent="0.25">
      <c r="A62" s="38" t="s">
        <v>111</v>
      </c>
      <c r="B62" s="36">
        <v>6.7171393893659115E-3</v>
      </c>
      <c r="C62" s="37">
        <v>91386.859375</v>
      </c>
      <c r="D62" s="37">
        <v>613.8582763671875</v>
      </c>
      <c r="E62" s="37">
        <v>91079.9296875</v>
      </c>
      <c r="F62" s="37">
        <v>2324471.25</v>
      </c>
      <c r="G62" s="43">
        <v>25.435508728027344</v>
      </c>
    </row>
    <row r="63" spans="1:7" x14ac:dyDescent="0.25">
      <c r="A63" s="38" t="s">
        <v>112</v>
      </c>
      <c r="B63" s="36">
        <v>7.2957482188940048E-3</v>
      </c>
      <c r="C63" s="37">
        <v>90773</v>
      </c>
      <c r="D63" s="37">
        <v>662.2569580078125</v>
      </c>
      <c r="E63" s="37">
        <v>90441.875</v>
      </c>
      <c r="F63" s="37">
        <v>2233391.5</v>
      </c>
      <c r="G63" s="43">
        <v>24.60413932800293</v>
      </c>
    </row>
    <row r="64" spans="1:7" x14ac:dyDescent="0.25">
      <c r="A64" s="38" t="s">
        <v>113</v>
      </c>
      <c r="B64" s="36">
        <v>7.9277195036411285E-3</v>
      </c>
      <c r="C64" s="37">
        <v>90110.7421875</v>
      </c>
      <c r="D64" s="37">
        <v>714.3726806640625</v>
      </c>
      <c r="E64" s="37">
        <v>89753.5546875</v>
      </c>
      <c r="F64" s="37">
        <v>2142949.5</v>
      </c>
      <c r="G64" s="43">
        <v>23.781288146972656</v>
      </c>
    </row>
    <row r="65" spans="1:7" x14ac:dyDescent="0.25">
      <c r="A65" s="38" t="s">
        <v>114</v>
      </c>
      <c r="B65" s="36">
        <v>8.5777658969163895E-3</v>
      </c>
      <c r="C65" s="37">
        <v>89396.3671875</v>
      </c>
      <c r="D65" s="37">
        <v>766.82110595703125</v>
      </c>
      <c r="E65" s="37">
        <v>89012.953125</v>
      </c>
      <c r="F65" s="37">
        <v>2053196</v>
      </c>
      <c r="G65" s="43">
        <v>22.967330932617188</v>
      </c>
    </row>
    <row r="66" spans="1:7" x14ac:dyDescent="0.25">
      <c r="A66" s="38" t="s">
        <v>115</v>
      </c>
      <c r="B66" s="36">
        <v>9.2172883450984955E-3</v>
      </c>
      <c r="C66" s="37">
        <v>88629.546875</v>
      </c>
      <c r="D66" s="37">
        <v>816.924072265625</v>
      </c>
      <c r="E66" s="37">
        <v>88221.0859375</v>
      </c>
      <c r="F66" s="37">
        <v>1964183</v>
      </c>
      <c r="G66" s="43">
        <v>22.161718368530273</v>
      </c>
    </row>
    <row r="67" spans="1:7" x14ac:dyDescent="0.25">
      <c r="A67" s="38" t="s">
        <v>116</v>
      </c>
      <c r="B67" s="36">
        <v>9.8342848941683769E-3</v>
      </c>
      <c r="C67" s="37">
        <v>87812.625</v>
      </c>
      <c r="D67" s="37">
        <v>863.57440185546875</v>
      </c>
      <c r="E67" s="37">
        <v>87380.8359375</v>
      </c>
      <c r="F67" s="37">
        <v>1875961.875</v>
      </c>
      <c r="G67" s="43">
        <v>21.363237380981445</v>
      </c>
    </row>
    <row r="68" spans="1:7" x14ac:dyDescent="0.25">
      <c r="A68" s="38" t="s">
        <v>117</v>
      </c>
      <c r="B68" s="36">
        <v>1.0462209582328796E-2</v>
      </c>
      <c r="C68" s="37">
        <v>86949.046875</v>
      </c>
      <c r="D68" s="37">
        <v>909.67913818359375</v>
      </c>
      <c r="E68" s="37">
        <v>86494.203125</v>
      </c>
      <c r="F68" s="37">
        <v>1788581.125</v>
      </c>
      <c r="G68" s="43">
        <v>20.570451736450195</v>
      </c>
    </row>
    <row r="69" spans="1:7" x14ac:dyDescent="0.25">
      <c r="A69" s="38" t="s">
        <v>118</v>
      </c>
      <c r="B69" s="36">
        <v>1.1128720827400684E-2</v>
      </c>
      <c r="C69" s="37">
        <v>86039.3671875</v>
      </c>
      <c r="D69" s="37">
        <v>957.50811767578125</v>
      </c>
      <c r="E69" s="37">
        <v>85560.609375</v>
      </c>
      <c r="F69" s="37">
        <v>1702086.875</v>
      </c>
      <c r="G69" s="43">
        <v>19.782651901245117</v>
      </c>
    </row>
    <row r="70" spans="1:7" x14ac:dyDescent="0.25">
      <c r="A70" s="38" t="s">
        <v>119</v>
      </c>
      <c r="B70" s="36">
        <v>1.1932274326682091E-2</v>
      </c>
      <c r="C70" s="37">
        <v>85081.859375</v>
      </c>
      <c r="D70" s="37">
        <v>1015.2200927734375</v>
      </c>
      <c r="E70" s="37">
        <v>84574.25</v>
      </c>
      <c r="F70" s="37">
        <v>1616526.25</v>
      </c>
      <c r="G70" s="43">
        <v>18.999658584594727</v>
      </c>
    </row>
    <row r="71" spans="1:7" x14ac:dyDescent="0.25">
      <c r="A71" s="38" t="s">
        <v>120</v>
      </c>
      <c r="B71" s="36">
        <v>1.2870612554252148E-2</v>
      </c>
      <c r="C71" s="37">
        <v>84066.640625</v>
      </c>
      <c r="D71" s="37">
        <v>1081.9891357421875</v>
      </c>
      <c r="E71" s="37">
        <v>83525.640625</v>
      </c>
      <c r="F71" s="37">
        <v>1531952</v>
      </c>
      <c r="G71" s="43">
        <v>18.223066329956055</v>
      </c>
    </row>
    <row r="72" spans="1:7" x14ac:dyDescent="0.25">
      <c r="A72" s="38" t="s">
        <v>121</v>
      </c>
      <c r="B72" s="36">
        <v>1.3999505899846554E-2</v>
      </c>
      <c r="C72" s="37">
        <v>82984.6484375</v>
      </c>
      <c r="D72" s="37">
        <v>1161.7440185546875</v>
      </c>
      <c r="E72" s="37">
        <v>82403.78125</v>
      </c>
      <c r="F72" s="37">
        <v>1448426.375</v>
      </c>
      <c r="G72" s="43">
        <v>17.45414924621582</v>
      </c>
    </row>
    <row r="73" spans="1:7" x14ac:dyDescent="0.25">
      <c r="A73" s="38" t="s">
        <v>122</v>
      </c>
      <c r="B73" s="36">
        <v>1.5264760702848434E-2</v>
      </c>
      <c r="C73" s="37">
        <v>81822.90625</v>
      </c>
      <c r="D73" s="37">
        <v>1249.007080078125</v>
      </c>
      <c r="E73" s="37">
        <v>81198.40625</v>
      </c>
      <c r="F73" s="37">
        <v>1366022.625</v>
      </c>
      <c r="G73" s="43">
        <v>16.694868087768555</v>
      </c>
    </row>
    <row r="74" spans="1:7" x14ac:dyDescent="0.25">
      <c r="A74" s="38" t="s">
        <v>123</v>
      </c>
      <c r="B74" s="36">
        <v>1.6692837700247765E-2</v>
      </c>
      <c r="C74" s="37">
        <v>80573.8984375</v>
      </c>
      <c r="D74" s="37">
        <v>1345.0069580078125</v>
      </c>
      <c r="E74" s="37">
        <v>79901.390625</v>
      </c>
      <c r="F74" s="37">
        <v>1284824.25</v>
      </c>
      <c r="G74" s="43">
        <v>15.945911407470703</v>
      </c>
    </row>
    <row r="75" spans="1:7" x14ac:dyDescent="0.25">
      <c r="A75" s="38" t="s">
        <v>124</v>
      </c>
      <c r="B75" s="36">
        <v>1.8272092565894127E-2</v>
      </c>
      <c r="C75" s="37">
        <v>79228.890625</v>
      </c>
      <c r="D75" s="37">
        <v>1447.6776123046875</v>
      </c>
      <c r="E75" s="37">
        <v>78505.046875</v>
      </c>
      <c r="F75" s="37">
        <v>1204922.875</v>
      </c>
      <c r="G75" s="43">
        <v>15.208125114440918</v>
      </c>
    </row>
    <row r="76" spans="1:7" x14ac:dyDescent="0.25">
      <c r="A76" s="38" t="s">
        <v>125</v>
      </c>
      <c r="B76" s="36">
        <v>2.0045559853315353E-2</v>
      </c>
      <c r="C76" s="37">
        <v>77781.2109375</v>
      </c>
      <c r="D76" s="37">
        <v>1559.16796875</v>
      </c>
      <c r="E76" s="37">
        <v>77001.625</v>
      </c>
      <c r="F76" s="37">
        <v>1126417.75</v>
      </c>
      <c r="G76" s="43">
        <v>14.481874465942383</v>
      </c>
    </row>
    <row r="77" spans="1:7" x14ac:dyDescent="0.25">
      <c r="A77" s="38" t="s">
        <v>126</v>
      </c>
      <c r="B77" s="36">
        <v>2.1729562431573868E-2</v>
      </c>
      <c r="C77" s="37">
        <v>76222.046875</v>
      </c>
      <c r="D77" s="37">
        <v>1656.271728515625</v>
      </c>
      <c r="E77" s="37">
        <v>75393.90625</v>
      </c>
      <c r="F77" s="37">
        <v>1049416.125</v>
      </c>
      <c r="G77" s="43">
        <v>13.767881393432617</v>
      </c>
    </row>
    <row r="78" spans="1:7" x14ac:dyDescent="0.25">
      <c r="A78" s="38" t="s">
        <v>127</v>
      </c>
      <c r="B78" s="36">
        <v>2.4519480764865875E-2</v>
      </c>
      <c r="C78" s="37">
        <v>74565.7734375</v>
      </c>
      <c r="D78" s="37">
        <v>1828.3140869140625</v>
      </c>
      <c r="E78" s="37">
        <v>73651.6171875</v>
      </c>
      <c r="F78" s="37">
        <v>974022.25</v>
      </c>
      <c r="G78" s="43">
        <v>13.062591552734375</v>
      </c>
    </row>
    <row r="79" spans="1:7" x14ac:dyDescent="0.25">
      <c r="A79" s="38" t="s">
        <v>128</v>
      </c>
      <c r="B79" s="36">
        <v>2.6862218976020813E-2</v>
      </c>
      <c r="C79" s="37">
        <v>72737.4609375</v>
      </c>
      <c r="D79" s="37">
        <v>1953.8896484375</v>
      </c>
      <c r="E79" s="37">
        <v>71760.515625</v>
      </c>
      <c r="F79" s="37">
        <v>900370.625</v>
      </c>
      <c r="G79" s="43">
        <v>12.378361701965332</v>
      </c>
    </row>
    <row r="80" spans="1:7" x14ac:dyDescent="0.25">
      <c r="A80" s="38" t="s">
        <v>129</v>
      </c>
      <c r="B80" s="36">
        <v>2.9941828921437263E-2</v>
      </c>
      <c r="C80" s="37">
        <v>70783.5703125</v>
      </c>
      <c r="D80" s="37">
        <v>2119.3896484375</v>
      </c>
      <c r="E80" s="37">
        <v>69723.875</v>
      </c>
      <c r="F80" s="37">
        <v>828610.125</v>
      </c>
      <c r="G80" s="43">
        <v>11.706249237060547</v>
      </c>
    </row>
    <row r="81" spans="1:7" x14ac:dyDescent="0.25">
      <c r="A81" s="38" t="s">
        <v>130</v>
      </c>
      <c r="B81" s="36">
        <v>3.3036854118108749E-2</v>
      </c>
      <c r="C81" s="37">
        <v>68664.1796875</v>
      </c>
      <c r="D81" s="37">
        <v>2268.448486328125</v>
      </c>
      <c r="E81" s="37">
        <v>67529.953125</v>
      </c>
      <c r="F81" s="37">
        <v>758886.25</v>
      </c>
      <c r="G81" s="43">
        <v>11.052142143249512</v>
      </c>
    </row>
    <row r="82" spans="1:7" x14ac:dyDescent="0.25">
      <c r="A82" s="38" t="s">
        <v>131</v>
      </c>
      <c r="B82" s="36">
        <v>3.7086360156536102E-2</v>
      </c>
      <c r="C82" s="37">
        <v>66395.734375</v>
      </c>
      <c r="D82" s="37">
        <v>2462.376220703125</v>
      </c>
      <c r="E82" s="37">
        <v>65164.546875</v>
      </c>
      <c r="F82" s="37">
        <v>691356.25</v>
      </c>
      <c r="G82" s="43">
        <v>10.412660598754883</v>
      </c>
    </row>
    <row r="83" spans="1:7" x14ac:dyDescent="0.25">
      <c r="A83" s="38" t="s">
        <v>132</v>
      </c>
      <c r="B83" s="36">
        <v>4.1213382035493851E-2</v>
      </c>
      <c r="C83" s="37">
        <v>63933.359375</v>
      </c>
      <c r="D83" s="37">
        <v>2634.909912109375</v>
      </c>
      <c r="E83" s="37">
        <v>62615.90625</v>
      </c>
      <c r="F83" s="37">
        <v>626191.75</v>
      </c>
      <c r="G83" s="43">
        <v>9.7944450378417969</v>
      </c>
    </row>
    <row r="84" spans="1:7" x14ac:dyDescent="0.25">
      <c r="A84" s="38" t="s">
        <v>133</v>
      </c>
      <c r="B84" s="36">
        <v>4.5945137739181519E-2</v>
      </c>
      <c r="C84" s="37">
        <v>61298.44921875</v>
      </c>
      <c r="D84" s="37">
        <v>2816.36572265625</v>
      </c>
      <c r="E84" s="37">
        <v>59890.265625</v>
      </c>
      <c r="F84" s="37">
        <v>563575.8125</v>
      </c>
      <c r="G84" s="43">
        <v>9.193964958190918</v>
      </c>
    </row>
    <row r="85" spans="1:7" x14ac:dyDescent="0.25">
      <c r="A85" s="38" t="s">
        <v>134</v>
      </c>
      <c r="B85" s="36">
        <v>5.1104221493005753E-2</v>
      </c>
      <c r="C85" s="37">
        <v>58482.08203125</v>
      </c>
      <c r="D85" s="37">
        <v>2988.68115234375</v>
      </c>
      <c r="E85" s="37">
        <v>56987.7421875</v>
      </c>
      <c r="F85" s="37">
        <v>503685.5625</v>
      </c>
      <c r="G85" s="43">
        <v>8.6126480102539063</v>
      </c>
    </row>
    <row r="86" spans="1:7" x14ac:dyDescent="0.25">
      <c r="A86" s="38" t="s">
        <v>135</v>
      </c>
      <c r="B86" s="36">
        <v>5.7111047208309174E-2</v>
      </c>
      <c r="C86" s="37">
        <v>55493.40234375</v>
      </c>
      <c r="D86" s="37">
        <v>3169.286376953125</v>
      </c>
      <c r="E86" s="37">
        <v>53908.7578125</v>
      </c>
      <c r="F86" s="37">
        <v>446697.8125</v>
      </c>
      <c r="G86" s="43">
        <v>8.0495662689208984</v>
      </c>
    </row>
    <row r="87" spans="1:7" x14ac:dyDescent="0.25">
      <c r="A87" s="38" t="s">
        <v>136</v>
      </c>
      <c r="B87" s="36">
        <v>6.416301429271698E-2</v>
      </c>
      <c r="C87" s="37">
        <v>52324.1171875</v>
      </c>
      <c r="D87" s="37">
        <v>3357.273193359375</v>
      </c>
      <c r="E87" s="37">
        <v>50645.48046875</v>
      </c>
      <c r="F87" s="37">
        <v>392789.0625</v>
      </c>
      <c r="G87" s="43">
        <v>7.5068454742431641</v>
      </c>
    </row>
    <row r="88" spans="1:7" x14ac:dyDescent="0.25">
      <c r="A88" s="38" t="s">
        <v>137</v>
      </c>
      <c r="B88" s="36">
        <v>7.2352766990661621E-2</v>
      </c>
      <c r="C88" s="37">
        <v>48966.84375</v>
      </c>
      <c r="D88" s="37">
        <v>3542.88671875</v>
      </c>
      <c r="E88" s="37">
        <v>47195.3984375</v>
      </c>
      <c r="F88" s="37">
        <v>342143.59375</v>
      </c>
      <c r="G88" s="43">
        <v>6.9872503280639648</v>
      </c>
    </row>
    <row r="89" spans="1:7" x14ac:dyDescent="0.25">
      <c r="A89" s="38" t="s">
        <v>138</v>
      </c>
      <c r="B89" s="36">
        <v>8.1450983881950378E-2</v>
      </c>
      <c r="C89" s="37">
        <v>45423.95703125</v>
      </c>
      <c r="D89" s="37">
        <v>3699.825927734375</v>
      </c>
      <c r="E89" s="37">
        <v>43574.046875</v>
      </c>
      <c r="F89" s="37">
        <v>294948.1875</v>
      </c>
      <c r="G89" s="43">
        <v>6.493229866027832</v>
      </c>
    </row>
    <row r="90" spans="1:7" x14ac:dyDescent="0.25">
      <c r="A90" s="38" t="s">
        <v>139</v>
      </c>
      <c r="B90" s="36">
        <v>9.0029276907444E-2</v>
      </c>
      <c r="C90" s="37">
        <v>41724.1328125</v>
      </c>
      <c r="D90" s="37">
        <v>3756.3935546875</v>
      </c>
      <c r="E90" s="37">
        <v>39845.9375</v>
      </c>
      <c r="F90" s="37">
        <v>251374.140625</v>
      </c>
      <c r="G90" s="43">
        <v>6.0246701240539551</v>
      </c>
    </row>
    <row r="91" spans="1:7" x14ac:dyDescent="0.25">
      <c r="A91" s="38" t="s">
        <v>140</v>
      </c>
      <c r="B91" s="36">
        <v>0.10189624130725861</v>
      </c>
      <c r="C91" s="37">
        <v>37967.73828125</v>
      </c>
      <c r="D91" s="37">
        <v>3868.769775390625</v>
      </c>
      <c r="E91" s="37">
        <v>36033.3515625</v>
      </c>
      <c r="F91" s="37">
        <v>211528.203125</v>
      </c>
      <c r="G91" s="43">
        <v>5.5712614059448242</v>
      </c>
    </row>
    <row r="92" spans="1:7" x14ac:dyDescent="0.25">
      <c r="A92" s="38" t="s">
        <v>141</v>
      </c>
      <c r="B92" s="36">
        <v>0.1150154173374176</v>
      </c>
      <c r="C92" s="37">
        <v>34098.96875</v>
      </c>
      <c r="D92" s="37">
        <v>3921.9072265625</v>
      </c>
      <c r="E92" s="37">
        <v>32138.015625</v>
      </c>
      <c r="F92" s="37">
        <v>175494.84375</v>
      </c>
      <c r="G92" s="43">
        <v>5.146632194519043</v>
      </c>
    </row>
    <row r="93" spans="1:7" x14ac:dyDescent="0.25">
      <c r="A93" s="38" t="s">
        <v>142</v>
      </c>
      <c r="B93" s="36">
        <v>0.12943658232688904</v>
      </c>
      <c r="C93" s="37">
        <v>30177.0625</v>
      </c>
      <c r="D93" s="37">
        <v>3906.015869140625</v>
      </c>
      <c r="E93" s="37">
        <v>28224.0546875</v>
      </c>
      <c r="F93" s="37">
        <v>143356.828125</v>
      </c>
      <c r="G93" s="43">
        <v>4.7505230903625488</v>
      </c>
    </row>
    <row r="94" spans="1:7" x14ac:dyDescent="0.25">
      <c r="A94" s="38" t="s">
        <v>143</v>
      </c>
      <c r="B94" s="36">
        <v>0.14519003033638</v>
      </c>
      <c r="C94" s="37">
        <v>26271.046875</v>
      </c>
      <c r="D94" s="37">
        <v>3814.294189453125</v>
      </c>
      <c r="E94" s="37">
        <v>24363.8984375</v>
      </c>
      <c r="F94" s="37">
        <v>115132.7734375</v>
      </c>
      <c r="G94" s="43">
        <v>4.3824963569641113</v>
      </c>
    </row>
    <row r="95" spans="1:7" x14ac:dyDescent="0.25">
      <c r="A95" s="38" t="s">
        <v>144</v>
      </c>
      <c r="B95" s="36">
        <v>0.16228163242340088</v>
      </c>
      <c r="C95" s="37">
        <v>22456.751953125</v>
      </c>
      <c r="D95" s="37">
        <v>3644.318359375</v>
      </c>
      <c r="E95" s="37">
        <v>20634.59375</v>
      </c>
      <c r="F95" s="37">
        <v>90768.875</v>
      </c>
      <c r="G95" s="43">
        <v>4.0419411659240723</v>
      </c>
    </row>
    <row r="96" spans="1:7" x14ac:dyDescent="0.25">
      <c r="A96" s="38" t="s">
        <v>145</v>
      </c>
      <c r="B96" s="36">
        <v>0.18068808317184448</v>
      </c>
      <c r="C96" s="37">
        <v>18812.43359375</v>
      </c>
      <c r="D96" s="37">
        <v>3399.1826171875</v>
      </c>
      <c r="E96" s="37">
        <v>17112.841796875</v>
      </c>
      <c r="F96" s="37">
        <v>70134.28125</v>
      </c>
      <c r="G96" s="43">
        <v>3.728081226348877</v>
      </c>
    </row>
    <row r="97" spans="1:7" x14ac:dyDescent="0.25">
      <c r="A97" s="38" t="s">
        <v>146</v>
      </c>
      <c r="B97" s="36">
        <v>0.2003529816865921</v>
      </c>
      <c r="C97" s="37">
        <v>15413.2509765625</v>
      </c>
      <c r="D97" s="37">
        <v>3088.0908203125</v>
      </c>
      <c r="E97" s="37">
        <v>13869.205078125</v>
      </c>
      <c r="F97" s="37">
        <v>53021.44140625</v>
      </c>
      <c r="G97" s="43">
        <v>3.439990758895874</v>
      </c>
    </row>
    <row r="98" spans="1:7" x14ac:dyDescent="0.25">
      <c r="A98" s="38" t="s">
        <v>147</v>
      </c>
      <c r="B98" s="36">
        <v>0.22118398547172546</v>
      </c>
      <c r="C98" s="37">
        <v>12325.16015625</v>
      </c>
      <c r="D98" s="37">
        <v>2726.1279296875</v>
      </c>
      <c r="E98" s="37">
        <v>10962.095703125</v>
      </c>
      <c r="F98" s="37">
        <v>39152.23828125</v>
      </c>
      <c r="G98" s="43">
        <v>3.1766109466552734</v>
      </c>
    </row>
    <row r="99" spans="1:7" x14ac:dyDescent="0.25">
      <c r="A99" s="38" t="s">
        <v>148</v>
      </c>
      <c r="B99" s="36">
        <v>0.24305197596549988</v>
      </c>
      <c r="C99" s="37">
        <v>9599.0322265625</v>
      </c>
      <c r="D99" s="37">
        <v>2333.063720703125</v>
      </c>
      <c r="E99" s="37">
        <v>8432.5</v>
      </c>
      <c r="F99" s="37">
        <v>28190.142578125</v>
      </c>
      <c r="G99" s="43">
        <v>2.9367692470550537</v>
      </c>
    </row>
    <row r="100" spans="1:7" x14ac:dyDescent="0.25">
      <c r="A100" s="38" t="s">
        <v>149</v>
      </c>
      <c r="B100" s="36">
        <v>0.26579201221466064</v>
      </c>
      <c r="C100" s="37">
        <v>7265.96875</v>
      </c>
      <c r="D100" s="37">
        <v>1931.2364501953125</v>
      </c>
      <c r="E100" s="37">
        <v>6300.3505859375</v>
      </c>
      <c r="F100" s="37">
        <v>19757.642578125</v>
      </c>
      <c r="G100" s="43">
        <v>2.7192027568817139</v>
      </c>
    </row>
    <row r="101" spans="1:7" x14ac:dyDescent="0.25">
      <c r="A101" s="38" t="s">
        <v>150</v>
      </c>
      <c r="B101" s="36">
        <v>0.28920713067054749</v>
      </c>
      <c r="C101" s="37">
        <v>5334.732421875</v>
      </c>
      <c r="D101" s="37">
        <v>1542.8426513671875</v>
      </c>
      <c r="E101" s="37">
        <v>4563.31103515625</v>
      </c>
      <c r="F101" s="37">
        <v>13457.2919921875</v>
      </c>
      <c r="G101" s="43">
        <v>2.5225803852081299</v>
      </c>
    </row>
    <row r="102" spans="1:7" x14ac:dyDescent="0.25">
      <c r="A102" s="38" t="s">
        <v>151</v>
      </c>
      <c r="B102" s="36">
        <v>0.3130740225315094</v>
      </c>
      <c r="C102" s="37">
        <v>3791.8896484375</v>
      </c>
      <c r="D102" s="37">
        <v>1187.14208984375</v>
      </c>
      <c r="E102" s="37">
        <v>3198.318603515625</v>
      </c>
      <c r="F102" s="37">
        <v>8893.98046875</v>
      </c>
      <c r="G102" s="43">
        <v>2.345527172088623</v>
      </c>
    </row>
    <row r="103" spans="1:7" x14ac:dyDescent="0.25">
      <c r="A103" s="38" t="s">
        <v>152</v>
      </c>
      <c r="B103" s="36">
        <v>0.33715125918388367</v>
      </c>
      <c r="C103" s="37">
        <v>2604.74755859375</v>
      </c>
      <c r="D103" s="37">
        <v>878.19390869140625</v>
      </c>
      <c r="E103" s="37">
        <v>2165.650634765625</v>
      </c>
      <c r="F103" s="37">
        <v>5695.662109375</v>
      </c>
      <c r="G103" s="43">
        <v>2.1866464614868164</v>
      </c>
    </row>
    <row r="104" spans="1:7" x14ac:dyDescent="0.25">
      <c r="A104" s="39" t="s">
        <v>153</v>
      </c>
      <c r="B104" s="44">
        <v>1</v>
      </c>
      <c r="C104" s="45">
        <v>1726.5537109375</v>
      </c>
      <c r="D104" s="45">
        <v>1726.5537109375</v>
      </c>
      <c r="E104" s="45">
        <v>3530.01123046875</v>
      </c>
      <c r="F104" s="45">
        <v>3530.01123046875</v>
      </c>
      <c r="G104" s="46">
        <v>2.0445418357849121</v>
      </c>
    </row>
    <row r="105" spans="1:7" ht="14.45" customHeight="1" x14ac:dyDescent="0.25">
      <c r="A105" s="274" t="s">
        <v>40</v>
      </c>
      <c r="B105" s="274"/>
      <c r="C105" s="274"/>
      <c r="D105" s="274"/>
      <c r="E105" s="274"/>
      <c r="F105" s="274"/>
      <c r="G105" s="274"/>
    </row>
    <row r="106" spans="1:7" x14ac:dyDescent="0.25">
      <c r="A106" s="40"/>
      <c r="B106" s="40"/>
      <c r="C106" s="40"/>
      <c r="D106" s="40"/>
      <c r="E106" s="40"/>
      <c r="F106" s="40"/>
      <c r="G106" s="40"/>
    </row>
    <row r="107" spans="1:7" x14ac:dyDescent="0.25">
      <c r="A107" s="40"/>
      <c r="B107" s="40"/>
      <c r="C107" s="40"/>
      <c r="D107" s="40"/>
      <c r="E107" s="40"/>
      <c r="F107" s="40"/>
      <c r="G107" s="40"/>
    </row>
    <row r="108" spans="1:7" x14ac:dyDescent="0.25">
      <c r="A108" s="40"/>
      <c r="B108" s="40"/>
      <c r="C108" s="40"/>
      <c r="D108" s="40"/>
      <c r="E108" s="40"/>
      <c r="F108" s="40"/>
      <c r="G108" s="40"/>
    </row>
  </sheetData>
  <mergeCells count="3">
    <mergeCell ref="A1:G1"/>
    <mergeCell ref="A2:A3"/>
    <mergeCell ref="A105:G105"/>
  </mergeCells>
  <pageMargins left="0.7" right="0.45" top="0.75" bottom="0.75" header="0.3" footer="0.3"/>
  <pageSetup scale="9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5CE2-71C3-4688-9057-52ACFA6776F4}">
  <sheetPr transitionEvaluation="1" codeName="Sheet24">
    <tabColor theme="0" tint="-0.499984740745262"/>
  </sheetPr>
  <dimension ref="A1:G106"/>
  <sheetViews>
    <sheetView zoomScaleNormal="100" workbookViewId="0">
      <selection activeCell="B104" sqref="B104"/>
    </sheetView>
  </sheetViews>
  <sheetFormatPr defaultColWidth="9.5703125" defaultRowHeight="15" x14ac:dyDescent="0.25"/>
  <cols>
    <col min="1" max="2" width="14.7109375" customWidth="1"/>
    <col min="3" max="3" width="14.5703125" customWidth="1"/>
    <col min="4" max="4" width="13.85546875" customWidth="1"/>
    <col min="5" max="5" width="17.28515625" bestFit="1" customWidth="1"/>
    <col min="6" max="6" width="13.5703125" customWidth="1"/>
    <col min="7" max="7" width="13.7109375" customWidth="1"/>
  </cols>
  <sheetData>
    <row r="1" spans="1:7" x14ac:dyDescent="0.25">
      <c r="A1" s="270" t="s">
        <v>156</v>
      </c>
      <c r="B1" s="271"/>
      <c r="C1" s="271"/>
      <c r="D1" s="271"/>
      <c r="E1" s="271"/>
      <c r="F1" s="271"/>
      <c r="G1" s="271"/>
    </row>
    <row r="2" spans="1:7" ht="45.95" customHeight="1" x14ac:dyDescent="0.25">
      <c r="A2" s="272" t="s">
        <v>39</v>
      </c>
      <c r="B2" s="30" t="s">
        <v>41</v>
      </c>
      <c r="C2" s="31" t="s">
        <v>42</v>
      </c>
      <c r="D2" s="31" t="s">
        <v>43</v>
      </c>
      <c r="E2" s="31" t="s">
        <v>154</v>
      </c>
      <c r="F2" s="31" t="s">
        <v>45</v>
      </c>
      <c r="G2" s="41" t="s">
        <v>46</v>
      </c>
    </row>
    <row r="3" spans="1:7" x14ac:dyDescent="0.25">
      <c r="A3" s="273"/>
      <c r="B3" s="32" t="s">
        <v>47</v>
      </c>
      <c r="C3" s="33" t="s">
        <v>48</v>
      </c>
      <c r="D3" s="33" t="s">
        <v>49</v>
      </c>
      <c r="E3" s="33" t="s">
        <v>50</v>
      </c>
      <c r="F3" s="33" t="s">
        <v>51</v>
      </c>
      <c r="G3" s="34" t="s">
        <v>52</v>
      </c>
    </row>
    <row r="4" spans="1:7" x14ac:dyDescent="0.25">
      <c r="A4" s="35" t="s">
        <v>53</v>
      </c>
      <c r="B4" s="36">
        <v>5.848634522408247E-3</v>
      </c>
      <c r="C4" s="37">
        <v>100000</v>
      </c>
      <c r="D4" s="37">
        <v>584.86346435546875</v>
      </c>
      <c r="E4" s="37">
        <v>99490.578125</v>
      </c>
      <c r="F4" s="37">
        <v>7418817</v>
      </c>
      <c r="G4" s="42">
        <v>74.18817138671875</v>
      </c>
    </row>
    <row r="5" spans="1:7" x14ac:dyDescent="0.25">
      <c r="A5" s="38" t="s">
        <v>54</v>
      </c>
      <c r="B5" s="36">
        <v>4.0313013596460223E-4</v>
      </c>
      <c r="C5" s="37">
        <v>99415.1328125</v>
      </c>
      <c r="D5" s="37">
        <v>40.077236175537109</v>
      </c>
      <c r="E5" s="37">
        <v>99395.09375</v>
      </c>
      <c r="F5" s="37">
        <v>7319326</v>
      </c>
      <c r="G5" s="43">
        <v>73.623863220214844</v>
      </c>
    </row>
    <row r="6" spans="1:7" x14ac:dyDescent="0.25">
      <c r="A6" s="38" t="s">
        <v>55</v>
      </c>
      <c r="B6" s="36">
        <v>2.5891076074913144E-4</v>
      </c>
      <c r="C6" s="37">
        <v>99375.0546875</v>
      </c>
      <c r="D6" s="37">
        <v>25.729270935058594</v>
      </c>
      <c r="E6" s="37">
        <v>99362.1875</v>
      </c>
      <c r="F6" s="37">
        <v>7219931</v>
      </c>
      <c r="G6" s="43">
        <v>72.653350830078125</v>
      </c>
    </row>
    <row r="7" spans="1:7" x14ac:dyDescent="0.25">
      <c r="A7" s="38" t="s">
        <v>56</v>
      </c>
      <c r="B7" s="36">
        <v>2.0771528943441808E-4</v>
      </c>
      <c r="C7" s="37">
        <v>99349.328125</v>
      </c>
      <c r="D7" s="37">
        <v>20.636373519897461</v>
      </c>
      <c r="E7" s="37">
        <v>99339.015625</v>
      </c>
      <c r="F7" s="37">
        <v>7120569</v>
      </c>
      <c r="G7" s="43">
        <v>71.672042846679688</v>
      </c>
    </row>
    <row r="8" spans="1:7" x14ac:dyDescent="0.25">
      <c r="A8" s="38" t="s">
        <v>57</v>
      </c>
      <c r="B8" s="36">
        <v>1.5466443437617272E-4</v>
      </c>
      <c r="C8" s="37">
        <v>99328.6953125</v>
      </c>
      <c r="D8" s="37">
        <v>15.362616539001465</v>
      </c>
      <c r="E8" s="37">
        <v>99321.015625</v>
      </c>
      <c r="F8" s="37">
        <v>7021230</v>
      </c>
      <c r="G8" s="43">
        <v>70.686820983886719</v>
      </c>
    </row>
    <row r="9" spans="1:7" x14ac:dyDescent="0.25">
      <c r="A9" s="38" t="s">
        <v>58</v>
      </c>
      <c r="B9" s="36">
        <v>1.4447630383074284E-4</v>
      </c>
      <c r="C9" s="37">
        <v>99313.3359375</v>
      </c>
      <c r="D9" s="37">
        <v>14.348423957824707</v>
      </c>
      <c r="E9" s="37">
        <v>99306.15625</v>
      </c>
      <c r="F9" s="37">
        <v>6921909</v>
      </c>
      <c r="G9" s="43">
        <v>69.697677612304688</v>
      </c>
    </row>
    <row r="10" spans="1:7" x14ac:dyDescent="0.25">
      <c r="A10" s="38" t="s">
        <v>59</v>
      </c>
      <c r="B10" s="36">
        <v>1.319487055297941E-4</v>
      </c>
      <c r="C10" s="37">
        <v>99298.984375</v>
      </c>
      <c r="D10" s="37">
        <v>13.102372169494629</v>
      </c>
      <c r="E10" s="37">
        <v>99292.4375</v>
      </c>
      <c r="F10" s="37">
        <v>6822603</v>
      </c>
      <c r="G10" s="43">
        <v>68.707679748535156</v>
      </c>
    </row>
    <row r="11" spans="1:7" x14ac:dyDescent="0.25">
      <c r="A11" s="38" t="s">
        <v>60</v>
      </c>
      <c r="B11" s="36">
        <v>1.2123702617827803E-4</v>
      </c>
      <c r="C11" s="37">
        <v>99285.8828125</v>
      </c>
      <c r="D11" s="37">
        <v>12.037125587463379</v>
      </c>
      <c r="E11" s="37">
        <v>99279.859375</v>
      </c>
      <c r="F11" s="37">
        <v>6723310.5</v>
      </c>
      <c r="G11" s="43">
        <v>67.716682434082031</v>
      </c>
    </row>
    <row r="12" spans="1:7" x14ac:dyDescent="0.25">
      <c r="A12" s="38" t="s">
        <v>61</v>
      </c>
      <c r="B12" s="36">
        <v>1.0863821080420166E-4</v>
      </c>
      <c r="C12" s="37">
        <v>99273.84375</v>
      </c>
      <c r="D12" s="37">
        <v>10.784933090209961</v>
      </c>
      <c r="E12" s="37">
        <v>99268.453125</v>
      </c>
      <c r="F12" s="37">
        <v>6624030.5</v>
      </c>
      <c r="G12" s="43">
        <v>66.724830627441406</v>
      </c>
    </row>
    <row r="13" spans="1:7" x14ac:dyDescent="0.25">
      <c r="A13" s="38" t="s">
        <v>62</v>
      </c>
      <c r="B13" s="36">
        <v>9.6103256510104984E-5</v>
      </c>
      <c r="C13" s="37">
        <v>99263.0625</v>
      </c>
      <c r="D13" s="37">
        <v>9.5395030975341797</v>
      </c>
      <c r="E13" s="37">
        <v>99258.296875</v>
      </c>
      <c r="F13" s="37">
        <v>6524762</v>
      </c>
      <c r="G13" s="43">
        <v>65.732025146484375</v>
      </c>
    </row>
    <row r="14" spans="1:7" x14ac:dyDescent="0.25">
      <c r="A14" s="38" t="s">
        <v>63</v>
      </c>
      <c r="B14" s="36">
        <v>9.1429828898981214E-5</v>
      </c>
      <c r="C14" s="37">
        <v>99253.5234375</v>
      </c>
      <c r="D14" s="37">
        <v>9.074732780456543</v>
      </c>
      <c r="E14" s="37">
        <v>99248.984375</v>
      </c>
      <c r="F14" s="37">
        <v>6425503.5</v>
      </c>
      <c r="G14" s="43">
        <v>64.738288879394531</v>
      </c>
    </row>
    <row r="15" spans="1:7" x14ac:dyDescent="0.25">
      <c r="A15" s="38" t="s">
        <v>64</v>
      </c>
      <c r="B15" s="36">
        <v>1.0740067955339327E-4</v>
      </c>
      <c r="C15" s="37">
        <v>99244.4453125</v>
      </c>
      <c r="D15" s="37">
        <v>10.658921241760254</v>
      </c>
      <c r="E15" s="37">
        <v>99239.1171875</v>
      </c>
      <c r="F15" s="37">
        <v>6326254.5</v>
      </c>
      <c r="G15" s="43">
        <v>63.744167327880859</v>
      </c>
    </row>
    <row r="16" spans="1:7" x14ac:dyDescent="0.25">
      <c r="A16" s="38" t="s">
        <v>65</v>
      </c>
      <c r="B16" s="36">
        <v>1.5887009794823825E-4</v>
      </c>
      <c r="C16" s="37">
        <v>99233.7890625</v>
      </c>
      <c r="D16" s="37">
        <v>15.765281677246094</v>
      </c>
      <c r="E16" s="37">
        <v>99225.90625</v>
      </c>
      <c r="F16" s="37">
        <v>6227015.5</v>
      </c>
      <c r="G16" s="43">
        <v>62.750961303710938</v>
      </c>
    </row>
    <row r="17" spans="1:7" x14ac:dyDescent="0.25">
      <c r="A17" s="38" t="s">
        <v>66</v>
      </c>
      <c r="B17" s="36">
        <v>2.5455659488216043E-4</v>
      </c>
      <c r="C17" s="37">
        <v>99218.0234375</v>
      </c>
      <c r="D17" s="37">
        <v>25.256601333618164</v>
      </c>
      <c r="E17" s="37">
        <v>99205.390625</v>
      </c>
      <c r="F17" s="37">
        <v>6127789.5</v>
      </c>
      <c r="G17" s="43">
        <v>61.760848999023438</v>
      </c>
    </row>
    <row r="18" spans="1:7" x14ac:dyDescent="0.25">
      <c r="A18" s="38" t="s">
        <v>67</v>
      </c>
      <c r="B18" s="36">
        <v>3.8507781573571265E-4</v>
      </c>
      <c r="C18" s="37">
        <v>99192.765625</v>
      </c>
      <c r="D18" s="37">
        <v>38.196933746337891</v>
      </c>
      <c r="E18" s="37">
        <v>99173.671875</v>
      </c>
      <c r="F18" s="37">
        <v>6028584.5</v>
      </c>
      <c r="G18" s="43">
        <v>60.776454925537109</v>
      </c>
    </row>
    <row r="19" spans="1:7" x14ac:dyDescent="0.25">
      <c r="A19" s="38" t="s">
        <v>68</v>
      </c>
      <c r="B19" s="36">
        <v>5.2916433196514845E-4</v>
      </c>
      <c r="C19" s="37">
        <v>99154.5703125</v>
      </c>
      <c r="D19" s="37">
        <v>52.469062805175781</v>
      </c>
      <c r="E19" s="37">
        <v>99128.3359375</v>
      </c>
      <c r="F19" s="37">
        <v>5929410.5</v>
      </c>
      <c r="G19" s="43">
        <v>59.799667358398438</v>
      </c>
    </row>
    <row r="20" spans="1:7" x14ac:dyDescent="0.25">
      <c r="A20" s="38" t="s">
        <v>69</v>
      </c>
      <c r="B20" s="36">
        <v>6.756431539542973E-4</v>
      </c>
      <c r="C20" s="37">
        <v>99102.1015625</v>
      </c>
      <c r="D20" s="37">
        <v>66.957656860351563</v>
      </c>
      <c r="E20" s="37">
        <v>99068.625</v>
      </c>
      <c r="F20" s="37">
        <v>5830282.5</v>
      </c>
      <c r="G20" s="43">
        <v>58.831069946289063</v>
      </c>
    </row>
    <row r="21" spans="1:7" x14ac:dyDescent="0.25">
      <c r="A21" s="38" t="s">
        <v>70</v>
      </c>
      <c r="B21" s="36">
        <v>8.3087495295330882E-4</v>
      </c>
      <c r="C21" s="37">
        <v>99035.140625</v>
      </c>
      <c r="D21" s="37">
        <v>82.285820007324219</v>
      </c>
      <c r="E21" s="37">
        <v>98994</v>
      </c>
      <c r="F21" s="37">
        <v>5731213.5</v>
      </c>
      <c r="G21" s="43">
        <v>57.870502471923828</v>
      </c>
    </row>
    <row r="22" spans="1:7" x14ac:dyDescent="0.25">
      <c r="A22" s="38" t="s">
        <v>71</v>
      </c>
      <c r="B22" s="36">
        <v>9.9095236510038376E-4</v>
      </c>
      <c r="C22" s="37">
        <v>98952.8515625</v>
      </c>
      <c r="D22" s="37">
        <v>98.057563781738281</v>
      </c>
      <c r="E22" s="37">
        <v>98903.828125</v>
      </c>
      <c r="F22" s="37">
        <v>5632219.5</v>
      </c>
      <c r="G22" s="43">
        <v>56.918212890625</v>
      </c>
    </row>
    <row r="23" spans="1:7" x14ac:dyDescent="0.25">
      <c r="A23" s="38" t="s">
        <v>72</v>
      </c>
      <c r="B23" s="36">
        <v>1.1518457904458046E-3</v>
      </c>
      <c r="C23" s="37">
        <v>98854.796875</v>
      </c>
      <c r="D23" s="37">
        <v>113.865478515625</v>
      </c>
      <c r="E23" s="37">
        <v>98797.859375</v>
      </c>
      <c r="F23" s="37">
        <v>5533316</v>
      </c>
      <c r="G23" s="43">
        <v>55.974178314208984</v>
      </c>
    </row>
    <row r="24" spans="1:7" x14ac:dyDescent="0.25">
      <c r="A24" s="38" t="s">
        <v>73</v>
      </c>
      <c r="B24" s="36">
        <v>1.3197039952501655E-3</v>
      </c>
      <c r="C24" s="37">
        <v>98740.9296875</v>
      </c>
      <c r="D24" s="37">
        <v>130.30879211425781</v>
      </c>
      <c r="E24" s="37">
        <v>98675.7734375</v>
      </c>
      <c r="F24" s="37">
        <v>5434518</v>
      </c>
      <c r="G24" s="43">
        <v>55.038150787353516</v>
      </c>
    </row>
    <row r="25" spans="1:7" x14ac:dyDescent="0.25">
      <c r="A25" s="38" t="s">
        <v>74</v>
      </c>
      <c r="B25" s="36">
        <v>1.4834966277703643E-3</v>
      </c>
      <c r="C25" s="37">
        <v>98610.6171875</v>
      </c>
      <c r="D25" s="37">
        <v>146.28851318359375</v>
      </c>
      <c r="E25" s="37">
        <v>98537.46875</v>
      </c>
      <c r="F25" s="37">
        <v>5335842</v>
      </c>
      <c r="G25" s="43">
        <v>54.110218048095703</v>
      </c>
    </row>
    <row r="26" spans="1:7" x14ac:dyDescent="0.25">
      <c r="A26" s="38" t="s">
        <v>75</v>
      </c>
      <c r="B26" s="36">
        <v>1.619842485524714E-3</v>
      </c>
      <c r="C26" s="37">
        <v>98464.328125</v>
      </c>
      <c r="D26" s="37">
        <v>159.4967041015625</v>
      </c>
      <c r="E26" s="37">
        <v>98384.578125</v>
      </c>
      <c r="F26" s="37">
        <v>5237305</v>
      </c>
      <c r="G26" s="43">
        <v>53.189872741699219</v>
      </c>
    </row>
    <row r="27" spans="1:7" x14ac:dyDescent="0.25">
      <c r="A27" s="38" t="s">
        <v>76</v>
      </c>
      <c r="B27" s="36">
        <v>1.7171856015920639E-3</v>
      </c>
      <c r="C27" s="37">
        <v>98304.828125</v>
      </c>
      <c r="D27" s="37">
        <v>168.80763244628906</v>
      </c>
      <c r="E27" s="37">
        <v>98220.421875</v>
      </c>
      <c r="F27" s="37">
        <v>5138920</v>
      </c>
      <c r="G27" s="43">
        <v>52.275356292724609</v>
      </c>
    </row>
    <row r="28" spans="1:7" x14ac:dyDescent="0.25">
      <c r="A28" s="38" t="s">
        <v>77</v>
      </c>
      <c r="B28" s="36">
        <v>1.7850832082331181E-3</v>
      </c>
      <c r="C28" s="37">
        <v>98136.0234375</v>
      </c>
      <c r="D28" s="37">
        <v>175.18096923828125</v>
      </c>
      <c r="E28" s="37">
        <v>98048.4375</v>
      </c>
      <c r="F28" s="37">
        <v>5040700</v>
      </c>
      <c r="G28" s="43">
        <v>51.364421844482422</v>
      </c>
    </row>
    <row r="29" spans="1:7" x14ac:dyDescent="0.25">
      <c r="A29" s="38" t="s">
        <v>78</v>
      </c>
      <c r="B29" s="36">
        <v>1.8401938723400235E-3</v>
      </c>
      <c r="C29" s="37">
        <v>97960.84375</v>
      </c>
      <c r="D29" s="37">
        <v>180.26693725585938</v>
      </c>
      <c r="E29" s="37">
        <v>97870.7109375</v>
      </c>
      <c r="F29" s="37">
        <v>4942651.5</v>
      </c>
      <c r="G29" s="43">
        <v>50.455379486083984</v>
      </c>
    </row>
    <row r="30" spans="1:7" x14ac:dyDescent="0.25">
      <c r="A30" s="38" t="s">
        <v>79</v>
      </c>
      <c r="B30" s="36">
        <v>1.8990370444953442E-3</v>
      </c>
      <c r="C30" s="37">
        <v>97780.578125</v>
      </c>
      <c r="D30" s="37">
        <v>185.68893432617188</v>
      </c>
      <c r="E30" s="37">
        <v>97687.734375</v>
      </c>
      <c r="F30" s="37">
        <v>4844780.5</v>
      </c>
      <c r="G30" s="43">
        <v>49.547473907470703</v>
      </c>
    </row>
    <row r="31" spans="1:7" x14ac:dyDescent="0.25">
      <c r="A31" s="38" t="s">
        <v>80</v>
      </c>
      <c r="B31" s="36">
        <v>1.9662303384393454E-3</v>
      </c>
      <c r="C31" s="37">
        <v>97594.890625</v>
      </c>
      <c r="D31" s="37">
        <v>191.89402770996094</v>
      </c>
      <c r="E31" s="37">
        <v>97498.9453125</v>
      </c>
      <c r="F31" s="37">
        <v>4747093</v>
      </c>
      <c r="G31" s="43">
        <v>48.640792846679688</v>
      </c>
    </row>
    <row r="32" spans="1:7" x14ac:dyDescent="0.25">
      <c r="A32" s="38" t="s">
        <v>81</v>
      </c>
      <c r="B32" s="36">
        <v>2.0502486731857061E-3</v>
      </c>
      <c r="C32" s="37">
        <v>97403</v>
      </c>
      <c r="D32" s="37">
        <v>199.70037841796875</v>
      </c>
      <c r="E32" s="37">
        <v>97303.1484375</v>
      </c>
      <c r="F32" s="37">
        <v>4649594</v>
      </c>
      <c r="G32" s="43">
        <v>47.735633850097656</v>
      </c>
    </row>
    <row r="33" spans="1:7" x14ac:dyDescent="0.25">
      <c r="A33" s="38" t="s">
        <v>82</v>
      </c>
      <c r="B33" s="36">
        <v>2.1482042502611876E-3</v>
      </c>
      <c r="C33" s="37">
        <v>97203.296875</v>
      </c>
      <c r="D33" s="37">
        <v>208.81253051757813</v>
      </c>
      <c r="E33" s="37">
        <v>97098.890625</v>
      </c>
      <c r="F33" s="37">
        <v>4552291</v>
      </c>
      <c r="G33" s="43">
        <v>46.832679748535156</v>
      </c>
    </row>
    <row r="34" spans="1:7" x14ac:dyDescent="0.25">
      <c r="A34" s="38" t="s">
        <v>83</v>
      </c>
      <c r="B34" s="36">
        <v>2.2513058502227068E-3</v>
      </c>
      <c r="C34" s="37">
        <v>96994.484375</v>
      </c>
      <c r="D34" s="37">
        <v>218.36424255371094</v>
      </c>
      <c r="E34" s="37">
        <v>96885.296875</v>
      </c>
      <c r="F34" s="37">
        <v>4455192</v>
      </c>
      <c r="G34" s="43">
        <v>45.932426452636719</v>
      </c>
    </row>
    <row r="35" spans="1:7" x14ac:dyDescent="0.25">
      <c r="A35" s="38" t="s">
        <v>84</v>
      </c>
      <c r="B35" s="36">
        <v>2.3509927559643984E-3</v>
      </c>
      <c r="C35" s="37">
        <v>96776.1171875</v>
      </c>
      <c r="D35" s="37">
        <v>227.51994323730469</v>
      </c>
      <c r="E35" s="37">
        <v>96662.359375</v>
      </c>
      <c r="F35" s="37">
        <v>4358306.5</v>
      </c>
      <c r="G35" s="43">
        <v>45.034938812255859</v>
      </c>
    </row>
    <row r="36" spans="1:7" x14ac:dyDescent="0.25">
      <c r="A36" s="38" t="s">
        <v>85</v>
      </c>
      <c r="B36" s="36">
        <v>2.4479813873767853E-3</v>
      </c>
      <c r="C36" s="37">
        <v>96548.59375</v>
      </c>
      <c r="D36" s="37">
        <v>236.34916687011719</v>
      </c>
      <c r="E36" s="37">
        <v>96430.421875</v>
      </c>
      <c r="F36" s="37">
        <v>4261644</v>
      </c>
      <c r="G36" s="43">
        <v>44.139884948730469</v>
      </c>
    </row>
    <row r="37" spans="1:7" x14ac:dyDescent="0.25">
      <c r="A37" s="38" t="s">
        <v>86</v>
      </c>
      <c r="B37" s="36">
        <v>2.5389452930539846E-3</v>
      </c>
      <c r="C37" s="37">
        <v>96312.2421875</v>
      </c>
      <c r="D37" s="37">
        <v>244.53150939941406</v>
      </c>
      <c r="E37" s="37">
        <v>96189.9765625</v>
      </c>
      <c r="F37" s="37">
        <v>4165213.75</v>
      </c>
      <c r="G37" s="43">
        <v>43.246982574462891</v>
      </c>
    </row>
    <row r="38" spans="1:7" x14ac:dyDescent="0.25">
      <c r="A38" s="38" t="s">
        <v>87</v>
      </c>
      <c r="B38" s="36">
        <v>2.6265708729624748E-3</v>
      </c>
      <c r="C38" s="37">
        <v>96067.7109375</v>
      </c>
      <c r="D38" s="37">
        <v>252.32864379882813</v>
      </c>
      <c r="E38" s="37">
        <v>95941.546875</v>
      </c>
      <c r="F38" s="37">
        <v>4069023.75</v>
      </c>
      <c r="G38" s="43">
        <v>42.355789184570313</v>
      </c>
    </row>
    <row r="39" spans="1:7" x14ac:dyDescent="0.25">
      <c r="A39" s="38" t="s">
        <v>88</v>
      </c>
      <c r="B39" s="36">
        <v>2.7222828939557076E-3</v>
      </c>
      <c r="C39" s="37">
        <v>95815.3828125</v>
      </c>
      <c r="D39" s="37">
        <v>260.83657836914063</v>
      </c>
      <c r="E39" s="37">
        <v>95684.96875</v>
      </c>
      <c r="F39" s="37">
        <v>3973082.25</v>
      </c>
      <c r="G39" s="43">
        <v>41.466014862060547</v>
      </c>
    </row>
    <row r="40" spans="1:7" x14ac:dyDescent="0.25">
      <c r="A40" s="38" t="s">
        <v>89</v>
      </c>
      <c r="B40" s="36">
        <v>2.8269768226891756E-3</v>
      </c>
      <c r="C40" s="37">
        <v>95554.546875</v>
      </c>
      <c r="D40" s="37">
        <v>270.1304931640625</v>
      </c>
      <c r="E40" s="37">
        <v>95419.484375</v>
      </c>
      <c r="F40" s="37">
        <v>3877397.25</v>
      </c>
      <c r="G40" s="43">
        <v>40.577842712402344</v>
      </c>
    </row>
    <row r="41" spans="1:7" x14ac:dyDescent="0.25">
      <c r="A41" s="38" t="s">
        <v>90</v>
      </c>
      <c r="B41" s="36">
        <v>2.9309515375643969E-3</v>
      </c>
      <c r="C41" s="37">
        <v>95284.4140625</v>
      </c>
      <c r="D41" s="37">
        <v>279.27398681640625</v>
      </c>
      <c r="E41" s="37">
        <v>95144.78125</v>
      </c>
      <c r="F41" s="37">
        <v>3781977.75</v>
      </c>
      <c r="G41" s="43">
        <v>39.691463470458984</v>
      </c>
    </row>
    <row r="42" spans="1:7" x14ac:dyDescent="0.25">
      <c r="A42" s="38" t="s">
        <v>91</v>
      </c>
      <c r="B42" s="36">
        <v>3.0331104062497616E-3</v>
      </c>
      <c r="C42" s="37">
        <v>95005.140625</v>
      </c>
      <c r="D42" s="37">
        <v>288.16107177734375</v>
      </c>
      <c r="E42" s="37">
        <v>94861.0625</v>
      </c>
      <c r="F42" s="37">
        <v>3686833</v>
      </c>
      <c r="G42" s="43">
        <v>38.806667327880859</v>
      </c>
    </row>
    <row r="43" spans="1:7" x14ac:dyDescent="0.25">
      <c r="A43" s="38" t="s">
        <v>92</v>
      </c>
      <c r="B43" s="36">
        <v>3.1399703584611416E-3</v>
      </c>
      <c r="C43" s="37">
        <v>94716.9765625</v>
      </c>
      <c r="D43" s="37">
        <v>297.40850830078125</v>
      </c>
      <c r="E43" s="37">
        <v>94568.2734375</v>
      </c>
      <c r="F43" s="37">
        <v>3591972</v>
      </c>
      <c r="G43" s="43">
        <v>37.923213958740234</v>
      </c>
    </row>
    <row r="44" spans="1:7" x14ac:dyDescent="0.25">
      <c r="A44" s="38" t="s">
        <v>93</v>
      </c>
      <c r="B44" s="36">
        <v>3.2639093697071075E-3</v>
      </c>
      <c r="C44" s="37">
        <v>94419.5703125</v>
      </c>
      <c r="D44" s="37">
        <v>308.17691040039063</v>
      </c>
      <c r="E44" s="37">
        <v>94265.484375</v>
      </c>
      <c r="F44" s="37">
        <v>3497403.75</v>
      </c>
      <c r="G44" s="43">
        <v>37.041088104248047</v>
      </c>
    </row>
    <row r="45" spans="1:7" x14ac:dyDescent="0.25">
      <c r="A45" s="38" t="s">
        <v>94</v>
      </c>
      <c r="B45" s="36">
        <v>3.4114571753889322E-3</v>
      </c>
      <c r="C45" s="37">
        <v>94111.390625</v>
      </c>
      <c r="D45" s="37">
        <v>321.05697631835938</v>
      </c>
      <c r="E45" s="37">
        <v>93950.859375</v>
      </c>
      <c r="F45" s="37">
        <v>3403138.25</v>
      </c>
      <c r="G45" s="43">
        <v>36.160747528076172</v>
      </c>
    </row>
    <row r="46" spans="1:7" x14ac:dyDescent="0.25">
      <c r="A46" s="38" t="s">
        <v>95</v>
      </c>
      <c r="B46" s="36">
        <v>3.5796237643808126E-3</v>
      </c>
      <c r="C46" s="37">
        <v>93790.3359375</v>
      </c>
      <c r="D46" s="37">
        <v>335.73410034179688</v>
      </c>
      <c r="E46" s="37">
        <v>93622.46875</v>
      </c>
      <c r="F46" s="37">
        <v>3309187.5</v>
      </c>
      <c r="G46" s="43">
        <v>35.282817840576172</v>
      </c>
    </row>
    <row r="47" spans="1:7" x14ac:dyDescent="0.25">
      <c r="A47" s="38" t="s">
        <v>96</v>
      </c>
      <c r="B47" s="36">
        <v>3.7692778278142214E-3</v>
      </c>
      <c r="C47" s="37">
        <v>93454.6015625</v>
      </c>
      <c r="D47" s="37">
        <v>352.25634765625</v>
      </c>
      <c r="E47" s="37">
        <v>93278.46875</v>
      </c>
      <c r="F47" s="37">
        <v>3215565</v>
      </c>
      <c r="G47" s="43">
        <v>34.40777587890625</v>
      </c>
    </row>
    <row r="48" spans="1:7" x14ac:dyDescent="0.25">
      <c r="A48" s="38" t="s">
        <v>97</v>
      </c>
      <c r="B48" s="36">
        <v>3.9834273047745228E-3</v>
      </c>
      <c r="C48" s="37">
        <v>93102.34375</v>
      </c>
      <c r="D48" s="37">
        <v>370.86642456054688</v>
      </c>
      <c r="E48" s="37">
        <v>92916.90625</v>
      </c>
      <c r="F48" s="37">
        <v>3122286.5</v>
      </c>
      <c r="G48" s="43">
        <v>33.536067962646484</v>
      </c>
    </row>
    <row r="49" spans="1:7" x14ac:dyDescent="0.25">
      <c r="A49" s="38" t="s">
        <v>98</v>
      </c>
      <c r="B49" s="36">
        <v>4.230857826769352E-3</v>
      </c>
      <c r="C49" s="37">
        <v>92731.4765625</v>
      </c>
      <c r="D49" s="37">
        <v>392.33367919921875</v>
      </c>
      <c r="E49" s="37">
        <v>92535.3125</v>
      </c>
      <c r="F49" s="37">
        <v>3029369.5</v>
      </c>
      <c r="G49" s="43">
        <v>32.668190002441406</v>
      </c>
    </row>
    <row r="50" spans="1:7" x14ac:dyDescent="0.25">
      <c r="A50" s="38" t="s">
        <v>99</v>
      </c>
      <c r="B50" s="36">
        <v>4.5147845521569252E-3</v>
      </c>
      <c r="C50" s="37">
        <v>92339.140625</v>
      </c>
      <c r="D50" s="37">
        <v>416.89132690429688</v>
      </c>
      <c r="E50" s="37">
        <v>92130.6953125</v>
      </c>
      <c r="F50" s="37">
        <v>2936834.25</v>
      </c>
      <c r="G50" s="43">
        <v>31.804868698120117</v>
      </c>
    </row>
    <row r="51" spans="1:7" x14ac:dyDescent="0.25">
      <c r="A51" s="38" t="s">
        <v>100</v>
      </c>
      <c r="B51" s="36">
        <v>4.8311296850442886E-3</v>
      </c>
      <c r="C51" s="37">
        <v>91922.25</v>
      </c>
      <c r="D51" s="37">
        <v>444.08831787109375</v>
      </c>
      <c r="E51" s="37">
        <v>91700.203125</v>
      </c>
      <c r="F51" s="37">
        <v>2844703.5</v>
      </c>
      <c r="G51" s="43">
        <v>30.946844100952148</v>
      </c>
    </row>
    <row r="52" spans="1:7" x14ac:dyDescent="0.25">
      <c r="A52" s="38" t="s">
        <v>101</v>
      </c>
      <c r="B52" s="36">
        <v>5.1809768192470074E-3</v>
      </c>
      <c r="C52" s="37">
        <v>91478.1640625</v>
      </c>
      <c r="D52" s="37">
        <v>473.94625854492188</v>
      </c>
      <c r="E52" s="37">
        <v>91241.1875</v>
      </c>
      <c r="F52" s="37">
        <v>2753003.25</v>
      </c>
      <c r="G52" s="43">
        <v>30.094648361206055</v>
      </c>
    </row>
    <row r="53" spans="1:7" x14ac:dyDescent="0.25">
      <c r="A53" s="38" t="s">
        <v>102</v>
      </c>
      <c r="B53" s="36">
        <v>5.5701634846627712E-3</v>
      </c>
      <c r="C53" s="37">
        <v>91004.21875</v>
      </c>
      <c r="D53" s="37">
        <v>506.90838623046875</v>
      </c>
      <c r="E53" s="37">
        <v>90750.765625</v>
      </c>
      <c r="F53" s="37">
        <v>2661762.25</v>
      </c>
      <c r="G53" s="43">
        <v>29.248779296875</v>
      </c>
    </row>
    <row r="54" spans="1:7" x14ac:dyDescent="0.25">
      <c r="A54" s="38" t="s">
        <v>103</v>
      </c>
      <c r="B54" s="36">
        <v>5.985151045024395E-3</v>
      </c>
      <c r="C54" s="37">
        <v>90497.3125</v>
      </c>
      <c r="D54" s="37">
        <v>541.64007568359375</v>
      </c>
      <c r="E54" s="37">
        <v>90226.4921875</v>
      </c>
      <c r="F54" s="37">
        <v>2571011.5</v>
      </c>
      <c r="G54" s="43">
        <v>28.409811019897461</v>
      </c>
    </row>
    <row r="55" spans="1:7" x14ac:dyDescent="0.25">
      <c r="A55" s="38" t="s">
        <v>104</v>
      </c>
      <c r="B55" s="36">
        <v>6.4504295587539673E-3</v>
      </c>
      <c r="C55" s="37">
        <v>89955.671875</v>
      </c>
      <c r="D55" s="37">
        <v>580.25274658203125</v>
      </c>
      <c r="E55" s="37">
        <v>89665.546875</v>
      </c>
      <c r="F55" s="37">
        <v>2480785</v>
      </c>
      <c r="G55" s="43">
        <v>27.577859878540039</v>
      </c>
    </row>
    <row r="56" spans="1:7" x14ac:dyDescent="0.25">
      <c r="A56" s="38" t="s">
        <v>105</v>
      </c>
      <c r="B56" s="36">
        <v>7.0044952444732189E-3</v>
      </c>
      <c r="C56" s="37">
        <v>89375.421875</v>
      </c>
      <c r="D56" s="37">
        <v>626.02972412109375</v>
      </c>
      <c r="E56" s="37">
        <v>89062.40625</v>
      </c>
      <c r="F56" s="37">
        <v>2391119.25</v>
      </c>
      <c r="G56" s="43">
        <v>26.753656387329102</v>
      </c>
    </row>
    <row r="57" spans="1:7" x14ac:dyDescent="0.25">
      <c r="A57" s="38" t="s">
        <v>106</v>
      </c>
      <c r="B57" s="36">
        <v>7.6573546975851059E-3</v>
      </c>
      <c r="C57" s="37">
        <v>88749.390625</v>
      </c>
      <c r="D57" s="37">
        <v>679.5855712890625</v>
      </c>
      <c r="E57" s="37">
        <v>88409.59375</v>
      </c>
      <c r="F57" s="37">
        <v>2302057</v>
      </c>
      <c r="G57" s="43">
        <v>25.938848495483398</v>
      </c>
    </row>
    <row r="58" spans="1:7" x14ac:dyDescent="0.25">
      <c r="A58" s="38" t="s">
        <v>107</v>
      </c>
      <c r="B58" s="36">
        <v>8.3811720833182335E-3</v>
      </c>
      <c r="C58" s="37">
        <v>88069.8046875</v>
      </c>
      <c r="D58" s="37">
        <v>738.128173828125</v>
      </c>
      <c r="E58" s="37">
        <v>87700.7421875</v>
      </c>
      <c r="F58" s="37">
        <v>2213647.25</v>
      </c>
      <c r="G58" s="43">
        <v>25.13514518737793</v>
      </c>
    </row>
    <row r="59" spans="1:7" x14ac:dyDescent="0.25">
      <c r="A59" s="38" t="s">
        <v>108</v>
      </c>
      <c r="B59" s="36">
        <v>9.1150281950831413E-3</v>
      </c>
      <c r="C59" s="37">
        <v>87331.6796875</v>
      </c>
      <c r="D59" s="37">
        <v>796.03070068359375</v>
      </c>
      <c r="E59" s="37">
        <v>86933.6640625</v>
      </c>
      <c r="F59" s="37">
        <v>2125946.5</v>
      </c>
      <c r="G59" s="43">
        <v>24.343358993530273</v>
      </c>
    </row>
    <row r="60" spans="1:7" x14ac:dyDescent="0.25">
      <c r="A60" s="38" t="s">
        <v>109</v>
      </c>
      <c r="B60" s="36">
        <v>9.8585765808820724E-3</v>
      </c>
      <c r="C60" s="37">
        <v>86535.6484375</v>
      </c>
      <c r="D60" s="37">
        <v>853.11834716796875</v>
      </c>
      <c r="E60" s="37">
        <v>86109.09375</v>
      </c>
      <c r="F60" s="37">
        <v>2039012.875</v>
      </c>
      <c r="G60" s="43">
        <v>23.562692642211914</v>
      </c>
    </row>
    <row r="61" spans="1:7" x14ac:dyDescent="0.25">
      <c r="A61" s="38" t="s">
        <v>110</v>
      </c>
      <c r="B61" s="36">
        <v>1.0668127797544003E-2</v>
      </c>
      <c r="C61" s="37">
        <v>85682.53125</v>
      </c>
      <c r="D61" s="37">
        <v>914.07220458984375</v>
      </c>
      <c r="E61" s="37">
        <v>85225.5</v>
      </c>
      <c r="F61" s="37">
        <v>1952903.875</v>
      </c>
      <c r="G61" s="43">
        <v>22.792322158813477</v>
      </c>
    </row>
    <row r="62" spans="1:7" x14ac:dyDescent="0.25">
      <c r="A62" s="38" t="s">
        <v>111</v>
      </c>
      <c r="B62" s="36">
        <v>1.1568146757781506E-2</v>
      </c>
      <c r="C62" s="37">
        <v>84768.4609375</v>
      </c>
      <c r="D62" s="37">
        <v>980.614013671875</v>
      </c>
      <c r="E62" s="37">
        <v>84278.15625</v>
      </c>
      <c r="F62" s="37">
        <v>1867678.375</v>
      </c>
      <c r="G62" s="43">
        <v>22.032703399658203</v>
      </c>
    </row>
    <row r="63" spans="1:7" x14ac:dyDescent="0.25">
      <c r="A63" s="38" t="s">
        <v>112</v>
      </c>
      <c r="B63" s="36">
        <v>1.2548358179628849E-2</v>
      </c>
      <c r="C63" s="37">
        <v>83787.84375</v>
      </c>
      <c r="D63" s="37">
        <v>1051.39990234375</v>
      </c>
      <c r="E63" s="37">
        <v>83262.140625</v>
      </c>
      <c r="F63" s="37">
        <v>1783400.125</v>
      </c>
      <c r="G63" s="43">
        <v>21.284711837768555</v>
      </c>
    </row>
    <row r="64" spans="1:7" x14ac:dyDescent="0.25">
      <c r="A64" s="38" t="s">
        <v>113</v>
      </c>
      <c r="B64" s="36">
        <v>1.359895896166563E-2</v>
      </c>
      <c r="C64" s="37">
        <v>82736.4453125</v>
      </c>
      <c r="D64" s="37">
        <v>1125.1295166015625</v>
      </c>
      <c r="E64" s="37">
        <v>82173.875</v>
      </c>
      <c r="F64" s="37">
        <v>1700138</v>
      </c>
      <c r="G64" s="43">
        <v>20.548839569091797</v>
      </c>
    </row>
    <row r="65" spans="1:7" x14ac:dyDescent="0.25">
      <c r="A65" s="38" t="s">
        <v>114</v>
      </c>
      <c r="B65" s="36">
        <v>1.4667619951069355E-2</v>
      </c>
      <c r="C65" s="37">
        <v>81611.3125</v>
      </c>
      <c r="D65" s="37">
        <v>1197.043701171875</v>
      </c>
      <c r="E65" s="37">
        <v>81012.7890625</v>
      </c>
      <c r="F65" s="37">
        <v>1617964.125</v>
      </c>
      <c r="G65" s="43">
        <v>19.82524299621582</v>
      </c>
    </row>
    <row r="66" spans="1:7" x14ac:dyDescent="0.25">
      <c r="A66" s="38" t="s">
        <v>115</v>
      </c>
      <c r="B66" s="36">
        <v>1.5722708776593208E-2</v>
      </c>
      <c r="C66" s="37">
        <v>80414.265625</v>
      </c>
      <c r="D66" s="37">
        <v>1264.330078125</v>
      </c>
      <c r="E66" s="37">
        <v>79782.1015625</v>
      </c>
      <c r="F66" s="37">
        <v>1536951.375</v>
      </c>
      <c r="G66" s="43">
        <v>19.112918853759766</v>
      </c>
    </row>
    <row r="67" spans="1:7" x14ac:dyDescent="0.25">
      <c r="A67" s="38" t="s">
        <v>116</v>
      </c>
      <c r="B67" s="36">
        <v>1.6750602051615715E-2</v>
      </c>
      <c r="C67" s="37">
        <v>79149.9375</v>
      </c>
      <c r="D67" s="37">
        <v>1325.80908203125</v>
      </c>
      <c r="E67" s="37">
        <v>78487.03125</v>
      </c>
      <c r="F67" s="37">
        <v>1457169.25</v>
      </c>
      <c r="G67" s="43">
        <v>18.410238265991211</v>
      </c>
    </row>
    <row r="68" spans="1:7" x14ac:dyDescent="0.25">
      <c r="A68" s="38" t="s">
        <v>117</v>
      </c>
      <c r="B68" s="36">
        <v>1.7792634665966034E-2</v>
      </c>
      <c r="C68" s="37">
        <v>77824.125</v>
      </c>
      <c r="D68" s="37">
        <v>1384.6961669921875</v>
      </c>
      <c r="E68" s="37">
        <v>77131.78125</v>
      </c>
      <c r="F68" s="37">
        <v>1378682.25</v>
      </c>
      <c r="G68" s="43">
        <v>17.715358734130859</v>
      </c>
    </row>
    <row r="69" spans="1:7" x14ac:dyDescent="0.25">
      <c r="A69" s="38" t="s">
        <v>118</v>
      </c>
      <c r="B69" s="36">
        <v>1.8909791484475136E-2</v>
      </c>
      <c r="C69" s="37">
        <v>76439.4296875</v>
      </c>
      <c r="D69" s="37">
        <v>1445.4537353515625</v>
      </c>
      <c r="E69" s="37">
        <v>75716.703125</v>
      </c>
      <c r="F69" s="37">
        <v>1301550.5</v>
      </c>
      <c r="G69" s="43">
        <v>17.027214050292969</v>
      </c>
    </row>
    <row r="70" spans="1:7" x14ac:dyDescent="0.25">
      <c r="A70" s="38" t="s">
        <v>119</v>
      </c>
      <c r="B70" s="36">
        <v>2.0240627229213715E-2</v>
      </c>
      <c r="C70" s="37">
        <v>74993.9765625</v>
      </c>
      <c r="D70" s="37">
        <v>1517.9251708984375</v>
      </c>
      <c r="E70" s="37">
        <v>74235.015625</v>
      </c>
      <c r="F70" s="37">
        <v>1225833.75</v>
      </c>
      <c r="G70" s="43">
        <v>16.345762252807617</v>
      </c>
    </row>
    <row r="71" spans="1:7" x14ac:dyDescent="0.25">
      <c r="A71" s="38" t="s">
        <v>120</v>
      </c>
      <c r="B71" s="36">
        <v>2.1616715937852859E-2</v>
      </c>
      <c r="C71" s="37">
        <v>73476.0546875</v>
      </c>
      <c r="D71" s="37">
        <v>1588.31103515625</v>
      </c>
      <c r="E71" s="37">
        <v>72681.8984375</v>
      </c>
      <c r="F71" s="37">
        <v>1151598.75</v>
      </c>
      <c r="G71" s="43">
        <v>15.673116683959961</v>
      </c>
    </row>
    <row r="72" spans="1:7" x14ac:dyDescent="0.25">
      <c r="A72" s="38" t="s">
        <v>121</v>
      </c>
      <c r="B72" s="36">
        <v>2.3122483864426613E-2</v>
      </c>
      <c r="C72" s="37">
        <v>71887.7421875</v>
      </c>
      <c r="D72" s="37">
        <v>1662.22314453125</v>
      </c>
      <c r="E72" s="37">
        <v>71056.625</v>
      </c>
      <c r="F72" s="37">
        <v>1078916.875</v>
      </c>
      <c r="G72" s="43">
        <v>15.008357048034668</v>
      </c>
    </row>
    <row r="73" spans="1:7" x14ac:dyDescent="0.25">
      <c r="A73" s="38" t="s">
        <v>122</v>
      </c>
      <c r="B73" s="36">
        <v>2.4700481444597244E-2</v>
      </c>
      <c r="C73" s="37">
        <v>70225.515625</v>
      </c>
      <c r="D73" s="37">
        <v>1734.60400390625</v>
      </c>
      <c r="E73" s="37">
        <v>69358.21875</v>
      </c>
      <c r="F73" s="37">
        <v>1007860.25</v>
      </c>
      <c r="G73" s="43">
        <v>14.351767539978027</v>
      </c>
    </row>
    <row r="74" spans="1:7" x14ac:dyDescent="0.25">
      <c r="A74" s="38" t="s">
        <v>123</v>
      </c>
      <c r="B74" s="36">
        <v>2.6327403262257576E-2</v>
      </c>
      <c r="C74" s="37">
        <v>68490.9140625</v>
      </c>
      <c r="D74" s="37">
        <v>1803.1878662109375</v>
      </c>
      <c r="E74" s="37">
        <v>67589.3203125</v>
      </c>
      <c r="F74" s="37">
        <v>938502</v>
      </c>
      <c r="G74" s="43">
        <v>13.702576637268066</v>
      </c>
    </row>
    <row r="75" spans="1:7" x14ac:dyDescent="0.25">
      <c r="A75" s="38" t="s">
        <v>124</v>
      </c>
      <c r="B75" s="36">
        <v>2.8144849464297295E-2</v>
      </c>
      <c r="C75" s="37">
        <v>66687.7265625</v>
      </c>
      <c r="D75" s="37">
        <v>1876.916015625</v>
      </c>
      <c r="E75" s="37">
        <v>65749.265625</v>
      </c>
      <c r="F75" s="37">
        <v>870912.6875</v>
      </c>
      <c r="G75" s="43">
        <v>13.059564590454102</v>
      </c>
    </row>
    <row r="76" spans="1:7" x14ac:dyDescent="0.25">
      <c r="A76" s="38" t="s">
        <v>125</v>
      </c>
      <c r="B76" s="36">
        <v>3.0318176373839378E-2</v>
      </c>
      <c r="C76" s="37">
        <v>64810.8125</v>
      </c>
      <c r="D76" s="37">
        <v>1964.9456787109375</v>
      </c>
      <c r="E76" s="37">
        <v>63828.33984375</v>
      </c>
      <c r="F76" s="37">
        <v>805163.4375</v>
      </c>
      <c r="G76" s="43">
        <v>12.423288345336914</v>
      </c>
    </row>
    <row r="77" spans="1:7" x14ac:dyDescent="0.25">
      <c r="A77" s="38" t="s">
        <v>126</v>
      </c>
      <c r="B77" s="36">
        <v>3.2487168908119202E-2</v>
      </c>
      <c r="C77" s="37">
        <v>62845.8671875</v>
      </c>
      <c r="D77" s="37">
        <v>2041.684326171875</v>
      </c>
      <c r="E77" s="37">
        <v>61825.0234375</v>
      </c>
      <c r="F77" s="37">
        <v>741335.0625</v>
      </c>
      <c r="G77" s="43">
        <v>11.796082496643066</v>
      </c>
    </row>
    <row r="78" spans="1:7" x14ac:dyDescent="0.25">
      <c r="A78" s="38" t="s">
        <v>127</v>
      </c>
      <c r="B78" s="36">
        <v>3.6454800516366959E-2</v>
      </c>
      <c r="C78" s="37">
        <v>60804.18359375</v>
      </c>
      <c r="D78" s="37">
        <v>2216.6044921875</v>
      </c>
      <c r="E78" s="37">
        <v>59695.8828125</v>
      </c>
      <c r="F78" s="37">
        <v>679510.0625</v>
      </c>
      <c r="G78" s="43">
        <v>11.175383567810059</v>
      </c>
    </row>
    <row r="79" spans="1:7" x14ac:dyDescent="0.25">
      <c r="A79" s="38" t="s">
        <v>128</v>
      </c>
      <c r="B79" s="36">
        <v>3.9506502449512482E-2</v>
      </c>
      <c r="C79" s="37">
        <v>58587.578125</v>
      </c>
      <c r="D79" s="37">
        <v>2314.59033203125</v>
      </c>
      <c r="E79" s="37">
        <v>57430.28125</v>
      </c>
      <c r="F79" s="37">
        <v>619814.1875</v>
      </c>
      <c r="G79" s="43">
        <v>10.579276084899902</v>
      </c>
    </row>
    <row r="80" spans="1:7" x14ac:dyDescent="0.25">
      <c r="A80" s="38" t="s">
        <v>129</v>
      </c>
      <c r="B80" s="36">
        <v>4.3893150985240936E-2</v>
      </c>
      <c r="C80" s="37">
        <v>56272.98828125</v>
      </c>
      <c r="D80" s="37">
        <v>2469.998779296875</v>
      </c>
      <c r="E80" s="37">
        <v>55037.98828125</v>
      </c>
      <c r="F80" s="37">
        <v>562383.875</v>
      </c>
      <c r="G80" s="43">
        <v>9.9938516616821289</v>
      </c>
    </row>
    <row r="81" spans="1:7" x14ac:dyDescent="0.25">
      <c r="A81" s="38" t="s">
        <v>130</v>
      </c>
      <c r="B81" s="36">
        <v>4.8012658953666687E-2</v>
      </c>
      <c r="C81" s="37">
        <v>53802.98828125</v>
      </c>
      <c r="D81" s="37">
        <v>2583.224609375</v>
      </c>
      <c r="E81" s="37">
        <v>52511.375</v>
      </c>
      <c r="F81" s="37">
        <v>507345.90625</v>
      </c>
      <c r="G81" s="43">
        <v>9.4296979904174805</v>
      </c>
    </row>
    <row r="82" spans="1:7" x14ac:dyDescent="0.25">
      <c r="A82" s="38" t="s">
        <v>131</v>
      </c>
      <c r="B82" s="36">
        <v>5.3409196436405182E-2</v>
      </c>
      <c r="C82" s="37">
        <v>51219.765625</v>
      </c>
      <c r="D82" s="37">
        <v>2735.6064453125</v>
      </c>
      <c r="E82" s="37">
        <v>49851.9609375</v>
      </c>
      <c r="F82" s="37">
        <v>454834.53125</v>
      </c>
      <c r="G82" s="43">
        <v>8.8800592422485352</v>
      </c>
    </row>
    <row r="83" spans="1:7" x14ac:dyDescent="0.25">
      <c r="A83" s="38" t="s">
        <v>132</v>
      </c>
      <c r="B83" s="36">
        <v>5.8234445750713348E-2</v>
      </c>
      <c r="C83" s="37">
        <v>48484.16015625</v>
      </c>
      <c r="D83" s="37">
        <v>2823.4482421875</v>
      </c>
      <c r="E83" s="37">
        <v>47072.4375</v>
      </c>
      <c r="F83" s="37">
        <v>404982.5625</v>
      </c>
      <c r="G83" s="43">
        <v>8.3528842926025391</v>
      </c>
    </row>
    <row r="84" spans="1:7" x14ac:dyDescent="0.25">
      <c r="A84" s="38" t="s">
        <v>133</v>
      </c>
      <c r="B84" s="36">
        <v>6.4014412462711334E-2</v>
      </c>
      <c r="C84" s="37">
        <v>45660.7109375</v>
      </c>
      <c r="D84" s="37">
        <v>2922.943603515625</v>
      </c>
      <c r="E84" s="37">
        <v>44199.23828125</v>
      </c>
      <c r="F84" s="37">
        <v>357910.125</v>
      </c>
      <c r="G84" s="43">
        <v>7.838470458984375</v>
      </c>
    </row>
    <row r="85" spans="1:7" x14ac:dyDescent="0.25">
      <c r="A85" s="38" t="s">
        <v>134</v>
      </c>
      <c r="B85" s="36">
        <v>7.030101865530014E-2</v>
      </c>
      <c r="C85" s="37">
        <v>42737.765625</v>
      </c>
      <c r="D85" s="37">
        <v>3004.508544921875</v>
      </c>
      <c r="E85" s="37">
        <v>41235.51171875</v>
      </c>
      <c r="F85" s="37">
        <v>313710.90625</v>
      </c>
      <c r="G85" s="43">
        <v>7.340367317199707</v>
      </c>
    </row>
    <row r="86" spans="1:7" x14ac:dyDescent="0.25">
      <c r="A86" s="38" t="s">
        <v>135</v>
      </c>
      <c r="B86" s="36">
        <v>7.7279709279537201E-2</v>
      </c>
      <c r="C86" s="37">
        <v>39733.2578125</v>
      </c>
      <c r="D86" s="37">
        <v>3070.57470703125</v>
      </c>
      <c r="E86" s="37">
        <v>38197.96875</v>
      </c>
      <c r="F86" s="37">
        <v>272475.375</v>
      </c>
      <c r="G86" s="43">
        <v>6.8576145172119141</v>
      </c>
    </row>
    <row r="87" spans="1:7" x14ac:dyDescent="0.25">
      <c r="A87" s="38" t="s">
        <v>136</v>
      </c>
      <c r="B87" s="36">
        <v>8.6550682783126831E-2</v>
      </c>
      <c r="C87" s="37">
        <v>36662.68359375</v>
      </c>
      <c r="D87" s="37">
        <v>3173.18017578125</v>
      </c>
      <c r="E87" s="37">
        <v>35076.09375</v>
      </c>
      <c r="F87" s="37">
        <v>234277.40625</v>
      </c>
      <c r="G87" s="43">
        <v>6.390078067779541</v>
      </c>
    </row>
    <row r="88" spans="1:7" x14ac:dyDescent="0.25">
      <c r="A88" s="38" t="s">
        <v>137</v>
      </c>
      <c r="B88" s="36">
        <v>9.5951221883296967E-2</v>
      </c>
      <c r="C88" s="37">
        <v>33489.50390625</v>
      </c>
      <c r="D88" s="37">
        <v>3213.35888671875</v>
      </c>
      <c r="E88" s="37">
        <v>31882.82421875</v>
      </c>
      <c r="F88" s="37">
        <v>199201.3125</v>
      </c>
      <c r="G88" s="43">
        <v>5.9481716156005859</v>
      </c>
    </row>
    <row r="89" spans="1:7" x14ac:dyDescent="0.25">
      <c r="A89" s="38" t="s">
        <v>138</v>
      </c>
      <c r="B89" s="36">
        <v>0.10708937793970108</v>
      </c>
      <c r="C89" s="37">
        <v>30276.14453125</v>
      </c>
      <c r="D89" s="37">
        <v>3242.25341796875</v>
      </c>
      <c r="E89" s="37">
        <v>28655.017578125</v>
      </c>
      <c r="F89" s="37">
        <v>167318.5</v>
      </c>
      <c r="G89" s="43">
        <v>5.5264139175415039</v>
      </c>
    </row>
    <row r="90" spans="1:7" x14ac:dyDescent="0.25">
      <c r="A90" s="38" t="s">
        <v>139</v>
      </c>
      <c r="B90" s="36">
        <v>0.11667472124099731</v>
      </c>
      <c r="C90" s="37">
        <v>27033.890625</v>
      </c>
      <c r="D90" s="37">
        <v>3154.171630859375</v>
      </c>
      <c r="E90" s="37">
        <v>25456.8046875</v>
      </c>
      <c r="F90" s="37">
        <v>138663.46875</v>
      </c>
      <c r="G90" s="43">
        <v>5.1292457580566406</v>
      </c>
    </row>
    <row r="91" spans="1:7" x14ac:dyDescent="0.25">
      <c r="A91" s="38" t="s">
        <v>140</v>
      </c>
      <c r="B91" s="36">
        <v>0.13090568780899048</v>
      </c>
      <c r="C91" s="37">
        <v>23879.71875</v>
      </c>
      <c r="D91" s="37">
        <v>3125.990966796875</v>
      </c>
      <c r="E91" s="37">
        <v>22316.72265625</v>
      </c>
      <c r="F91" s="37">
        <v>113206.671875</v>
      </c>
      <c r="G91" s="43">
        <v>4.7407035827636719</v>
      </c>
    </row>
    <row r="92" spans="1:7" x14ac:dyDescent="0.25">
      <c r="A92" s="38" t="s">
        <v>141</v>
      </c>
      <c r="B92" s="36">
        <v>0.14641036093235016</v>
      </c>
      <c r="C92" s="37">
        <v>20753.728515625</v>
      </c>
      <c r="D92" s="37">
        <v>3038.560791015625</v>
      </c>
      <c r="E92" s="37">
        <v>19234.44921875</v>
      </c>
      <c r="F92" s="37">
        <v>90889.9453125</v>
      </c>
      <c r="G92" s="43">
        <v>4.3794512748718262</v>
      </c>
    </row>
    <row r="93" spans="1:7" x14ac:dyDescent="0.25">
      <c r="A93" s="38" t="s">
        <v>142</v>
      </c>
      <c r="B93" s="36">
        <v>0.16319204866886139</v>
      </c>
      <c r="C93" s="37">
        <v>17715.16796875</v>
      </c>
      <c r="D93" s="37">
        <v>2890.974609375</v>
      </c>
      <c r="E93" s="37">
        <v>16269.6806640625</v>
      </c>
      <c r="F93" s="37">
        <v>71655.5</v>
      </c>
      <c r="G93" s="43">
        <v>4.0448670387268066</v>
      </c>
    </row>
    <row r="94" spans="1:7" x14ac:dyDescent="0.25">
      <c r="A94" s="38" t="s">
        <v>143</v>
      </c>
      <c r="B94" s="36">
        <v>0.18122723698616028</v>
      </c>
      <c r="C94" s="37">
        <v>14824.193359375</v>
      </c>
      <c r="D94" s="37">
        <v>2686.547607421875</v>
      </c>
      <c r="E94" s="37">
        <v>13480.919921875</v>
      </c>
      <c r="F94" s="37">
        <v>55385.81640625</v>
      </c>
      <c r="G94" s="43">
        <v>3.7361774444580078</v>
      </c>
    </row>
    <row r="95" spans="1:7" x14ac:dyDescent="0.25">
      <c r="A95" s="38" t="s">
        <v>144</v>
      </c>
      <c r="B95" s="36">
        <v>0.20046199858188629</v>
      </c>
      <c r="C95" s="37">
        <v>12137.6455078125</v>
      </c>
      <c r="D95" s="37">
        <v>2433.13671875</v>
      </c>
      <c r="E95" s="37">
        <v>10921.0771484375</v>
      </c>
      <c r="F95" s="37">
        <v>41904.8984375</v>
      </c>
      <c r="G95" s="43">
        <v>3.4524734020233154</v>
      </c>
    </row>
    <row r="96" spans="1:7" x14ac:dyDescent="0.25">
      <c r="A96" s="38" t="s">
        <v>145</v>
      </c>
      <c r="B96" s="36">
        <v>0.22080963850021362</v>
      </c>
      <c r="C96" s="37">
        <v>9704.5087890625</v>
      </c>
      <c r="D96" s="37">
        <v>2142.84912109375</v>
      </c>
      <c r="E96" s="37">
        <v>8633.083984375</v>
      </c>
      <c r="F96" s="37">
        <v>30983.8203125</v>
      </c>
      <c r="G96" s="43">
        <v>3.1927242279052734</v>
      </c>
    </row>
    <row r="97" spans="1:7" x14ac:dyDescent="0.25">
      <c r="A97" s="38" t="s">
        <v>146</v>
      </c>
      <c r="B97" s="36">
        <v>0.24214990437030792</v>
      </c>
      <c r="C97" s="37">
        <v>7561.65966796875</v>
      </c>
      <c r="D97" s="37">
        <v>1831.05517578125</v>
      </c>
      <c r="E97" s="37">
        <v>6646.1318359375</v>
      </c>
      <c r="F97" s="37">
        <v>22350.736328125</v>
      </c>
      <c r="G97" s="43">
        <v>2.9557976722717285</v>
      </c>
    </row>
    <row r="98" spans="1:7" x14ac:dyDescent="0.25">
      <c r="A98" s="38" t="s">
        <v>147</v>
      </c>
      <c r="B98" s="36">
        <v>0.26432985067367554</v>
      </c>
      <c r="C98" s="37">
        <v>5730.6044921875</v>
      </c>
      <c r="D98" s="37">
        <v>1514.769775390625</v>
      </c>
      <c r="E98" s="37">
        <v>4973.2197265625</v>
      </c>
      <c r="F98" s="37">
        <v>15704.6044921875</v>
      </c>
      <c r="G98" s="43">
        <v>2.7404794692993164</v>
      </c>
    </row>
    <row r="99" spans="1:7" x14ac:dyDescent="0.25">
      <c r="A99" s="38" t="s">
        <v>148</v>
      </c>
      <c r="B99" s="36">
        <v>0.28716710209846497</v>
      </c>
      <c r="C99" s="37">
        <v>4215.8349609375</v>
      </c>
      <c r="D99" s="37">
        <v>1210.6490478515625</v>
      </c>
      <c r="E99" s="37">
        <v>3610.510498046875</v>
      </c>
      <c r="F99" s="37">
        <v>10731.384765625</v>
      </c>
      <c r="G99" s="43">
        <v>2.545494556427002</v>
      </c>
    </row>
    <row r="100" spans="1:7" x14ac:dyDescent="0.25">
      <c r="A100" s="38" t="s">
        <v>149</v>
      </c>
      <c r="B100" s="36">
        <v>0.31045496463775635</v>
      </c>
      <c r="C100" s="37">
        <v>3005.18603515625</v>
      </c>
      <c r="D100" s="37">
        <v>932.97491455078125</v>
      </c>
      <c r="E100" s="37">
        <v>2538.69873046875</v>
      </c>
      <c r="F100" s="37">
        <v>7120.87451171875</v>
      </c>
      <c r="G100" s="43">
        <v>2.3695287704467773</v>
      </c>
    </row>
    <row r="101" spans="1:7" x14ac:dyDescent="0.25">
      <c r="A101" s="38" t="s">
        <v>150</v>
      </c>
      <c r="B101" s="36">
        <v>0.33396938443183899</v>
      </c>
      <c r="C101" s="37">
        <v>2072.211181640625</v>
      </c>
      <c r="D101" s="37">
        <v>692.05511474609375</v>
      </c>
      <c r="E101" s="37">
        <v>1726.18359375</v>
      </c>
      <c r="F101" s="37">
        <v>4582.17578125</v>
      </c>
      <c r="G101" s="43">
        <v>2.2112493515014648</v>
      </c>
    </row>
    <row r="102" spans="1:7" x14ac:dyDescent="0.25">
      <c r="A102" s="38" t="s">
        <v>151</v>
      </c>
      <c r="B102" s="36">
        <v>0.35747748613357544</v>
      </c>
      <c r="C102" s="37">
        <v>1380.156005859375</v>
      </c>
      <c r="D102" s="37">
        <v>493.37469482421875</v>
      </c>
      <c r="E102" s="37">
        <v>1133.4686279296875</v>
      </c>
      <c r="F102" s="37">
        <v>2855.991943359375</v>
      </c>
      <c r="G102" s="43">
        <v>2.0693254470825195</v>
      </c>
    </row>
    <row r="103" spans="1:7" x14ac:dyDescent="0.25">
      <c r="A103" s="38" t="s">
        <v>152</v>
      </c>
      <c r="B103" s="36">
        <v>0.38074660301208496</v>
      </c>
      <c r="C103" s="37">
        <v>886.78131103515625</v>
      </c>
      <c r="D103" s="37">
        <v>337.63897705078125</v>
      </c>
      <c r="E103" s="37">
        <v>717.9617919921875</v>
      </c>
      <c r="F103" s="37">
        <v>1722.5234375</v>
      </c>
      <c r="G103" s="43">
        <v>1.9424444437026978</v>
      </c>
    </row>
    <row r="104" spans="1:7" x14ac:dyDescent="0.25">
      <c r="A104" s="39" t="s">
        <v>153</v>
      </c>
      <c r="B104" s="44">
        <v>1</v>
      </c>
      <c r="C104" s="45">
        <v>549.142333984375</v>
      </c>
      <c r="D104" s="45">
        <v>549.142333984375</v>
      </c>
      <c r="E104" s="45">
        <v>1004.5616455078125</v>
      </c>
      <c r="F104" s="45">
        <v>1004.5616455078125</v>
      </c>
      <c r="G104" s="46">
        <v>1.8293284177780151</v>
      </c>
    </row>
    <row r="105" spans="1:7" ht="14.45" customHeight="1" x14ac:dyDescent="0.25">
      <c r="A105" s="274" t="s">
        <v>40</v>
      </c>
      <c r="B105" s="274"/>
      <c r="C105" s="274"/>
      <c r="D105" s="274"/>
      <c r="E105" s="274"/>
      <c r="F105" s="274"/>
      <c r="G105" s="274"/>
    </row>
    <row r="106" spans="1:7" x14ac:dyDescent="0.25">
      <c r="A106" s="40"/>
      <c r="B106" s="40"/>
      <c r="C106" s="40"/>
      <c r="D106" s="40"/>
      <c r="E106" s="40"/>
      <c r="F106" s="40"/>
      <c r="G106" s="40"/>
    </row>
  </sheetData>
  <mergeCells count="3">
    <mergeCell ref="A1:G1"/>
    <mergeCell ref="A2:A3"/>
    <mergeCell ref="A105:G105"/>
  </mergeCells>
  <pageMargins left="0.7" right="0.45"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4DCE-66B0-4164-9F23-C77C43266F10}">
  <sheetPr codeName="Sheet2"/>
  <dimension ref="A1"/>
  <sheetViews>
    <sheetView workbookViewId="0"/>
  </sheetViews>
  <sheetFormatPr defaultRowHeight="15" x14ac:dyDescent="0.25"/>
  <sheetData>
    <row r="1" spans="1:1" x14ac:dyDescent="0.25">
      <c r="A1" s="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048C9-5B5B-4722-B052-2A66DD8D3012}">
  <sheetPr codeName="Sheet3">
    <tabColor theme="8" tint="0.79998168889431442"/>
  </sheetPr>
  <dimension ref="A1:H52"/>
  <sheetViews>
    <sheetView zoomScaleNormal="100" workbookViewId="0">
      <pane xSplit="1" ySplit="1" topLeftCell="B2" activePane="bottomRight" state="frozen"/>
      <selection activeCell="A27" sqref="A27"/>
      <selection pane="topRight" activeCell="A27" sqref="A27"/>
      <selection pane="bottomLeft" activeCell="A27" sqref="A27"/>
      <selection pane="bottomRight" activeCell="C22" activeCellId="1" sqref="A27 C22"/>
    </sheetView>
  </sheetViews>
  <sheetFormatPr defaultColWidth="9.140625" defaultRowHeight="15" x14ac:dyDescent="0.25"/>
  <cols>
    <col min="1" max="1" width="69.5703125" style="5" customWidth="1"/>
    <col min="2" max="2" width="30.5703125" style="5" bestFit="1" customWidth="1"/>
    <col min="3" max="5" width="9.140625" style="5"/>
    <col min="6" max="6" width="12.42578125" style="5" bestFit="1" customWidth="1"/>
    <col min="7" max="7" width="71.42578125" style="5" customWidth="1"/>
    <col min="8" max="8" width="85.7109375" style="5" customWidth="1"/>
    <col min="9" max="16384" width="9.140625" style="5"/>
  </cols>
  <sheetData>
    <row r="1" spans="1:8" s="3" customFormat="1" x14ac:dyDescent="0.25">
      <c r="A1" s="6" t="s">
        <v>1</v>
      </c>
      <c r="B1" s="6" t="s">
        <v>0</v>
      </c>
      <c r="C1" s="6" t="s">
        <v>2</v>
      </c>
      <c r="D1" s="6" t="s">
        <v>941</v>
      </c>
      <c r="E1" s="6" t="s">
        <v>942</v>
      </c>
      <c r="F1" s="6" t="s">
        <v>1105</v>
      </c>
      <c r="G1" s="6" t="s">
        <v>3</v>
      </c>
      <c r="H1" s="6" t="s">
        <v>4</v>
      </c>
    </row>
    <row r="2" spans="1:8" s="4" customFormat="1" x14ac:dyDescent="0.25">
      <c r="A2" s="7" t="s">
        <v>5</v>
      </c>
      <c r="B2" s="8"/>
      <c r="C2" s="8"/>
      <c r="D2" s="8"/>
      <c r="E2" s="8"/>
      <c r="F2" s="8"/>
      <c r="G2" s="8"/>
      <c r="H2" s="8"/>
    </row>
    <row r="3" spans="1:8" x14ac:dyDescent="0.25">
      <c r="A3" s="9" t="s">
        <v>6</v>
      </c>
      <c r="B3" s="9" t="s">
        <v>696</v>
      </c>
      <c r="C3" s="9">
        <v>5</v>
      </c>
      <c r="D3" s="9">
        <v>1</v>
      </c>
      <c r="E3" s="9">
        <v>100</v>
      </c>
      <c r="F3" s="9">
        <v>0</v>
      </c>
      <c r="G3" s="9" t="s">
        <v>7</v>
      </c>
      <c r="H3" s="90" t="s">
        <v>1102</v>
      </c>
    </row>
    <row r="4" spans="1:8" x14ac:dyDescent="0.25">
      <c r="A4" s="9" t="s">
        <v>8</v>
      </c>
      <c r="B4" s="9" t="s">
        <v>695</v>
      </c>
      <c r="C4" s="9">
        <v>1000</v>
      </c>
      <c r="D4" s="9">
        <v>100</v>
      </c>
      <c r="E4" s="9">
        <v>10000</v>
      </c>
      <c r="F4" s="9">
        <v>0</v>
      </c>
      <c r="G4" s="9" t="s">
        <v>7</v>
      </c>
      <c r="H4" s="90" t="s">
        <v>1103</v>
      </c>
    </row>
    <row r="5" spans="1:8" ht="30" x14ac:dyDescent="0.25">
      <c r="A5" s="9" t="s">
        <v>1117</v>
      </c>
      <c r="B5" s="9" t="s">
        <v>1119</v>
      </c>
      <c r="C5" s="9">
        <v>1</v>
      </c>
      <c r="D5" s="9">
        <v>1</v>
      </c>
      <c r="E5" s="9">
        <v>5</v>
      </c>
      <c r="F5" s="9">
        <v>0</v>
      </c>
      <c r="G5" s="9" t="s">
        <v>1118</v>
      </c>
      <c r="H5" s="90" t="s">
        <v>1116</v>
      </c>
    </row>
    <row r="6" spans="1:8" s="220" customFormat="1" x14ac:dyDescent="0.25">
      <c r="A6" s="219" t="s">
        <v>9</v>
      </c>
      <c r="B6" s="208"/>
      <c r="C6" s="208"/>
      <c r="D6" s="208"/>
      <c r="E6" s="208"/>
      <c r="F6" s="208"/>
      <c r="G6" s="208"/>
      <c r="H6" s="209"/>
    </row>
    <row r="7" spans="1:8" x14ac:dyDescent="0.25">
      <c r="A7" s="10" t="s">
        <v>10</v>
      </c>
      <c r="B7" s="9" t="s">
        <v>13</v>
      </c>
      <c r="C7" s="11">
        <v>0.03</v>
      </c>
      <c r="D7" s="11">
        <v>0</v>
      </c>
      <c r="E7" s="11">
        <v>10</v>
      </c>
      <c r="F7" s="9">
        <v>0</v>
      </c>
      <c r="G7" s="9" t="s">
        <v>7</v>
      </c>
      <c r="H7" s="90" t="s">
        <v>1104</v>
      </c>
    </row>
    <row r="8" spans="1:8" x14ac:dyDescent="0.25">
      <c r="A8" s="12" t="s">
        <v>11</v>
      </c>
      <c r="B8" s="9" t="s">
        <v>14</v>
      </c>
      <c r="C8" s="11">
        <v>0.03</v>
      </c>
      <c r="D8" s="11">
        <v>0</v>
      </c>
      <c r="E8" s="11">
        <v>10</v>
      </c>
      <c r="F8" s="9">
        <v>0</v>
      </c>
      <c r="G8" s="9" t="s">
        <v>7</v>
      </c>
      <c r="H8" s="90" t="s">
        <v>1104</v>
      </c>
    </row>
    <row r="9" spans="1:8" x14ac:dyDescent="0.25">
      <c r="A9" s="232" t="s">
        <v>1100</v>
      </c>
      <c r="B9" s="9" t="s">
        <v>1101</v>
      </c>
      <c r="C9" s="233">
        <v>150000</v>
      </c>
      <c r="D9" s="234">
        <v>0.01</v>
      </c>
      <c r="E9" s="233">
        <v>9999999</v>
      </c>
      <c r="F9" s="233">
        <v>0</v>
      </c>
      <c r="G9" s="9" t="s">
        <v>7</v>
      </c>
      <c r="H9" s="90"/>
    </row>
    <row r="10" spans="1:8" s="4" customFormat="1" x14ac:dyDescent="0.25">
      <c r="A10" s="7" t="s">
        <v>12</v>
      </c>
      <c r="B10" s="8"/>
      <c r="C10" s="8"/>
      <c r="D10" s="8"/>
      <c r="E10" s="8"/>
      <c r="F10" s="8"/>
      <c r="G10" s="8"/>
      <c r="H10" s="95"/>
    </row>
    <row r="11" spans="1:8" s="220" customFormat="1" x14ac:dyDescent="0.25">
      <c r="A11" s="219" t="s">
        <v>663</v>
      </c>
      <c r="B11" s="208"/>
      <c r="C11" s="208"/>
      <c r="D11" s="208"/>
      <c r="E11" s="208"/>
      <c r="F11" s="208"/>
      <c r="G11" s="208"/>
      <c r="H11" s="209"/>
    </row>
    <row r="12" spans="1:8" x14ac:dyDescent="0.25">
      <c r="A12" s="12" t="s">
        <v>804</v>
      </c>
      <c r="B12" s="9" t="s">
        <v>853</v>
      </c>
      <c r="C12" s="11">
        <f>3371/(3371+3060+2786+2143+1297)</f>
        <v>0.26633483447894446</v>
      </c>
      <c r="D12" s="11">
        <v>0</v>
      </c>
      <c r="E12" s="11">
        <v>1</v>
      </c>
      <c r="F12" s="9">
        <v>0</v>
      </c>
      <c r="G12" s="101" t="s">
        <v>797</v>
      </c>
      <c r="H12" s="90"/>
    </row>
    <row r="13" spans="1:8" x14ac:dyDescent="0.25">
      <c r="A13" s="12" t="s">
        <v>805</v>
      </c>
      <c r="B13" s="9" t="s">
        <v>854</v>
      </c>
      <c r="C13" s="11">
        <f>3060/(3371+3060+2786+2143+1297)</f>
        <v>0.2417634510547523</v>
      </c>
      <c r="D13" s="11">
        <v>0</v>
      </c>
      <c r="E13" s="11">
        <v>1</v>
      </c>
      <c r="F13" s="9">
        <v>0</v>
      </c>
      <c r="G13" s="101" t="s">
        <v>797</v>
      </c>
      <c r="H13" s="90"/>
    </row>
    <row r="14" spans="1:8" x14ac:dyDescent="0.25">
      <c r="A14" s="12" t="s">
        <v>806</v>
      </c>
      <c r="B14" s="9" t="s">
        <v>855</v>
      </c>
      <c r="C14" s="11">
        <f>2786/(3371+3060+2786+2143+1297)</f>
        <v>0.22011535118906533</v>
      </c>
      <c r="D14" s="11">
        <v>0</v>
      </c>
      <c r="E14" s="11">
        <v>1</v>
      </c>
      <c r="F14" s="9">
        <v>0</v>
      </c>
      <c r="G14" s="101" t="s">
        <v>797</v>
      </c>
      <c r="H14" s="90"/>
    </row>
    <row r="15" spans="1:8" x14ac:dyDescent="0.25">
      <c r="A15" s="12" t="s">
        <v>807</v>
      </c>
      <c r="B15" s="9" t="s">
        <v>856</v>
      </c>
      <c r="C15" s="11">
        <f>2143/(3371+3060+2786+2143+1297)</f>
        <v>0.16931342340207001</v>
      </c>
      <c r="D15" s="11">
        <v>0</v>
      </c>
      <c r="E15" s="11">
        <v>1</v>
      </c>
      <c r="F15" s="9">
        <v>0</v>
      </c>
      <c r="G15" s="101" t="s">
        <v>797</v>
      </c>
      <c r="H15" s="90"/>
    </row>
    <row r="16" spans="1:8" x14ac:dyDescent="0.25">
      <c r="A16" s="12" t="s">
        <v>808</v>
      </c>
      <c r="B16" s="9" t="s">
        <v>857</v>
      </c>
      <c r="C16" s="11">
        <f>1-SUM(C12:C15)</f>
        <v>0.10247293987516792</v>
      </c>
      <c r="D16" s="11">
        <v>0</v>
      </c>
      <c r="E16" s="11">
        <v>1</v>
      </c>
      <c r="F16" s="9">
        <v>0</v>
      </c>
      <c r="G16" s="101" t="s">
        <v>797</v>
      </c>
      <c r="H16" s="90"/>
    </row>
    <row r="17" spans="1:8" ht="15.6" customHeight="1" x14ac:dyDescent="0.25">
      <c r="A17" s="9" t="s">
        <v>863</v>
      </c>
      <c r="B17" s="9" t="s">
        <v>858</v>
      </c>
      <c r="C17" s="11">
        <f>7609/(7609+5048)</f>
        <v>0.60116931342340207</v>
      </c>
      <c r="D17" s="11">
        <v>0</v>
      </c>
      <c r="E17" s="11">
        <v>1</v>
      </c>
      <c r="F17" s="9">
        <v>0</v>
      </c>
      <c r="G17" s="101" t="s">
        <v>797</v>
      </c>
      <c r="H17" s="90"/>
    </row>
    <row r="18" spans="1:8" s="220" customFormat="1" ht="15.6" customHeight="1" x14ac:dyDescent="0.25">
      <c r="A18" s="219" t="s">
        <v>659</v>
      </c>
      <c r="B18" s="208"/>
      <c r="C18" s="221"/>
      <c r="D18" s="221"/>
      <c r="E18" s="221"/>
      <c r="F18" s="221"/>
      <c r="G18" s="222"/>
      <c r="H18" s="209"/>
    </row>
    <row r="19" spans="1:8" ht="15.6" customHeight="1" x14ac:dyDescent="0.25">
      <c r="A19" s="12" t="s">
        <v>686</v>
      </c>
      <c r="B19" s="9" t="s">
        <v>859</v>
      </c>
      <c r="C19" s="11">
        <f>1990/12459</f>
        <v>0.15972389437354523</v>
      </c>
      <c r="D19" s="11">
        <v>0</v>
      </c>
      <c r="E19" s="11">
        <v>1</v>
      </c>
      <c r="F19" s="9">
        <v>0</v>
      </c>
      <c r="G19" s="101" t="s">
        <v>797</v>
      </c>
      <c r="H19" s="90" t="s">
        <v>798</v>
      </c>
    </row>
    <row r="20" spans="1:8" ht="15.6" customHeight="1" x14ac:dyDescent="0.25">
      <c r="A20" s="12" t="s">
        <v>687</v>
      </c>
      <c r="B20" s="9" t="s">
        <v>860</v>
      </c>
      <c r="C20" s="11">
        <f>3032/12459</f>
        <v>0.24335821494501966</v>
      </c>
      <c r="D20" s="11">
        <v>0</v>
      </c>
      <c r="E20" s="11">
        <v>1</v>
      </c>
      <c r="F20" s="9">
        <v>0</v>
      </c>
      <c r="G20" s="101" t="s">
        <v>797</v>
      </c>
      <c r="H20" s="90" t="s">
        <v>798</v>
      </c>
    </row>
    <row r="21" spans="1:8" ht="15.6" customHeight="1" x14ac:dyDescent="0.25">
      <c r="A21" s="12" t="s">
        <v>688</v>
      </c>
      <c r="B21" s="9" t="s">
        <v>861</v>
      </c>
      <c r="C21" s="11">
        <f>3549/12459</f>
        <v>0.28485432217673973</v>
      </c>
      <c r="D21" s="11">
        <v>0</v>
      </c>
      <c r="E21" s="11">
        <v>1</v>
      </c>
      <c r="F21" s="9">
        <v>0</v>
      </c>
      <c r="G21" s="101" t="s">
        <v>797</v>
      </c>
      <c r="H21" s="90" t="s">
        <v>798</v>
      </c>
    </row>
    <row r="22" spans="1:8" ht="15.6" customHeight="1" x14ac:dyDescent="0.25">
      <c r="A22" s="12" t="s">
        <v>689</v>
      </c>
      <c r="B22" s="9" t="s">
        <v>862</v>
      </c>
      <c r="C22" s="240">
        <f>1-SUM(C19:C21)</f>
        <v>0.3120635685046953</v>
      </c>
      <c r="D22" s="11">
        <v>0</v>
      </c>
      <c r="E22" s="11">
        <v>1</v>
      </c>
      <c r="F22" s="9">
        <v>0</v>
      </c>
      <c r="G22" s="101" t="s">
        <v>797</v>
      </c>
      <c r="H22" s="90" t="s">
        <v>798</v>
      </c>
    </row>
    <row r="23" spans="1:8" s="20" customFormat="1" x14ac:dyDescent="0.25">
      <c r="A23" s="18" t="s">
        <v>16</v>
      </c>
      <c r="B23" s="19"/>
      <c r="C23" s="19"/>
      <c r="D23" s="19"/>
      <c r="E23" s="19"/>
      <c r="F23" s="19"/>
      <c r="G23" s="19"/>
      <c r="H23" s="96"/>
    </row>
    <row r="24" spans="1:8" s="220" customFormat="1" x14ac:dyDescent="0.25">
      <c r="A24" s="223" t="s">
        <v>762</v>
      </c>
      <c r="B24" s="208"/>
      <c r="C24" s="208"/>
      <c r="D24" s="208"/>
      <c r="E24" s="208"/>
      <c r="F24" s="208"/>
      <c r="G24" s="208"/>
      <c r="H24" s="209"/>
    </row>
    <row r="25" spans="1:8" x14ac:dyDescent="0.25">
      <c r="A25" s="78" t="s">
        <v>667</v>
      </c>
      <c r="B25" s="79" t="s">
        <v>670</v>
      </c>
      <c r="C25" s="79">
        <v>1</v>
      </c>
      <c r="D25" s="79">
        <v>9.9999999999999995E-7</v>
      </c>
      <c r="E25" s="79">
        <v>1000</v>
      </c>
      <c r="F25" s="9">
        <v>0</v>
      </c>
      <c r="G25" s="79" t="s">
        <v>621</v>
      </c>
      <c r="H25" s="81"/>
    </row>
    <row r="26" spans="1:8" x14ac:dyDescent="0.25">
      <c r="A26" s="78" t="s">
        <v>668</v>
      </c>
      <c r="B26" s="79" t="s">
        <v>669</v>
      </c>
      <c r="C26" s="80">
        <v>1.41</v>
      </c>
      <c r="D26" s="79">
        <v>9.9999999999999995E-7</v>
      </c>
      <c r="E26" s="79">
        <v>1000</v>
      </c>
      <c r="F26" s="9">
        <v>0</v>
      </c>
      <c r="G26" s="79" t="s">
        <v>621</v>
      </c>
      <c r="H26" s="81"/>
    </row>
    <row r="27" spans="1:8" x14ac:dyDescent="0.25">
      <c r="A27" s="78" t="s">
        <v>1178</v>
      </c>
      <c r="B27" s="79" t="s">
        <v>671</v>
      </c>
      <c r="C27" s="80">
        <v>2.13</v>
      </c>
      <c r="D27" s="79">
        <v>9.9999999999999995E-7</v>
      </c>
      <c r="E27" s="79">
        <v>1000</v>
      </c>
      <c r="F27" s="9">
        <v>0</v>
      </c>
      <c r="G27" s="79" t="s">
        <v>621</v>
      </c>
      <c r="H27" s="81"/>
    </row>
    <row r="28" spans="1:8" x14ac:dyDescent="0.25">
      <c r="A28" s="78" t="s">
        <v>664</v>
      </c>
      <c r="B28" s="79" t="s">
        <v>672</v>
      </c>
      <c r="C28" s="9">
        <v>2.0299999999999998</v>
      </c>
      <c r="D28" s="79">
        <v>9.9999999999999995E-7</v>
      </c>
      <c r="E28" s="79">
        <v>1000</v>
      </c>
      <c r="F28" s="9">
        <v>0</v>
      </c>
      <c r="G28" s="90" t="s">
        <v>661</v>
      </c>
      <c r="H28" s="81" t="s">
        <v>662</v>
      </c>
    </row>
    <row r="29" spans="1:8" x14ac:dyDescent="0.25">
      <c r="A29" s="78" t="s">
        <v>665</v>
      </c>
      <c r="B29" s="79" t="s">
        <v>673</v>
      </c>
      <c r="C29" s="9">
        <v>1.49</v>
      </c>
      <c r="D29" s="79">
        <v>9.9999999999999995E-7</v>
      </c>
      <c r="E29" s="79">
        <v>1000</v>
      </c>
      <c r="F29" s="9">
        <v>0</v>
      </c>
      <c r="G29" s="90" t="s">
        <v>661</v>
      </c>
      <c r="H29" s="81" t="s">
        <v>662</v>
      </c>
    </row>
    <row r="30" spans="1:8" x14ac:dyDescent="0.25">
      <c r="A30" s="78" t="s">
        <v>666</v>
      </c>
      <c r="B30" s="79" t="s">
        <v>674</v>
      </c>
      <c r="C30" s="9">
        <v>1.19</v>
      </c>
      <c r="D30" s="79">
        <v>9.9999999999999995E-7</v>
      </c>
      <c r="E30" s="79">
        <v>1000</v>
      </c>
      <c r="F30" s="9">
        <v>0</v>
      </c>
      <c r="G30" s="90" t="s">
        <v>661</v>
      </c>
      <c r="H30" s="81" t="s">
        <v>662</v>
      </c>
    </row>
    <row r="31" spans="1:8" ht="30" x14ac:dyDescent="0.25">
      <c r="A31" s="78" t="s">
        <v>1060</v>
      </c>
      <c r="B31" s="79" t="s">
        <v>1061</v>
      </c>
      <c r="C31" s="79">
        <f>C30</f>
        <v>1.19</v>
      </c>
      <c r="D31" s="79">
        <v>9.9999999999999995E-7</v>
      </c>
      <c r="E31" s="79">
        <v>1000</v>
      </c>
      <c r="F31" s="9">
        <v>0</v>
      </c>
      <c r="G31" s="9" t="s">
        <v>7</v>
      </c>
      <c r="H31" s="81" t="s">
        <v>1066</v>
      </c>
    </row>
    <row r="32" spans="1:8" x14ac:dyDescent="0.25">
      <c r="A32" s="7" t="s">
        <v>1052</v>
      </c>
      <c r="B32" s="7"/>
      <c r="C32" s="7"/>
      <c r="D32" s="7"/>
      <c r="E32" s="7"/>
      <c r="F32" s="7"/>
      <c r="G32" s="7"/>
      <c r="H32" s="7"/>
    </row>
    <row r="33" spans="1:8" s="220" customFormat="1" x14ac:dyDescent="0.25">
      <c r="A33" s="219" t="s">
        <v>1008</v>
      </c>
      <c r="B33" s="208"/>
      <c r="C33" s="208"/>
      <c r="D33" s="208"/>
      <c r="E33" s="208"/>
      <c r="F33" s="208"/>
      <c r="G33" s="208"/>
      <c r="H33" s="208"/>
    </row>
    <row r="34" spans="1:8" ht="45" x14ac:dyDescent="0.25">
      <c r="A34" s="98" t="s">
        <v>1013</v>
      </c>
      <c r="B34" s="9" t="s">
        <v>679</v>
      </c>
      <c r="C34" s="11">
        <f>9/1000</f>
        <v>8.9999999999999993E-3</v>
      </c>
      <c r="D34" s="11">
        <v>0</v>
      </c>
      <c r="E34" s="11">
        <v>1</v>
      </c>
      <c r="F34" s="9">
        <v>0</v>
      </c>
      <c r="G34" s="9" t="s">
        <v>799</v>
      </c>
      <c r="H34" s="90" t="s">
        <v>800</v>
      </c>
    </row>
    <row r="35" spans="1:8" ht="30" x14ac:dyDescent="0.25">
      <c r="A35" s="98" t="s">
        <v>1009</v>
      </c>
      <c r="B35" s="9" t="s">
        <v>675</v>
      </c>
      <c r="C35" s="11">
        <v>0</v>
      </c>
      <c r="D35" s="11">
        <v>0</v>
      </c>
      <c r="E35" s="11">
        <v>1</v>
      </c>
      <c r="F35" s="9">
        <v>0</v>
      </c>
      <c r="G35" s="9" t="s">
        <v>7</v>
      </c>
      <c r="H35" s="90" t="s">
        <v>776</v>
      </c>
    </row>
    <row r="36" spans="1:8" ht="30" x14ac:dyDescent="0.25">
      <c r="A36" s="98" t="s">
        <v>1010</v>
      </c>
      <c r="B36" s="9" t="s">
        <v>676</v>
      </c>
      <c r="C36" s="11">
        <v>0</v>
      </c>
      <c r="D36" s="11">
        <v>0</v>
      </c>
      <c r="E36" s="11">
        <v>1</v>
      </c>
      <c r="F36" s="9">
        <v>0</v>
      </c>
      <c r="G36" s="9" t="s">
        <v>7</v>
      </c>
      <c r="H36" s="90" t="s">
        <v>776</v>
      </c>
    </row>
    <row r="37" spans="1:8" ht="30" x14ac:dyDescent="0.25">
      <c r="A37" s="98" t="s">
        <v>1011</v>
      </c>
      <c r="B37" s="9" t="s">
        <v>677</v>
      </c>
      <c r="C37" s="11">
        <v>0</v>
      </c>
      <c r="D37" s="11">
        <v>0</v>
      </c>
      <c r="E37" s="11">
        <v>1</v>
      </c>
      <c r="F37" s="9">
        <v>0</v>
      </c>
      <c r="G37" s="9" t="s">
        <v>7</v>
      </c>
      <c r="H37" s="90" t="s">
        <v>776</v>
      </c>
    </row>
    <row r="38" spans="1:8" ht="30" x14ac:dyDescent="0.25">
      <c r="A38" s="98" t="s">
        <v>1012</v>
      </c>
      <c r="B38" s="9" t="s">
        <v>678</v>
      </c>
      <c r="C38" s="11">
        <v>0</v>
      </c>
      <c r="D38" s="11">
        <v>0</v>
      </c>
      <c r="E38" s="11">
        <v>1</v>
      </c>
      <c r="F38" s="9">
        <v>0</v>
      </c>
      <c r="G38" s="9" t="s">
        <v>7</v>
      </c>
      <c r="H38" s="90" t="s">
        <v>776</v>
      </c>
    </row>
    <row r="39" spans="1:8" s="220" customFormat="1" x14ac:dyDescent="0.25">
      <c r="A39" s="224" t="s">
        <v>1087</v>
      </c>
      <c r="B39" s="208"/>
      <c r="C39" s="208"/>
      <c r="D39" s="208"/>
      <c r="E39" s="208"/>
      <c r="F39" s="208"/>
      <c r="G39" s="208"/>
      <c r="H39" s="208"/>
    </row>
    <row r="40" spans="1:8" x14ac:dyDescent="0.25">
      <c r="A40" s="98" t="s">
        <v>1088</v>
      </c>
      <c r="B40" s="9" t="s">
        <v>1093</v>
      </c>
      <c r="C40" s="11">
        <v>0</v>
      </c>
      <c r="D40" s="11">
        <v>0</v>
      </c>
      <c r="E40" s="11">
        <v>1</v>
      </c>
      <c r="F40" s="9">
        <v>0</v>
      </c>
      <c r="G40" s="9" t="s">
        <v>7</v>
      </c>
      <c r="H40" s="9" t="s">
        <v>1086</v>
      </c>
    </row>
    <row r="41" spans="1:8" x14ac:dyDescent="0.25">
      <c r="A41" s="98" t="s">
        <v>1089</v>
      </c>
      <c r="B41" s="9" t="s">
        <v>1094</v>
      </c>
      <c r="C41" s="11">
        <v>0</v>
      </c>
      <c r="D41" s="11">
        <v>0</v>
      </c>
      <c r="E41" s="11">
        <v>1</v>
      </c>
      <c r="F41" s="9">
        <v>0</v>
      </c>
      <c r="G41" s="9" t="s">
        <v>7</v>
      </c>
      <c r="H41" s="9" t="s">
        <v>1086</v>
      </c>
    </row>
    <row r="42" spans="1:8" x14ac:dyDescent="0.25">
      <c r="A42" s="98" t="s">
        <v>1090</v>
      </c>
      <c r="B42" s="9" t="s">
        <v>1095</v>
      </c>
      <c r="C42" s="11">
        <v>0</v>
      </c>
      <c r="D42" s="11">
        <v>0</v>
      </c>
      <c r="E42" s="11">
        <v>1</v>
      </c>
      <c r="F42" s="9">
        <v>0</v>
      </c>
      <c r="G42" s="9" t="s">
        <v>7</v>
      </c>
      <c r="H42" s="9" t="s">
        <v>1086</v>
      </c>
    </row>
    <row r="43" spans="1:8" x14ac:dyDescent="0.25">
      <c r="A43" s="98" t="s">
        <v>1091</v>
      </c>
      <c r="B43" s="9" t="s">
        <v>1096</v>
      </c>
      <c r="C43" s="11">
        <v>0</v>
      </c>
      <c r="D43" s="11">
        <v>0</v>
      </c>
      <c r="E43" s="11">
        <v>1</v>
      </c>
      <c r="F43" s="9">
        <v>0</v>
      </c>
      <c r="G43" s="9" t="s">
        <v>7</v>
      </c>
      <c r="H43" s="9" t="s">
        <v>1086</v>
      </c>
    </row>
    <row r="44" spans="1:8" x14ac:dyDescent="0.25">
      <c r="A44" s="98" t="s">
        <v>1092</v>
      </c>
      <c r="B44" s="9" t="s">
        <v>1097</v>
      </c>
      <c r="C44" s="11">
        <v>0</v>
      </c>
      <c r="D44" s="11">
        <v>0</v>
      </c>
      <c r="E44" s="11">
        <v>1</v>
      </c>
      <c r="F44" s="9">
        <v>0</v>
      </c>
      <c r="G44" s="9" t="s">
        <v>7</v>
      </c>
      <c r="H44" s="9" t="s">
        <v>1086</v>
      </c>
    </row>
    <row r="45" spans="1:8" s="220" customFormat="1" x14ac:dyDescent="0.25">
      <c r="A45" s="224" t="s">
        <v>685</v>
      </c>
      <c r="B45" s="208"/>
      <c r="C45" s="208"/>
      <c r="D45" s="208"/>
      <c r="E45" s="208"/>
      <c r="F45" s="208"/>
      <c r="G45" s="208"/>
      <c r="H45" s="208"/>
    </row>
    <row r="46" spans="1:8" ht="30" x14ac:dyDescent="0.25">
      <c r="A46" s="98" t="s">
        <v>690</v>
      </c>
      <c r="B46" s="9" t="s">
        <v>680</v>
      </c>
      <c r="C46" s="11">
        <f>5/333</f>
        <v>1.5015015015015015E-2</v>
      </c>
      <c r="D46" s="11">
        <v>0</v>
      </c>
      <c r="E46" s="11">
        <v>1</v>
      </c>
      <c r="F46" s="9">
        <v>0</v>
      </c>
      <c r="G46" s="9" t="s">
        <v>801</v>
      </c>
      <c r="H46" s="90" t="s">
        <v>802</v>
      </c>
    </row>
    <row r="47" spans="1:8" x14ac:dyDescent="0.25">
      <c r="A47" s="98" t="s">
        <v>691</v>
      </c>
      <c r="B47" s="9" t="s">
        <v>681</v>
      </c>
      <c r="C47" s="11">
        <v>0</v>
      </c>
      <c r="D47" s="11">
        <v>0</v>
      </c>
      <c r="E47" s="11">
        <v>1</v>
      </c>
      <c r="F47" s="9">
        <v>0</v>
      </c>
      <c r="G47" s="9" t="s">
        <v>7</v>
      </c>
      <c r="H47" s="9" t="s">
        <v>777</v>
      </c>
    </row>
    <row r="48" spans="1:8" x14ac:dyDescent="0.25">
      <c r="A48" s="98" t="s">
        <v>692</v>
      </c>
      <c r="B48" s="9" t="s">
        <v>682</v>
      </c>
      <c r="C48" s="11">
        <v>0</v>
      </c>
      <c r="D48" s="11">
        <v>0</v>
      </c>
      <c r="E48" s="11">
        <v>1</v>
      </c>
      <c r="F48" s="9">
        <v>0</v>
      </c>
      <c r="G48" s="9" t="s">
        <v>7</v>
      </c>
      <c r="H48" s="9" t="s">
        <v>777</v>
      </c>
    </row>
    <row r="49" spans="1:8" x14ac:dyDescent="0.25">
      <c r="A49" s="98" t="s">
        <v>693</v>
      </c>
      <c r="B49" s="9" t="s">
        <v>683</v>
      </c>
      <c r="C49" s="11">
        <v>0</v>
      </c>
      <c r="D49" s="11">
        <v>0</v>
      </c>
      <c r="E49" s="11">
        <v>1</v>
      </c>
      <c r="F49" s="9">
        <v>0</v>
      </c>
      <c r="G49" s="9" t="s">
        <v>7</v>
      </c>
      <c r="H49" s="9" t="s">
        <v>777</v>
      </c>
    </row>
    <row r="50" spans="1:8" x14ac:dyDescent="0.25">
      <c r="A50" s="98" t="s">
        <v>694</v>
      </c>
      <c r="B50" s="9" t="s">
        <v>684</v>
      </c>
      <c r="C50" s="11">
        <v>0</v>
      </c>
      <c r="D50" s="11">
        <v>0</v>
      </c>
      <c r="E50" s="11">
        <v>1</v>
      </c>
      <c r="F50" s="9">
        <v>0</v>
      </c>
      <c r="G50" s="9" t="s">
        <v>7</v>
      </c>
      <c r="H50" s="9" t="s">
        <v>777</v>
      </c>
    </row>
    <row r="52" spans="1:8" x14ac:dyDescent="0.25">
      <c r="C52" s="99"/>
      <c r="D52" s="99"/>
      <c r="E52" s="99"/>
      <c r="F52" s="99"/>
    </row>
  </sheetData>
  <conditionalFormatting sqref="A24">
    <cfRule type="expression" dxfId="1" priority="1">
      <formula>$O24=1</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D6C8-290D-4D1F-8761-BAA4186306D8}">
  <sheetPr codeName="Sheet4">
    <tabColor theme="8" tint="0.79998168889431442"/>
  </sheetPr>
  <dimension ref="A1:H93"/>
  <sheetViews>
    <sheetView zoomScale="85" zoomScaleNormal="85" workbookViewId="0">
      <pane xSplit="1" ySplit="1" topLeftCell="B2" activePane="bottomRight" state="frozen"/>
      <selection activeCell="A27" sqref="A27"/>
      <selection pane="topRight" activeCell="A27" sqref="A27"/>
      <selection pane="bottomLeft" activeCell="A27" sqref="A27"/>
      <selection pane="bottomRight" activeCell="H35" sqref="H35"/>
    </sheetView>
  </sheetViews>
  <sheetFormatPr defaultRowHeight="15" x14ac:dyDescent="0.25"/>
  <cols>
    <col min="1" max="1" width="85.85546875" customWidth="1"/>
    <col min="2" max="2" width="35.42578125" customWidth="1"/>
    <col min="6" max="6" width="12.42578125" style="218" bestFit="1" customWidth="1"/>
    <col min="7" max="7" width="71.42578125" customWidth="1"/>
    <col min="8" max="8" width="85.7109375" customWidth="1"/>
  </cols>
  <sheetData>
    <row r="1" spans="1:8" x14ac:dyDescent="0.25">
      <c r="A1" s="6" t="s">
        <v>1</v>
      </c>
      <c r="B1" s="6" t="s">
        <v>0</v>
      </c>
      <c r="C1" s="6" t="s">
        <v>2</v>
      </c>
      <c r="D1" s="6" t="s">
        <v>941</v>
      </c>
      <c r="E1" s="6" t="s">
        <v>942</v>
      </c>
      <c r="F1" s="212" t="s">
        <v>1105</v>
      </c>
      <c r="G1" s="189" t="s">
        <v>3</v>
      </c>
      <c r="H1" s="6" t="s">
        <v>4</v>
      </c>
    </row>
    <row r="2" spans="1:8" x14ac:dyDescent="0.25">
      <c r="A2" s="18" t="s">
        <v>622</v>
      </c>
      <c r="B2" s="21"/>
      <c r="C2" s="21"/>
      <c r="D2" s="21"/>
      <c r="E2" s="21"/>
      <c r="F2" s="213"/>
      <c r="G2" s="21"/>
      <c r="H2" s="89"/>
    </row>
    <row r="3" spans="1:8" s="200" customFormat="1" x14ac:dyDescent="0.25">
      <c r="A3" s="205" t="s">
        <v>721</v>
      </c>
      <c r="B3" s="198"/>
      <c r="C3" s="198"/>
      <c r="D3" s="198"/>
      <c r="E3" s="198"/>
      <c r="F3" s="214"/>
      <c r="G3" s="199"/>
      <c r="H3" s="199"/>
    </row>
    <row r="4" spans="1:8" x14ac:dyDescent="0.25">
      <c r="A4" s="23" t="s">
        <v>722</v>
      </c>
      <c r="B4" s="14" t="s">
        <v>708</v>
      </c>
      <c r="C4" s="14">
        <v>56</v>
      </c>
      <c r="D4" s="14">
        <v>1</v>
      </c>
      <c r="E4" s="14">
        <v>365.25</v>
      </c>
      <c r="F4" s="26">
        <v>0</v>
      </c>
      <c r="G4" s="27" t="s">
        <v>7</v>
      </c>
      <c r="H4" s="90" t="s">
        <v>623</v>
      </c>
    </row>
    <row r="5" spans="1:8" x14ac:dyDescent="0.25">
      <c r="A5" s="23" t="s">
        <v>723</v>
      </c>
      <c r="B5" s="14" t="s">
        <v>707</v>
      </c>
      <c r="C5" s="14">
        <v>56</v>
      </c>
      <c r="D5" s="14">
        <v>1</v>
      </c>
      <c r="E5" s="14">
        <v>365.25</v>
      </c>
      <c r="F5" s="26">
        <v>0</v>
      </c>
      <c r="G5" s="27" t="s">
        <v>7</v>
      </c>
      <c r="H5" s="90" t="s">
        <v>623</v>
      </c>
    </row>
    <row r="6" spans="1:8" x14ac:dyDescent="0.25">
      <c r="A6" s="23" t="s">
        <v>724</v>
      </c>
      <c r="B6" s="14" t="s">
        <v>706</v>
      </c>
      <c r="C6" s="14">
        <v>56</v>
      </c>
      <c r="D6" s="14">
        <v>1</v>
      </c>
      <c r="E6" s="14">
        <v>365.25</v>
      </c>
      <c r="F6" s="26">
        <v>0</v>
      </c>
      <c r="G6" s="27" t="s">
        <v>7</v>
      </c>
      <c r="H6" s="90" t="s">
        <v>623</v>
      </c>
    </row>
    <row r="7" spans="1:8" x14ac:dyDescent="0.25">
      <c r="A7" s="23" t="s">
        <v>725</v>
      </c>
      <c r="B7" s="14" t="s">
        <v>697</v>
      </c>
      <c r="C7" s="14">
        <v>56</v>
      </c>
      <c r="D7" s="14">
        <v>1</v>
      </c>
      <c r="E7" s="14">
        <v>365.25</v>
      </c>
      <c r="F7" s="26">
        <v>0</v>
      </c>
      <c r="G7" s="27" t="s">
        <v>7</v>
      </c>
      <c r="H7" s="90" t="s">
        <v>623</v>
      </c>
    </row>
    <row r="8" spans="1:8" x14ac:dyDescent="0.25">
      <c r="A8" s="23" t="s">
        <v>726</v>
      </c>
      <c r="B8" s="14" t="s">
        <v>698</v>
      </c>
      <c r="C8" s="14">
        <v>56</v>
      </c>
      <c r="D8" s="14">
        <v>1</v>
      </c>
      <c r="E8" s="14">
        <v>365.25</v>
      </c>
      <c r="F8" s="26">
        <v>0</v>
      </c>
      <c r="G8" s="27" t="s">
        <v>7</v>
      </c>
      <c r="H8" s="90" t="s">
        <v>623</v>
      </c>
    </row>
    <row r="9" spans="1:8" x14ac:dyDescent="0.25">
      <c r="A9" s="23" t="s">
        <v>727</v>
      </c>
      <c r="B9" s="14" t="s">
        <v>699</v>
      </c>
      <c r="C9" s="14">
        <v>56</v>
      </c>
      <c r="D9" s="14">
        <v>1</v>
      </c>
      <c r="E9" s="14">
        <v>365.25</v>
      </c>
      <c r="F9" s="26">
        <v>0</v>
      </c>
      <c r="G9" s="27" t="s">
        <v>7</v>
      </c>
      <c r="H9" s="90" t="s">
        <v>623</v>
      </c>
    </row>
    <row r="10" spans="1:8" x14ac:dyDescent="0.25">
      <c r="A10" s="23" t="s">
        <v>728</v>
      </c>
      <c r="B10" s="14" t="s">
        <v>700</v>
      </c>
      <c r="C10" s="14">
        <v>56</v>
      </c>
      <c r="D10" s="14">
        <v>1</v>
      </c>
      <c r="E10" s="14">
        <v>365.25</v>
      </c>
      <c r="F10" s="26">
        <v>0</v>
      </c>
      <c r="G10" s="27" t="s">
        <v>7</v>
      </c>
      <c r="H10" s="90" t="s">
        <v>623</v>
      </c>
    </row>
    <row r="11" spans="1:8" x14ac:dyDescent="0.25">
      <c r="A11" s="23" t="s">
        <v>729</v>
      </c>
      <c r="B11" s="14" t="s">
        <v>701</v>
      </c>
      <c r="C11" s="14">
        <v>56</v>
      </c>
      <c r="D11" s="14">
        <v>1</v>
      </c>
      <c r="E11" s="14">
        <v>365.25</v>
      </c>
      <c r="F11" s="26">
        <v>0</v>
      </c>
      <c r="G11" s="27" t="s">
        <v>7</v>
      </c>
      <c r="H11" s="90" t="s">
        <v>623</v>
      </c>
    </row>
    <row r="12" spans="1:8" x14ac:dyDescent="0.25">
      <c r="A12" s="23" t="s">
        <v>730</v>
      </c>
      <c r="B12" s="14" t="s">
        <v>702</v>
      </c>
      <c r="C12" s="14">
        <v>56</v>
      </c>
      <c r="D12" s="14">
        <v>1</v>
      </c>
      <c r="E12" s="14">
        <v>365.25</v>
      </c>
      <c r="F12" s="26">
        <v>0</v>
      </c>
      <c r="G12" s="27" t="s">
        <v>7</v>
      </c>
      <c r="H12" s="90" t="s">
        <v>623</v>
      </c>
    </row>
    <row r="13" spans="1:8" x14ac:dyDescent="0.25">
      <c r="A13" s="23" t="s">
        <v>731</v>
      </c>
      <c r="B13" s="14" t="s">
        <v>703</v>
      </c>
      <c r="C13" s="14">
        <v>56</v>
      </c>
      <c r="D13" s="14">
        <v>1</v>
      </c>
      <c r="E13" s="14">
        <v>365.25</v>
      </c>
      <c r="F13" s="26">
        <v>0</v>
      </c>
      <c r="G13" s="27" t="s">
        <v>7</v>
      </c>
      <c r="H13" s="90" t="s">
        <v>623</v>
      </c>
    </row>
    <row r="14" spans="1:8" x14ac:dyDescent="0.25">
      <c r="A14" s="23" t="s">
        <v>1107</v>
      </c>
      <c r="B14" s="14" t="s">
        <v>704</v>
      </c>
      <c r="C14" s="14">
        <v>56</v>
      </c>
      <c r="D14" s="14">
        <v>1</v>
      </c>
      <c r="E14" s="14">
        <v>365.25</v>
      </c>
      <c r="F14" s="26">
        <v>0</v>
      </c>
      <c r="G14" s="27" t="s">
        <v>7</v>
      </c>
      <c r="H14" s="90" t="s">
        <v>623</v>
      </c>
    </row>
    <row r="15" spans="1:8" x14ac:dyDescent="0.25">
      <c r="A15" s="23" t="s">
        <v>1106</v>
      </c>
      <c r="B15" s="14" t="s">
        <v>705</v>
      </c>
      <c r="C15" s="14">
        <v>56</v>
      </c>
      <c r="D15" s="14">
        <v>1</v>
      </c>
      <c r="E15" s="14">
        <v>365.25</v>
      </c>
      <c r="F15" s="26">
        <v>0</v>
      </c>
      <c r="G15" s="27" t="s">
        <v>7</v>
      </c>
      <c r="H15" s="90" t="s">
        <v>623</v>
      </c>
    </row>
    <row r="16" spans="1:8" x14ac:dyDescent="0.25">
      <c r="A16" s="23" t="s">
        <v>793</v>
      </c>
      <c r="B16" s="14" t="s">
        <v>794</v>
      </c>
      <c r="C16" s="14">
        <v>56</v>
      </c>
      <c r="D16" s="14">
        <v>1</v>
      </c>
      <c r="E16" s="14">
        <v>365.25</v>
      </c>
      <c r="F16" s="26">
        <v>0</v>
      </c>
      <c r="G16" s="27" t="s">
        <v>7</v>
      </c>
      <c r="H16" s="90"/>
    </row>
    <row r="17" spans="1:8" s="200" customFormat="1" x14ac:dyDescent="0.25">
      <c r="A17" s="205" t="s">
        <v>1120</v>
      </c>
      <c r="B17" s="198"/>
      <c r="C17" s="198"/>
      <c r="D17" s="198"/>
      <c r="E17" s="198"/>
      <c r="F17" s="214"/>
      <c r="G17" s="199"/>
      <c r="H17" s="199" t="s">
        <v>652</v>
      </c>
    </row>
    <row r="18" spans="1:8" ht="30" x14ac:dyDescent="0.25">
      <c r="A18" s="237" t="s">
        <v>1121</v>
      </c>
      <c r="B18" s="14" t="s">
        <v>709</v>
      </c>
      <c r="C18" s="14">
        <v>56</v>
      </c>
      <c r="D18" s="14">
        <v>1</v>
      </c>
      <c r="E18" s="14">
        <v>365.25</v>
      </c>
      <c r="F18" s="26">
        <v>0</v>
      </c>
      <c r="G18" s="27" t="s">
        <v>7</v>
      </c>
      <c r="H18" s="90" t="s">
        <v>627</v>
      </c>
    </row>
    <row r="19" spans="1:8" ht="30" x14ac:dyDescent="0.25">
      <c r="A19" s="237" t="s">
        <v>1122</v>
      </c>
      <c r="B19" s="14" t="s">
        <v>710</v>
      </c>
      <c r="C19" s="14">
        <v>56</v>
      </c>
      <c r="D19" s="14">
        <v>1</v>
      </c>
      <c r="E19" s="14">
        <v>365.25</v>
      </c>
      <c r="F19" s="26">
        <v>0</v>
      </c>
      <c r="G19" s="27" t="s">
        <v>7</v>
      </c>
      <c r="H19" s="90" t="s">
        <v>627</v>
      </c>
    </row>
    <row r="20" spans="1:8" ht="30" x14ac:dyDescent="0.25">
      <c r="A20" s="237" t="s">
        <v>1123</v>
      </c>
      <c r="B20" s="14" t="s">
        <v>711</v>
      </c>
      <c r="C20" s="14">
        <v>56</v>
      </c>
      <c r="D20" s="14">
        <v>1</v>
      </c>
      <c r="E20" s="14">
        <v>365.25</v>
      </c>
      <c r="F20" s="26">
        <v>0</v>
      </c>
      <c r="G20" s="27" t="s">
        <v>7</v>
      </c>
      <c r="H20" s="90" t="s">
        <v>627</v>
      </c>
    </row>
    <row r="21" spans="1:8" ht="30" x14ac:dyDescent="0.25">
      <c r="A21" s="237" t="s">
        <v>1124</v>
      </c>
      <c r="B21" s="14" t="s">
        <v>712</v>
      </c>
      <c r="C21" s="14">
        <v>56</v>
      </c>
      <c r="D21" s="14">
        <v>1</v>
      </c>
      <c r="E21" s="14">
        <v>365.25</v>
      </c>
      <c r="F21" s="26">
        <v>0</v>
      </c>
      <c r="G21" s="27" t="s">
        <v>7</v>
      </c>
      <c r="H21" s="90" t="s">
        <v>627</v>
      </c>
    </row>
    <row r="22" spans="1:8" ht="30" x14ac:dyDescent="0.25">
      <c r="A22" s="237" t="s">
        <v>1125</v>
      </c>
      <c r="B22" s="14" t="s">
        <v>713</v>
      </c>
      <c r="C22" s="14">
        <v>56</v>
      </c>
      <c r="D22" s="14">
        <v>1</v>
      </c>
      <c r="E22" s="14">
        <v>365.25</v>
      </c>
      <c r="F22" s="26">
        <v>0</v>
      </c>
      <c r="G22" s="27" t="s">
        <v>7</v>
      </c>
      <c r="H22" s="90" t="s">
        <v>627</v>
      </c>
    </row>
    <row r="23" spans="1:8" ht="30" x14ac:dyDescent="0.25">
      <c r="A23" s="237" t="s">
        <v>1126</v>
      </c>
      <c r="B23" s="14" t="s">
        <v>714</v>
      </c>
      <c r="C23" s="14">
        <v>56</v>
      </c>
      <c r="D23" s="14">
        <v>1</v>
      </c>
      <c r="E23" s="14">
        <v>365.25</v>
      </c>
      <c r="F23" s="26">
        <v>0</v>
      </c>
      <c r="G23" s="27" t="s">
        <v>7</v>
      </c>
      <c r="H23" s="90" t="s">
        <v>627</v>
      </c>
    </row>
    <row r="24" spans="1:8" ht="30" x14ac:dyDescent="0.25">
      <c r="A24" s="237" t="s">
        <v>1127</v>
      </c>
      <c r="B24" s="14" t="s">
        <v>715</v>
      </c>
      <c r="C24" s="14">
        <v>56</v>
      </c>
      <c r="D24" s="14">
        <v>1</v>
      </c>
      <c r="E24" s="14">
        <v>365.25</v>
      </c>
      <c r="F24" s="26">
        <v>0</v>
      </c>
      <c r="G24" s="27" t="s">
        <v>7</v>
      </c>
      <c r="H24" s="90" t="s">
        <v>627</v>
      </c>
    </row>
    <row r="25" spans="1:8" ht="30" x14ac:dyDescent="0.25">
      <c r="A25" s="237" t="s">
        <v>1128</v>
      </c>
      <c r="B25" s="14" t="s">
        <v>716</v>
      </c>
      <c r="C25" s="14">
        <v>56</v>
      </c>
      <c r="D25" s="14">
        <v>1</v>
      </c>
      <c r="E25" s="14">
        <v>365.25</v>
      </c>
      <c r="F25" s="26">
        <v>0</v>
      </c>
      <c r="G25" s="27" t="s">
        <v>7</v>
      </c>
      <c r="H25" s="90" t="s">
        <v>627</v>
      </c>
    </row>
    <row r="26" spans="1:8" ht="30" x14ac:dyDescent="0.25">
      <c r="A26" s="237" t="s">
        <v>1129</v>
      </c>
      <c r="B26" s="14" t="s">
        <v>717</v>
      </c>
      <c r="C26" s="14">
        <v>56</v>
      </c>
      <c r="D26" s="14">
        <v>1</v>
      </c>
      <c r="E26" s="14">
        <v>365.25</v>
      </c>
      <c r="F26" s="26">
        <v>0</v>
      </c>
      <c r="G26" s="27" t="s">
        <v>7</v>
      </c>
      <c r="H26" s="90" t="s">
        <v>627</v>
      </c>
    </row>
    <row r="27" spans="1:8" ht="30" x14ac:dyDescent="0.25">
      <c r="A27" s="237" t="s">
        <v>1130</v>
      </c>
      <c r="B27" s="14" t="s">
        <v>718</v>
      </c>
      <c r="C27" s="14">
        <v>56</v>
      </c>
      <c r="D27" s="14">
        <v>1</v>
      </c>
      <c r="E27" s="14">
        <v>365.25</v>
      </c>
      <c r="F27" s="26">
        <v>0</v>
      </c>
      <c r="G27" s="27" t="s">
        <v>7</v>
      </c>
      <c r="H27" s="90" t="s">
        <v>627</v>
      </c>
    </row>
    <row r="28" spans="1:8" ht="30" x14ac:dyDescent="0.25">
      <c r="A28" s="237" t="s">
        <v>1131</v>
      </c>
      <c r="B28" s="14" t="s">
        <v>719</v>
      </c>
      <c r="C28" s="14">
        <v>56</v>
      </c>
      <c r="D28" s="14">
        <v>1</v>
      </c>
      <c r="E28" s="14">
        <v>365.25</v>
      </c>
      <c r="F28" s="26">
        <v>0</v>
      </c>
      <c r="G28" s="27" t="s">
        <v>7</v>
      </c>
      <c r="H28" s="90" t="s">
        <v>627</v>
      </c>
    </row>
    <row r="29" spans="1:8" ht="30" x14ac:dyDescent="0.25">
      <c r="A29" s="237" t="s">
        <v>1132</v>
      </c>
      <c r="B29" s="14" t="s">
        <v>720</v>
      </c>
      <c r="C29" s="14">
        <v>56</v>
      </c>
      <c r="D29" s="14">
        <v>1</v>
      </c>
      <c r="E29" s="14">
        <v>365.25</v>
      </c>
      <c r="F29" s="26">
        <v>0</v>
      </c>
      <c r="G29" s="27" t="s">
        <v>7</v>
      </c>
      <c r="H29" s="90" t="s">
        <v>627</v>
      </c>
    </row>
    <row r="30" spans="1:8" x14ac:dyDescent="0.25">
      <c r="A30" s="237" t="s">
        <v>1133</v>
      </c>
      <c r="B30" s="14" t="s">
        <v>795</v>
      </c>
      <c r="C30" s="14">
        <v>56</v>
      </c>
      <c r="D30" s="14">
        <v>1</v>
      </c>
      <c r="E30" s="14">
        <v>365.25</v>
      </c>
      <c r="F30" s="26">
        <v>0</v>
      </c>
      <c r="G30" s="27" t="s">
        <v>7</v>
      </c>
      <c r="H30" s="90"/>
    </row>
    <row r="31" spans="1:8" s="22" customFormat="1" x14ac:dyDescent="0.25">
      <c r="A31" s="25" t="s">
        <v>809</v>
      </c>
      <c r="B31" s="21"/>
      <c r="C31" s="21"/>
      <c r="D31" s="21"/>
      <c r="E31" s="21"/>
      <c r="F31" s="213"/>
      <c r="G31" s="89"/>
      <c r="H31" s="91"/>
    </row>
    <row r="32" spans="1:8" s="204" customFormat="1" x14ac:dyDescent="0.25">
      <c r="A32" s="197" t="s">
        <v>1150</v>
      </c>
      <c r="B32" s="202"/>
      <c r="C32" s="202"/>
      <c r="D32" s="202"/>
      <c r="E32" s="202"/>
      <c r="F32" s="215"/>
      <c r="G32" s="203"/>
      <c r="H32" s="203"/>
    </row>
    <row r="33" spans="1:8" ht="90" x14ac:dyDescent="0.25">
      <c r="A33" s="237" t="s">
        <v>1151</v>
      </c>
      <c r="B33" s="14" t="s">
        <v>735</v>
      </c>
      <c r="C33" s="102">
        <v>0.41599999999999998</v>
      </c>
      <c r="D33" s="102">
        <v>0</v>
      </c>
      <c r="E33" s="102">
        <v>0.999</v>
      </c>
      <c r="F33" s="26">
        <v>2</v>
      </c>
      <c r="G33" s="27" t="s">
        <v>629</v>
      </c>
      <c r="H33" s="27" t="s">
        <v>628</v>
      </c>
    </row>
    <row r="34" spans="1:8" ht="75" x14ac:dyDescent="0.25">
      <c r="A34" s="237" t="s">
        <v>1152</v>
      </c>
      <c r="B34" s="14" t="s">
        <v>736</v>
      </c>
      <c r="C34" s="102">
        <v>0.46400000000000002</v>
      </c>
      <c r="D34" s="102">
        <v>0</v>
      </c>
      <c r="E34" s="102">
        <v>0.999</v>
      </c>
      <c r="F34" s="26">
        <v>2</v>
      </c>
      <c r="G34" s="27" t="s">
        <v>630</v>
      </c>
      <c r="H34" s="27" t="s">
        <v>628</v>
      </c>
    </row>
    <row r="35" spans="1:8" ht="30" x14ac:dyDescent="0.25">
      <c r="A35" s="237" t="s">
        <v>1153</v>
      </c>
      <c r="B35" s="14" t="s">
        <v>737</v>
      </c>
      <c r="C35" s="102">
        <v>0.43090000000000001</v>
      </c>
      <c r="D35" s="102">
        <v>0</v>
      </c>
      <c r="E35" s="102">
        <v>0.999</v>
      </c>
      <c r="F35" s="26">
        <v>2</v>
      </c>
      <c r="G35" s="27" t="s">
        <v>631</v>
      </c>
      <c r="H35" s="27" t="s">
        <v>628</v>
      </c>
    </row>
    <row r="36" spans="1:8" ht="45" x14ac:dyDescent="0.25">
      <c r="A36" s="237" t="s">
        <v>1154</v>
      </c>
      <c r="B36" s="14" t="s">
        <v>738</v>
      </c>
      <c r="C36" s="102">
        <v>0.41499999999999998</v>
      </c>
      <c r="D36" s="102">
        <v>0</v>
      </c>
      <c r="E36" s="102">
        <v>0.999</v>
      </c>
      <c r="F36" s="26">
        <v>2</v>
      </c>
      <c r="G36" s="27" t="s">
        <v>1039</v>
      </c>
      <c r="H36" s="27" t="s">
        <v>628</v>
      </c>
    </row>
    <row r="37" spans="1:8" ht="45" x14ac:dyDescent="0.25">
      <c r="A37" s="237" t="s">
        <v>1155</v>
      </c>
      <c r="B37" s="14" t="s">
        <v>739</v>
      </c>
      <c r="C37" s="102">
        <f>C33*1.25</f>
        <v>0.52</v>
      </c>
      <c r="D37" s="102">
        <v>0</v>
      </c>
      <c r="E37" s="102">
        <v>0.999</v>
      </c>
      <c r="F37" s="26">
        <v>2</v>
      </c>
      <c r="G37" s="27" t="s">
        <v>1180</v>
      </c>
      <c r="H37" s="27" t="s">
        <v>1099</v>
      </c>
    </row>
    <row r="38" spans="1:8" s="16" customFormat="1" ht="45" x14ac:dyDescent="0.25">
      <c r="A38" s="237" t="s">
        <v>1156</v>
      </c>
      <c r="B38" s="14" t="s">
        <v>740</v>
      </c>
      <c r="C38" s="102">
        <f t="shared" ref="C38:C39" si="0">C34*1.25</f>
        <v>0.58000000000000007</v>
      </c>
      <c r="D38" s="102">
        <v>0</v>
      </c>
      <c r="E38" s="102">
        <v>0.999</v>
      </c>
      <c r="F38" s="26">
        <v>2</v>
      </c>
      <c r="G38" s="27" t="s">
        <v>1181</v>
      </c>
      <c r="H38" s="27" t="s">
        <v>1099</v>
      </c>
    </row>
    <row r="39" spans="1:8" ht="45" x14ac:dyDescent="0.25">
      <c r="A39" s="237" t="s">
        <v>1157</v>
      </c>
      <c r="B39" s="14" t="s">
        <v>741</v>
      </c>
      <c r="C39" s="102">
        <f t="shared" si="0"/>
        <v>0.53862500000000002</v>
      </c>
      <c r="D39" s="102">
        <v>0</v>
      </c>
      <c r="E39" s="102">
        <v>0.999</v>
      </c>
      <c r="F39" s="26">
        <v>2</v>
      </c>
      <c r="G39" s="27" t="s">
        <v>1182</v>
      </c>
      <c r="H39" s="27" t="s">
        <v>1099</v>
      </c>
    </row>
    <row r="40" spans="1:8" ht="30" x14ac:dyDescent="0.25">
      <c r="A40" s="237" t="s">
        <v>1158</v>
      </c>
      <c r="B40" s="14" t="s">
        <v>1111</v>
      </c>
      <c r="C40" s="102">
        <f>C33*1.206</f>
        <v>0.50169599999999992</v>
      </c>
      <c r="D40" s="102">
        <v>0</v>
      </c>
      <c r="E40" s="102">
        <v>0.999</v>
      </c>
      <c r="F40" s="26">
        <v>2</v>
      </c>
      <c r="G40" s="27" t="s">
        <v>1108</v>
      </c>
      <c r="H40" s="27" t="s">
        <v>1067</v>
      </c>
    </row>
    <row r="41" spans="1:8" ht="30" x14ac:dyDescent="0.25">
      <c r="A41" s="237" t="s">
        <v>1159</v>
      </c>
      <c r="B41" s="14" t="s">
        <v>1112</v>
      </c>
      <c r="C41" s="102">
        <f>C34*1.206</f>
        <v>0.55958399999999997</v>
      </c>
      <c r="D41" s="102">
        <v>0</v>
      </c>
      <c r="E41" s="102">
        <v>0.999</v>
      </c>
      <c r="F41" s="26">
        <v>2</v>
      </c>
      <c r="G41" s="27" t="s">
        <v>1109</v>
      </c>
      <c r="H41" s="27" t="s">
        <v>1067</v>
      </c>
    </row>
    <row r="42" spans="1:8" ht="30" x14ac:dyDescent="0.25">
      <c r="A42" s="237" t="s">
        <v>1160</v>
      </c>
      <c r="B42" s="14" t="s">
        <v>1113</v>
      </c>
      <c r="C42" s="102">
        <f>C33*1.296</f>
        <v>0.53913599999999995</v>
      </c>
      <c r="D42" s="102">
        <v>0</v>
      </c>
      <c r="E42" s="102">
        <v>0.999</v>
      </c>
      <c r="F42" s="26">
        <v>2</v>
      </c>
      <c r="G42" s="27" t="s">
        <v>1108</v>
      </c>
      <c r="H42" s="27" t="s">
        <v>1183</v>
      </c>
    </row>
    <row r="43" spans="1:8" ht="30" x14ac:dyDescent="0.25">
      <c r="A43" s="237" t="s">
        <v>1161</v>
      </c>
      <c r="B43" s="14" t="s">
        <v>1114</v>
      </c>
      <c r="C43" s="102">
        <f>C34*1.296</f>
        <v>0.6013440000000001</v>
      </c>
      <c r="D43" s="102">
        <v>0</v>
      </c>
      <c r="E43" s="102">
        <v>0.999</v>
      </c>
      <c r="F43" s="26">
        <v>2</v>
      </c>
      <c r="G43" s="27" t="s">
        <v>1109</v>
      </c>
      <c r="H43" s="27" t="s">
        <v>1183</v>
      </c>
    </row>
    <row r="44" spans="1:8" ht="45" x14ac:dyDescent="0.25">
      <c r="A44" s="237" t="s">
        <v>1162</v>
      </c>
      <c r="B44" s="14" t="s">
        <v>1110</v>
      </c>
      <c r="C44" s="102">
        <f>C35*1.296</f>
        <v>0.55844640000000001</v>
      </c>
      <c r="D44" s="102">
        <v>0</v>
      </c>
      <c r="E44" s="102">
        <v>0.999</v>
      </c>
      <c r="F44" s="26">
        <v>2</v>
      </c>
      <c r="G44" s="27" t="s">
        <v>7</v>
      </c>
      <c r="H44" s="27" t="s">
        <v>1115</v>
      </c>
    </row>
    <row r="45" spans="1:8" x14ac:dyDescent="0.25">
      <c r="A45" s="237" t="s">
        <v>1163</v>
      </c>
      <c r="B45" s="14" t="s">
        <v>796</v>
      </c>
      <c r="C45" s="102">
        <v>0</v>
      </c>
      <c r="D45" s="102">
        <v>0</v>
      </c>
      <c r="E45" s="102">
        <v>0.999</v>
      </c>
      <c r="F45" s="26">
        <v>0</v>
      </c>
      <c r="G45" s="27" t="s">
        <v>7</v>
      </c>
      <c r="H45" s="27"/>
    </row>
    <row r="46" spans="1:8" s="200" customFormat="1" ht="14.25" customHeight="1" x14ac:dyDescent="0.25">
      <c r="A46" s="197" t="s">
        <v>1169</v>
      </c>
      <c r="B46" s="198"/>
      <c r="C46" s="201"/>
      <c r="D46" s="201"/>
      <c r="E46" s="201"/>
      <c r="F46" s="214"/>
      <c r="G46" s="199"/>
      <c r="H46" s="199"/>
    </row>
    <row r="47" spans="1:8" ht="30" x14ac:dyDescent="0.25">
      <c r="A47" s="237" t="s">
        <v>1164</v>
      </c>
      <c r="B47" s="14" t="s">
        <v>1030</v>
      </c>
      <c r="C47" s="194">
        <v>2.35</v>
      </c>
      <c r="D47" s="17">
        <v>1</v>
      </c>
      <c r="E47" s="17">
        <v>100</v>
      </c>
      <c r="F47" s="26">
        <v>0</v>
      </c>
      <c r="G47" s="27" t="s">
        <v>632</v>
      </c>
      <c r="H47" s="27" t="s">
        <v>1038</v>
      </c>
    </row>
    <row r="48" spans="1:8" s="200" customFormat="1" x14ac:dyDescent="0.25">
      <c r="A48" s="197" t="s">
        <v>1165</v>
      </c>
      <c r="B48" s="198"/>
      <c r="C48" s="198"/>
      <c r="D48" s="198"/>
      <c r="E48" s="198"/>
      <c r="F48" s="214"/>
      <c r="G48" s="199"/>
      <c r="H48" s="199"/>
    </row>
    <row r="49" spans="1:8" ht="45" x14ac:dyDescent="0.25">
      <c r="A49" s="237" t="s">
        <v>1166</v>
      </c>
      <c r="B49" s="14" t="s">
        <v>755</v>
      </c>
      <c r="C49" s="194">
        <v>0.48699999999999999</v>
      </c>
      <c r="D49" s="17">
        <v>0</v>
      </c>
      <c r="E49" s="17">
        <v>100</v>
      </c>
      <c r="F49" s="26">
        <v>2</v>
      </c>
      <c r="G49" s="27" t="s">
        <v>1039</v>
      </c>
      <c r="H49" s="27" t="s">
        <v>742</v>
      </c>
    </row>
    <row r="50" spans="1:8" s="200" customFormat="1" x14ac:dyDescent="0.25">
      <c r="A50" s="197" t="s">
        <v>1168</v>
      </c>
      <c r="B50" s="198"/>
      <c r="C50" s="198"/>
      <c r="D50" s="198"/>
      <c r="E50" s="198"/>
      <c r="F50" s="214"/>
      <c r="G50" s="199"/>
      <c r="H50" s="199"/>
    </row>
    <row r="51" spans="1:8" ht="30" x14ac:dyDescent="0.25">
      <c r="A51" s="237" t="s">
        <v>1167</v>
      </c>
      <c r="B51" s="14" t="s">
        <v>1031</v>
      </c>
      <c r="C51" s="194">
        <v>2.58</v>
      </c>
      <c r="D51" s="17">
        <v>0</v>
      </c>
      <c r="E51" s="17">
        <v>100</v>
      </c>
      <c r="F51" s="26">
        <v>0</v>
      </c>
      <c r="G51" s="27" t="s">
        <v>633</v>
      </c>
      <c r="H51" s="27" t="s">
        <v>1029</v>
      </c>
    </row>
    <row r="52" spans="1:8" s="200" customFormat="1" x14ac:dyDescent="0.25">
      <c r="A52" s="205" t="s">
        <v>1134</v>
      </c>
      <c r="B52" s="198"/>
      <c r="C52" s="198"/>
      <c r="D52" s="198"/>
      <c r="E52" s="198"/>
      <c r="F52" s="214"/>
      <c r="G52" s="199"/>
      <c r="H52" s="199"/>
    </row>
    <row r="53" spans="1:8" ht="45" x14ac:dyDescent="0.25">
      <c r="A53" s="237" t="s">
        <v>1135</v>
      </c>
      <c r="B53" s="14" t="s">
        <v>743</v>
      </c>
      <c r="C53" s="102">
        <v>0.38</v>
      </c>
      <c r="D53" s="102">
        <v>0</v>
      </c>
      <c r="E53" s="102">
        <v>0.999</v>
      </c>
      <c r="F53" s="26">
        <v>0</v>
      </c>
      <c r="G53" s="27" t="s">
        <v>653</v>
      </c>
      <c r="H53" s="27" t="s">
        <v>654</v>
      </c>
    </row>
    <row r="54" spans="1:8" ht="45" x14ac:dyDescent="0.25">
      <c r="A54" s="237" t="s">
        <v>1136</v>
      </c>
      <c r="B54" s="14" t="s">
        <v>744</v>
      </c>
      <c r="C54" s="102">
        <v>0.38</v>
      </c>
      <c r="D54" s="102">
        <v>0</v>
      </c>
      <c r="E54" s="102">
        <v>0.999</v>
      </c>
      <c r="F54" s="26">
        <v>0</v>
      </c>
      <c r="G54" s="27" t="s">
        <v>653</v>
      </c>
      <c r="H54" s="27" t="s">
        <v>654</v>
      </c>
    </row>
    <row r="55" spans="1:8" ht="45" x14ac:dyDescent="0.25">
      <c r="A55" s="237" t="s">
        <v>1137</v>
      </c>
      <c r="B55" s="14" t="s">
        <v>745</v>
      </c>
      <c r="C55" s="102">
        <v>0.38</v>
      </c>
      <c r="D55" s="102">
        <v>0</v>
      </c>
      <c r="E55" s="102">
        <v>0.999</v>
      </c>
      <c r="F55" s="26">
        <v>0</v>
      </c>
      <c r="G55" s="27" t="s">
        <v>653</v>
      </c>
      <c r="H55" s="27" t="s">
        <v>654</v>
      </c>
    </row>
    <row r="56" spans="1:8" ht="45" x14ac:dyDescent="0.25">
      <c r="A56" s="237" t="s">
        <v>1138</v>
      </c>
      <c r="B56" s="14" t="s">
        <v>746</v>
      </c>
      <c r="C56" s="102">
        <v>0.38</v>
      </c>
      <c r="D56" s="102">
        <v>0</v>
      </c>
      <c r="E56" s="102">
        <v>0.999</v>
      </c>
      <c r="F56" s="26">
        <v>0</v>
      </c>
      <c r="G56" s="27" t="s">
        <v>653</v>
      </c>
      <c r="H56" s="27" t="s">
        <v>654</v>
      </c>
    </row>
    <row r="57" spans="1:8" ht="45" x14ac:dyDescent="0.25">
      <c r="A57" s="237" t="s">
        <v>1139</v>
      </c>
      <c r="B57" s="14" t="s">
        <v>747</v>
      </c>
      <c r="C57" s="102">
        <v>0.38</v>
      </c>
      <c r="D57" s="102">
        <v>0</v>
      </c>
      <c r="E57" s="102">
        <v>0.999</v>
      </c>
      <c r="F57" s="26">
        <v>0</v>
      </c>
      <c r="G57" s="27" t="s">
        <v>653</v>
      </c>
      <c r="H57" s="27" t="s">
        <v>654</v>
      </c>
    </row>
    <row r="58" spans="1:8" ht="45" x14ac:dyDescent="0.25">
      <c r="A58" s="237" t="s">
        <v>1140</v>
      </c>
      <c r="B58" s="14" t="s">
        <v>748</v>
      </c>
      <c r="C58" s="102">
        <v>0.38</v>
      </c>
      <c r="D58" s="102">
        <v>0</v>
      </c>
      <c r="E58" s="102">
        <v>0.999</v>
      </c>
      <c r="F58" s="26">
        <v>0</v>
      </c>
      <c r="G58" s="27" t="s">
        <v>653</v>
      </c>
      <c r="H58" s="27" t="s">
        <v>654</v>
      </c>
    </row>
    <row r="59" spans="1:8" ht="45" x14ac:dyDescent="0.25">
      <c r="A59" s="237" t="s">
        <v>1141</v>
      </c>
      <c r="B59" s="14" t="s">
        <v>749</v>
      </c>
      <c r="C59" s="102">
        <v>0.38</v>
      </c>
      <c r="D59" s="102">
        <v>0</v>
      </c>
      <c r="E59" s="102">
        <v>0.999</v>
      </c>
      <c r="F59" s="26">
        <v>0</v>
      </c>
      <c r="G59" s="27" t="s">
        <v>653</v>
      </c>
      <c r="H59" s="27" t="s">
        <v>654</v>
      </c>
    </row>
    <row r="60" spans="1:8" ht="45" x14ac:dyDescent="0.25">
      <c r="A60" s="237" t="s">
        <v>1142</v>
      </c>
      <c r="B60" s="14" t="s">
        <v>750</v>
      </c>
      <c r="C60" s="102">
        <v>0.38</v>
      </c>
      <c r="D60" s="102">
        <v>0</v>
      </c>
      <c r="E60" s="102">
        <v>0.999</v>
      </c>
      <c r="F60" s="26">
        <v>0</v>
      </c>
      <c r="G60" s="27" t="s">
        <v>653</v>
      </c>
      <c r="H60" s="27" t="s">
        <v>654</v>
      </c>
    </row>
    <row r="61" spans="1:8" ht="45" x14ac:dyDescent="0.25">
      <c r="A61" s="237" t="s">
        <v>1143</v>
      </c>
      <c r="B61" s="14" t="s">
        <v>751</v>
      </c>
      <c r="C61" s="102">
        <v>0.38</v>
      </c>
      <c r="D61" s="102">
        <v>0</v>
      </c>
      <c r="E61" s="102">
        <v>0.999</v>
      </c>
      <c r="F61" s="26">
        <v>0</v>
      </c>
      <c r="G61" s="27" t="s">
        <v>653</v>
      </c>
      <c r="H61" s="27" t="s">
        <v>654</v>
      </c>
    </row>
    <row r="62" spans="1:8" ht="45" x14ac:dyDescent="0.25">
      <c r="A62" s="237" t="s">
        <v>1144</v>
      </c>
      <c r="B62" s="14" t="s">
        <v>752</v>
      </c>
      <c r="C62" s="102">
        <v>0.38</v>
      </c>
      <c r="D62" s="102">
        <v>0</v>
      </c>
      <c r="E62" s="102">
        <v>0.999</v>
      </c>
      <c r="F62" s="26">
        <v>0</v>
      </c>
      <c r="G62" s="27" t="s">
        <v>653</v>
      </c>
      <c r="H62" s="27" t="s">
        <v>654</v>
      </c>
    </row>
    <row r="63" spans="1:8" ht="45" x14ac:dyDescent="0.25">
      <c r="A63" s="237" t="s">
        <v>1145</v>
      </c>
      <c r="B63" s="14" t="s">
        <v>753</v>
      </c>
      <c r="C63" s="102">
        <v>0.38</v>
      </c>
      <c r="D63" s="102">
        <v>0</v>
      </c>
      <c r="E63" s="102">
        <v>0.999</v>
      </c>
      <c r="F63" s="26">
        <v>0</v>
      </c>
      <c r="G63" s="27" t="s">
        <v>653</v>
      </c>
      <c r="H63" s="27" t="s">
        <v>654</v>
      </c>
    </row>
    <row r="64" spans="1:8" ht="45" x14ac:dyDescent="0.25">
      <c r="A64" s="237" t="s">
        <v>1146</v>
      </c>
      <c r="B64" s="14" t="s">
        <v>754</v>
      </c>
      <c r="C64" s="102">
        <v>0.38</v>
      </c>
      <c r="D64" s="102">
        <v>0</v>
      </c>
      <c r="E64" s="102">
        <v>0.999</v>
      </c>
      <c r="F64" s="26">
        <v>0</v>
      </c>
      <c r="G64" s="27" t="s">
        <v>653</v>
      </c>
      <c r="H64" s="27" t="s">
        <v>654</v>
      </c>
    </row>
    <row r="65" spans="1:8" x14ac:dyDescent="0.25">
      <c r="A65" s="237" t="s">
        <v>1147</v>
      </c>
      <c r="B65" s="238" t="s">
        <v>1184</v>
      </c>
      <c r="C65" s="102">
        <v>0</v>
      </c>
      <c r="D65" s="102">
        <v>0</v>
      </c>
      <c r="E65" s="102">
        <v>0.999</v>
      </c>
      <c r="F65" s="26">
        <v>0</v>
      </c>
      <c r="G65" s="27" t="s">
        <v>7</v>
      </c>
      <c r="H65" s="27"/>
    </row>
    <row r="66" spans="1:8" s="84" customFormat="1" x14ac:dyDescent="0.25">
      <c r="A66" s="85" t="s">
        <v>812</v>
      </c>
      <c r="B66" s="83"/>
      <c r="C66" s="83"/>
      <c r="D66" s="83"/>
      <c r="E66" s="83"/>
      <c r="F66" s="216"/>
      <c r="G66" s="94"/>
      <c r="H66" s="94"/>
    </row>
    <row r="67" spans="1:8" s="200" customFormat="1" x14ac:dyDescent="0.25">
      <c r="A67" s="197" t="s">
        <v>635</v>
      </c>
      <c r="B67" s="198"/>
      <c r="C67" s="198"/>
      <c r="D67" s="198"/>
      <c r="E67" s="198"/>
      <c r="F67" s="214"/>
      <c r="G67" s="199"/>
      <c r="H67" s="199"/>
    </row>
    <row r="68" spans="1:8" s="24" customFormat="1" ht="30" x14ac:dyDescent="0.25">
      <c r="A68" s="23" t="s">
        <v>788</v>
      </c>
      <c r="B68" s="14" t="s">
        <v>1032</v>
      </c>
      <c r="C68" s="76">
        <v>0.83</v>
      </c>
      <c r="D68" s="100">
        <v>0</v>
      </c>
      <c r="E68" s="100">
        <v>1</v>
      </c>
      <c r="F68" s="211">
        <v>2</v>
      </c>
      <c r="G68" s="97" t="s">
        <v>634</v>
      </c>
      <c r="H68" s="92" t="s">
        <v>791</v>
      </c>
    </row>
    <row r="69" spans="1:8" s="24" customFormat="1" x14ac:dyDescent="0.25">
      <c r="A69" s="23" t="s">
        <v>789</v>
      </c>
      <c r="B69" s="14" t="s">
        <v>1033</v>
      </c>
      <c r="C69" s="76">
        <v>0.37</v>
      </c>
      <c r="D69" s="100">
        <v>0</v>
      </c>
      <c r="E69" s="100">
        <v>1</v>
      </c>
      <c r="F69" s="211">
        <v>2</v>
      </c>
      <c r="G69" s="97" t="s">
        <v>634</v>
      </c>
      <c r="H69" s="92" t="s">
        <v>792</v>
      </c>
    </row>
    <row r="70" spans="1:8" s="24" customFormat="1" x14ac:dyDescent="0.25">
      <c r="A70" s="23" t="s">
        <v>790</v>
      </c>
      <c r="B70" s="14" t="s">
        <v>1034</v>
      </c>
      <c r="C70" s="76">
        <v>0.35</v>
      </c>
      <c r="D70" s="100">
        <v>0</v>
      </c>
      <c r="E70" s="100">
        <v>1</v>
      </c>
      <c r="F70" s="211">
        <v>2</v>
      </c>
      <c r="G70" s="97" t="s">
        <v>634</v>
      </c>
      <c r="H70" s="92" t="s">
        <v>792</v>
      </c>
    </row>
    <row r="71" spans="1:8" s="204" customFormat="1" x14ac:dyDescent="0.25">
      <c r="A71" s="197" t="s">
        <v>660</v>
      </c>
      <c r="B71" s="198"/>
      <c r="C71" s="198"/>
      <c r="D71" s="198"/>
      <c r="E71" s="198"/>
      <c r="F71" s="214"/>
      <c r="G71" s="206"/>
      <c r="H71" s="203"/>
    </row>
    <row r="72" spans="1:8" s="24" customFormat="1" ht="30" x14ac:dyDescent="0.25">
      <c r="A72" s="23" t="s">
        <v>785</v>
      </c>
      <c r="B72" s="14" t="s">
        <v>1035</v>
      </c>
      <c r="C72" s="100">
        <v>1</v>
      </c>
      <c r="D72" s="100">
        <v>0</v>
      </c>
      <c r="E72" s="100">
        <v>1</v>
      </c>
      <c r="F72" s="211">
        <v>0</v>
      </c>
      <c r="G72" s="97" t="s">
        <v>7</v>
      </c>
      <c r="H72" s="92" t="s">
        <v>791</v>
      </c>
    </row>
    <row r="73" spans="1:8" s="24" customFormat="1" x14ac:dyDescent="0.25">
      <c r="A73" s="23" t="s">
        <v>786</v>
      </c>
      <c r="B73" s="14" t="s">
        <v>1036</v>
      </c>
      <c r="C73" s="100">
        <v>1</v>
      </c>
      <c r="D73" s="100">
        <v>0</v>
      </c>
      <c r="E73" s="100">
        <v>1</v>
      </c>
      <c r="F73" s="211">
        <v>0</v>
      </c>
      <c r="G73" s="97" t="s">
        <v>7</v>
      </c>
      <c r="H73" s="92" t="s">
        <v>792</v>
      </c>
    </row>
    <row r="74" spans="1:8" s="24" customFormat="1" x14ac:dyDescent="0.25">
      <c r="A74" s="23" t="s">
        <v>787</v>
      </c>
      <c r="B74" s="14" t="s">
        <v>1037</v>
      </c>
      <c r="C74" s="100">
        <v>1</v>
      </c>
      <c r="D74" s="100">
        <v>0</v>
      </c>
      <c r="E74" s="100">
        <v>1</v>
      </c>
      <c r="F74" s="211">
        <v>0</v>
      </c>
      <c r="G74" s="97" t="s">
        <v>7</v>
      </c>
      <c r="H74" s="92" t="s">
        <v>792</v>
      </c>
    </row>
    <row r="75" spans="1:8" x14ac:dyDescent="0.25">
      <c r="A75" s="29" t="s">
        <v>811</v>
      </c>
      <c r="B75" s="21"/>
      <c r="C75" s="21"/>
      <c r="D75" s="21"/>
      <c r="E75" s="21"/>
      <c r="F75" s="213"/>
      <c r="G75" s="89"/>
      <c r="H75" s="89"/>
    </row>
    <row r="76" spans="1:8" s="200" customFormat="1" x14ac:dyDescent="0.25">
      <c r="A76" s="207" t="s">
        <v>734</v>
      </c>
      <c r="B76" s="208"/>
      <c r="C76" s="208"/>
      <c r="D76" s="208"/>
      <c r="E76" s="208"/>
      <c r="F76" s="217"/>
      <c r="G76" s="199"/>
      <c r="H76" s="209"/>
    </row>
    <row r="77" spans="1:8" ht="30" x14ac:dyDescent="0.25">
      <c r="A77" s="23" t="s">
        <v>732</v>
      </c>
      <c r="B77" s="14" t="s">
        <v>733</v>
      </c>
      <c r="C77" s="14">
        <v>28</v>
      </c>
      <c r="D77" s="14">
        <v>1</v>
      </c>
      <c r="E77" s="14">
        <v>365.25</v>
      </c>
      <c r="F77" s="211">
        <v>0</v>
      </c>
      <c r="G77" s="27" t="s">
        <v>656</v>
      </c>
      <c r="H77" s="27" t="s">
        <v>810</v>
      </c>
    </row>
    <row r="78" spans="1:8" s="200" customFormat="1" x14ac:dyDescent="0.25">
      <c r="A78" s="197" t="s">
        <v>1179</v>
      </c>
      <c r="B78" s="198"/>
      <c r="C78" s="210"/>
      <c r="D78" s="210"/>
      <c r="E78" s="210"/>
      <c r="F78" s="214"/>
      <c r="G78" s="199"/>
      <c r="H78" s="199"/>
    </row>
    <row r="79" spans="1:8" ht="30" x14ac:dyDescent="0.25">
      <c r="A79" s="237" t="s">
        <v>1148</v>
      </c>
      <c r="B79" s="14" t="s">
        <v>1098</v>
      </c>
      <c r="C79" s="102">
        <v>0</v>
      </c>
      <c r="D79" s="102">
        <v>0</v>
      </c>
      <c r="E79" s="102">
        <v>1</v>
      </c>
      <c r="F79" s="211">
        <v>0</v>
      </c>
      <c r="G79" s="27" t="s">
        <v>7</v>
      </c>
      <c r="H79" s="27" t="s">
        <v>1149</v>
      </c>
    </row>
    <row r="80" spans="1:8" x14ac:dyDescent="0.25">
      <c r="A80" s="29" t="s">
        <v>636</v>
      </c>
      <c r="B80" s="21"/>
      <c r="C80" s="21"/>
      <c r="D80" s="21"/>
      <c r="E80" s="21"/>
      <c r="F80" s="213"/>
      <c r="G80" s="89"/>
      <c r="H80" s="89"/>
    </row>
    <row r="81" spans="1:8" s="200" customFormat="1" x14ac:dyDescent="0.25">
      <c r="A81" s="205" t="s">
        <v>761</v>
      </c>
      <c r="B81" s="198"/>
      <c r="C81" s="198"/>
      <c r="D81" s="198"/>
      <c r="E81" s="198"/>
      <c r="F81" s="214"/>
      <c r="G81" s="199"/>
      <c r="H81" s="199"/>
    </row>
    <row r="82" spans="1:8" x14ac:dyDescent="0.25">
      <c r="A82" s="237" t="s">
        <v>1170</v>
      </c>
      <c r="B82" s="14" t="s">
        <v>768</v>
      </c>
      <c r="C82" s="102">
        <v>0.35</v>
      </c>
      <c r="D82" s="102">
        <v>0</v>
      </c>
      <c r="E82" s="102">
        <v>0.999</v>
      </c>
      <c r="F82" s="26">
        <v>2</v>
      </c>
      <c r="G82" s="27" t="s">
        <v>656</v>
      </c>
      <c r="H82" s="27" t="s">
        <v>655</v>
      </c>
    </row>
    <row r="83" spans="1:8" x14ac:dyDescent="0.25">
      <c r="A83" s="237" t="s">
        <v>1171</v>
      </c>
      <c r="B83" s="14" t="s">
        <v>769</v>
      </c>
      <c r="C83" s="102">
        <v>0.52</v>
      </c>
      <c r="D83" s="102">
        <v>0</v>
      </c>
      <c r="E83" s="102">
        <v>0.999</v>
      </c>
      <c r="F83" s="26">
        <v>2</v>
      </c>
      <c r="G83" s="27" t="s">
        <v>656</v>
      </c>
      <c r="H83" s="27" t="s">
        <v>655</v>
      </c>
    </row>
    <row r="84" spans="1:8" x14ac:dyDescent="0.25">
      <c r="A84" s="237" t="s">
        <v>1176</v>
      </c>
      <c r="B84" s="14" t="s">
        <v>770</v>
      </c>
      <c r="C84" s="102">
        <v>0.45500000000000002</v>
      </c>
      <c r="D84" s="102">
        <v>0</v>
      </c>
      <c r="E84" s="102">
        <v>0.999</v>
      </c>
      <c r="F84" s="26">
        <v>2</v>
      </c>
      <c r="G84" s="27" t="s">
        <v>656</v>
      </c>
      <c r="H84" s="27" t="s">
        <v>655</v>
      </c>
    </row>
    <row r="85" spans="1:8" x14ac:dyDescent="0.25">
      <c r="A85" s="237" t="s">
        <v>1177</v>
      </c>
      <c r="B85" s="14" t="s">
        <v>771</v>
      </c>
      <c r="C85" s="102">
        <v>0.58299999999999996</v>
      </c>
      <c r="D85" s="102">
        <v>0</v>
      </c>
      <c r="E85" s="102">
        <v>0.999</v>
      </c>
      <c r="F85" s="26">
        <v>2</v>
      </c>
      <c r="G85" s="27" t="s">
        <v>656</v>
      </c>
      <c r="H85" s="27" t="s">
        <v>655</v>
      </c>
    </row>
    <row r="86" spans="1:8" s="200" customFormat="1" x14ac:dyDescent="0.25">
      <c r="A86" s="205" t="s">
        <v>658</v>
      </c>
      <c r="B86" s="198"/>
      <c r="C86" s="210"/>
      <c r="D86" s="210"/>
      <c r="E86" s="210"/>
      <c r="F86" s="214"/>
      <c r="G86" s="199"/>
      <c r="H86" s="199"/>
    </row>
    <row r="87" spans="1:8" x14ac:dyDescent="0.25">
      <c r="A87" s="237" t="s">
        <v>1175</v>
      </c>
      <c r="B87" s="14" t="s">
        <v>772</v>
      </c>
      <c r="C87" s="102">
        <v>0.58599999999999997</v>
      </c>
      <c r="D87" s="102">
        <v>0</v>
      </c>
      <c r="E87" s="102">
        <v>0.999</v>
      </c>
      <c r="F87" s="26">
        <v>0</v>
      </c>
      <c r="G87" s="97" t="s">
        <v>657</v>
      </c>
      <c r="H87" s="27" t="s">
        <v>655</v>
      </c>
    </row>
    <row r="88" spans="1:8" x14ac:dyDescent="0.25">
      <c r="A88" s="237" t="s">
        <v>1174</v>
      </c>
      <c r="B88" s="14" t="s">
        <v>773</v>
      </c>
      <c r="C88" s="102">
        <v>0.67700000000000005</v>
      </c>
      <c r="D88" s="102">
        <v>0</v>
      </c>
      <c r="E88" s="102">
        <v>0.999</v>
      </c>
      <c r="F88" s="26">
        <v>0</v>
      </c>
      <c r="G88" s="97" t="s">
        <v>657</v>
      </c>
      <c r="H88" s="27" t="s">
        <v>655</v>
      </c>
    </row>
    <row r="89" spans="1:8" x14ac:dyDescent="0.25">
      <c r="A89" s="237" t="s">
        <v>1173</v>
      </c>
      <c r="B89" s="14" t="s">
        <v>774</v>
      </c>
      <c r="C89" s="102">
        <v>0.76</v>
      </c>
      <c r="D89" s="102">
        <v>0</v>
      </c>
      <c r="E89" s="102">
        <v>0.999</v>
      </c>
      <c r="F89" s="26">
        <v>0</v>
      </c>
      <c r="G89" s="97" t="s">
        <v>657</v>
      </c>
      <c r="H89" s="27" t="s">
        <v>655</v>
      </c>
    </row>
    <row r="90" spans="1:8" x14ac:dyDescent="0.25">
      <c r="A90" s="237" t="s">
        <v>1172</v>
      </c>
      <c r="B90" s="14" t="s">
        <v>775</v>
      </c>
      <c r="C90" s="102">
        <v>0.83299999999999996</v>
      </c>
      <c r="D90" s="102">
        <v>0</v>
      </c>
      <c r="E90" s="102">
        <v>0.999</v>
      </c>
      <c r="F90" s="26">
        <v>0</v>
      </c>
      <c r="G90" s="97" t="s">
        <v>657</v>
      </c>
      <c r="H90" s="27" t="s">
        <v>655</v>
      </c>
    </row>
    <row r="91" spans="1:8" s="200" customFormat="1" x14ac:dyDescent="0.25">
      <c r="A91" s="197" t="s">
        <v>763</v>
      </c>
      <c r="B91" s="198"/>
      <c r="C91" s="198"/>
      <c r="D91" s="198"/>
      <c r="E91" s="198"/>
      <c r="F91" s="214"/>
      <c r="G91" s="199"/>
      <c r="H91" s="199"/>
    </row>
    <row r="92" spans="1:8" x14ac:dyDescent="0.25">
      <c r="A92" s="23" t="s">
        <v>764</v>
      </c>
      <c r="B92" s="14" t="s">
        <v>766</v>
      </c>
      <c r="C92" s="14">
        <v>0.67</v>
      </c>
      <c r="D92" s="17">
        <v>0</v>
      </c>
      <c r="E92" s="17">
        <v>100</v>
      </c>
      <c r="F92" s="26">
        <v>0</v>
      </c>
      <c r="G92" s="27" t="s">
        <v>656</v>
      </c>
      <c r="H92" s="27"/>
    </row>
    <row r="93" spans="1:8" x14ac:dyDescent="0.25">
      <c r="A93" s="23" t="s">
        <v>765</v>
      </c>
      <c r="B93" s="14" t="s">
        <v>767</v>
      </c>
      <c r="C93" s="14">
        <v>1</v>
      </c>
      <c r="D93" s="17">
        <v>0</v>
      </c>
      <c r="E93" s="17">
        <v>100</v>
      </c>
      <c r="F93" s="26">
        <v>0</v>
      </c>
      <c r="G93" s="239" t="s">
        <v>7</v>
      </c>
      <c r="H93" s="2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A0F17-0015-4AD6-80D3-4F1376EC5072}">
  <sheetPr codeName="Sheet5">
    <tabColor theme="8" tint="0.79998168889431442"/>
  </sheetPr>
  <dimension ref="A1:H26"/>
  <sheetViews>
    <sheetView zoomScaleNormal="100" workbookViewId="0">
      <pane xSplit="1" ySplit="1" topLeftCell="B14" activePane="bottomRight" state="frozen"/>
      <selection activeCell="A27" sqref="A27"/>
      <selection pane="topRight" activeCell="A27" sqref="A27"/>
      <selection pane="bottomLeft" activeCell="A27" sqref="A27"/>
      <selection pane="bottomRight" activeCell="G30" sqref="G30"/>
    </sheetView>
  </sheetViews>
  <sheetFormatPr defaultRowHeight="15" x14ac:dyDescent="0.25"/>
  <cols>
    <col min="1" max="1" width="69.5703125" customWidth="1"/>
    <col min="2" max="2" width="29.140625" customWidth="1"/>
    <col min="6" max="6" width="12.42578125" style="218" bestFit="1" customWidth="1"/>
    <col min="7" max="7" width="47.5703125" bestFit="1" customWidth="1"/>
    <col min="8" max="8" width="70.5703125" customWidth="1"/>
  </cols>
  <sheetData>
    <row r="1" spans="1:8" x14ac:dyDescent="0.25">
      <c r="A1" s="6" t="s">
        <v>1</v>
      </c>
      <c r="B1" s="6" t="s">
        <v>0</v>
      </c>
      <c r="C1" s="6" t="s">
        <v>2</v>
      </c>
      <c r="D1" s="6" t="s">
        <v>941</v>
      </c>
      <c r="E1" s="6" t="s">
        <v>942</v>
      </c>
      <c r="F1" s="212" t="s">
        <v>1105</v>
      </c>
      <c r="G1" s="6" t="s">
        <v>3</v>
      </c>
      <c r="H1" s="6" t="s">
        <v>4</v>
      </c>
    </row>
    <row r="2" spans="1:8" s="16" customFormat="1" x14ac:dyDescent="0.25">
      <c r="A2" s="18" t="s">
        <v>821</v>
      </c>
      <c r="B2" s="18"/>
      <c r="C2" s="18"/>
      <c r="D2" s="18"/>
      <c r="E2" s="18"/>
      <c r="F2" s="225"/>
      <c r="G2" s="18"/>
      <c r="H2" s="18"/>
    </row>
    <row r="3" spans="1:8" s="16" customFormat="1" x14ac:dyDescent="0.25">
      <c r="A3" s="191" t="s">
        <v>1053</v>
      </c>
      <c r="B3" s="106" t="s">
        <v>1068</v>
      </c>
      <c r="C3" s="192">
        <v>0</v>
      </c>
      <c r="D3" s="195">
        <v>0</v>
      </c>
      <c r="E3" s="195">
        <v>1</v>
      </c>
      <c r="F3" s="226">
        <v>0</v>
      </c>
      <c r="G3" s="193" t="s">
        <v>7</v>
      </c>
      <c r="H3" s="107" t="s">
        <v>824</v>
      </c>
    </row>
    <row r="4" spans="1:8" s="16" customFormat="1" ht="120" x14ac:dyDescent="0.25">
      <c r="A4" s="191" t="s">
        <v>822</v>
      </c>
      <c r="B4" s="106" t="s">
        <v>823</v>
      </c>
      <c r="C4" s="193">
        <v>180</v>
      </c>
      <c r="D4" s="106">
        <v>1</v>
      </c>
      <c r="E4" s="106">
        <f>366.25*100</f>
        <v>36625</v>
      </c>
      <c r="F4" s="226">
        <v>0</v>
      </c>
      <c r="G4" s="193" t="s">
        <v>7</v>
      </c>
      <c r="H4" s="107" t="s">
        <v>1075</v>
      </c>
    </row>
    <row r="5" spans="1:8" x14ac:dyDescent="0.25">
      <c r="A5" s="25" t="s">
        <v>32</v>
      </c>
      <c r="B5" s="21"/>
      <c r="C5" s="21"/>
      <c r="D5" s="21"/>
      <c r="E5" s="21"/>
      <c r="F5" s="213"/>
      <c r="G5" s="21"/>
      <c r="H5" s="21"/>
    </row>
    <row r="6" spans="1:8" s="200" customFormat="1" x14ac:dyDescent="0.25">
      <c r="A6" s="205" t="s">
        <v>819</v>
      </c>
      <c r="B6" s="198"/>
      <c r="C6" s="198"/>
      <c r="D6" s="198"/>
      <c r="E6" s="198"/>
      <c r="F6" s="214"/>
      <c r="G6" s="198"/>
      <c r="H6" s="198"/>
    </row>
    <row r="7" spans="1:8" ht="60" x14ac:dyDescent="0.25">
      <c r="A7" s="23" t="s">
        <v>831</v>
      </c>
      <c r="B7" s="14" t="s">
        <v>1069</v>
      </c>
      <c r="C7" s="105">
        <v>0.34739999999999999</v>
      </c>
      <c r="D7" s="196">
        <v>0</v>
      </c>
      <c r="E7" s="196">
        <v>1</v>
      </c>
      <c r="F7" s="26">
        <v>2</v>
      </c>
      <c r="G7" s="82" t="s">
        <v>38</v>
      </c>
      <c r="H7" s="27" t="s">
        <v>820</v>
      </c>
    </row>
    <row r="8" spans="1:8" ht="60" x14ac:dyDescent="0.25">
      <c r="A8" s="23" t="s">
        <v>834</v>
      </c>
      <c r="B8" s="14" t="s">
        <v>1070</v>
      </c>
      <c r="C8" s="105">
        <v>0.34739999999999999</v>
      </c>
      <c r="D8" s="196">
        <v>0</v>
      </c>
      <c r="E8" s="196">
        <v>1</v>
      </c>
      <c r="F8" s="26">
        <v>2</v>
      </c>
      <c r="G8" s="82" t="s">
        <v>38</v>
      </c>
      <c r="H8" s="27" t="s">
        <v>820</v>
      </c>
    </row>
    <row r="9" spans="1:8" ht="60" x14ac:dyDescent="0.25">
      <c r="A9" s="23" t="s">
        <v>832</v>
      </c>
      <c r="B9" s="14" t="s">
        <v>1071</v>
      </c>
      <c r="C9" s="105">
        <v>0.52259999999999995</v>
      </c>
      <c r="D9" s="196">
        <v>0</v>
      </c>
      <c r="E9" s="196">
        <v>1</v>
      </c>
      <c r="F9" s="26">
        <v>2</v>
      </c>
      <c r="G9" s="82" t="s">
        <v>38</v>
      </c>
      <c r="H9" s="27" t="s">
        <v>820</v>
      </c>
    </row>
    <row r="10" spans="1:8" ht="60" x14ac:dyDescent="0.25">
      <c r="A10" s="23" t="s">
        <v>835</v>
      </c>
      <c r="B10" s="14" t="s">
        <v>1072</v>
      </c>
      <c r="C10" s="105">
        <v>0.52259999999999995</v>
      </c>
      <c r="D10" s="196">
        <v>0</v>
      </c>
      <c r="E10" s="196">
        <v>1</v>
      </c>
      <c r="F10" s="26">
        <v>2</v>
      </c>
      <c r="G10" s="82" t="s">
        <v>38</v>
      </c>
      <c r="H10" s="27" t="s">
        <v>820</v>
      </c>
    </row>
    <row r="11" spans="1:8" ht="60" x14ac:dyDescent="0.25">
      <c r="A11" s="23" t="s">
        <v>833</v>
      </c>
      <c r="B11" s="14" t="s">
        <v>1073</v>
      </c>
      <c r="C11" s="105">
        <v>0.57289999999999996</v>
      </c>
      <c r="D11" s="196">
        <v>0</v>
      </c>
      <c r="E11" s="196">
        <v>1</v>
      </c>
      <c r="F11" s="26">
        <v>2</v>
      </c>
      <c r="G11" s="82" t="s">
        <v>38</v>
      </c>
      <c r="H11" s="27" t="s">
        <v>820</v>
      </c>
    </row>
    <row r="12" spans="1:8" ht="60" x14ac:dyDescent="0.25">
      <c r="A12" s="23" t="s">
        <v>836</v>
      </c>
      <c r="B12" s="14" t="s">
        <v>1074</v>
      </c>
      <c r="C12" s="105">
        <v>0.57289999999999996</v>
      </c>
      <c r="D12" s="196">
        <v>0</v>
      </c>
      <c r="E12" s="196">
        <v>1</v>
      </c>
      <c r="F12" s="26">
        <v>2</v>
      </c>
      <c r="G12" s="82" t="s">
        <v>38</v>
      </c>
      <c r="H12" s="27" t="s">
        <v>820</v>
      </c>
    </row>
    <row r="13" spans="1:8" s="200" customFormat="1" x14ac:dyDescent="0.25">
      <c r="A13" s="205" t="s">
        <v>852</v>
      </c>
      <c r="B13" s="198"/>
      <c r="C13" s="198"/>
      <c r="D13" s="198"/>
      <c r="E13" s="198"/>
      <c r="F13" s="214"/>
      <c r="G13" s="198"/>
      <c r="H13" s="198"/>
    </row>
    <row r="14" spans="1:8" ht="45" x14ac:dyDescent="0.25">
      <c r="A14" s="23" t="s">
        <v>837</v>
      </c>
      <c r="B14" s="14" t="s">
        <v>825</v>
      </c>
      <c r="C14" s="82">
        <f>1/60</f>
        <v>1.6666666666666666E-2</v>
      </c>
      <c r="D14" s="14">
        <v>0</v>
      </c>
      <c r="E14" s="14">
        <v>99999</v>
      </c>
      <c r="F14" s="226">
        <v>0</v>
      </c>
      <c r="G14" s="82" t="s">
        <v>7</v>
      </c>
      <c r="H14" s="27" t="s">
        <v>815</v>
      </c>
    </row>
    <row r="15" spans="1:8" ht="45" x14ac:dyDescent="0.25">
      <c r="A15" s="23" t="s">
        <v>839</v>
      </c>
      <c r="B15" s="14" t="s">
        <v>826</v>
      </c>
      <c r="C15" s="82">
        <f>1/90</f>
        <v>1.1111111111111112E-2</v>
      </c>
      <c r="D15" s="14">
        <v>0</v>
      </c>
      <c r="E15" s="14">
        <v>99999</v>
      </c>
      <c r="F15" s="226">
        <v>0</v>
      </c>
      <c r="G15" s="82" t="s">
        <v>7</v>
      </c>
      <c r="H15" s="27" t="s">
        <v>816</v>
      </c>
    </row>
    <row r="16" spans="1:8" ht="45" x14ac:dyDescent="0.25">
      <c r="A16" s="23" t="s">
        <v>838</v>
      </c>
      <c r="B16" s="14" t="s">
        <v>827</v>
      </c>
      <c r="C16" s="82">
        <f>1/60</f>
        <v>1.6666666666666666E-2</v>
      </c>
      <c r="D16" s="14">
        <v>0</v>
      </c>
      <c r="E16" s="14">
        <v>99999</v>
      </c>
      <c r="F16" s="226">
        <v>0</v>
      </c>
      <c r="G16" s="82" t="s">
        <v>7</v>
      </c>
      <c r="H16" s="27" t="s">
        <v>814</v>
      </c>
    </row>
    <row r="17" spans="1:8" ht="45" x14ac:dyDescent="0.25">
      <c r="A17" s="23" t="s">
        <v>840</v>
      </c>
      <c r="B17" s="14" t="s">
        <v>828</v>
      </c>
      <c r="C17" s="82">
        <f>1/120</f>
        <v>8.3333333333333332E-3</v>
      </c>
      <c r="D17" s="14">
        <v>0</v>
      </c>
      <c r="E17" s="14">
        <v>99999</v>
      </c>
      <c r="F17" s="226">
        <v>0</v>
      </c>
      <c r="G17" s="82" t="s">
        <v>7</v>
      </c>
      <c r="H17" s="27" t="s">
        <v>817</v>
      </c>
    </row>
    <row r="18" spans="1:8" ht="45" x14ac:dyDescent="0.25">
      <c r="A18" s="23" t="s">
        <v>842</v>
      </c>
      <c r="B18" s="14" t="s">
        <v>829</v>
      </c>
      <c r="C18" s="82">
        <f>1/60</f>
        <v>1.6666666666666666E-2</v>
      </c>
      <c r="D18" s="14">
        <v>0</v>
      </c>
      <c r="E18" s="14">
        <v>99999</v>
      </c>
      <c r="F18" s="226">
        <v>0</v>
      </c>
      <c r="G18" s="82" t="s">
        <v>7</v>
      </c>
      <c r="H18" s="27" t="s">
        <v>813</v>
      </c>
    </row>
    <row r="19" spans="1:8" ht="45" x14ac:dyDescent="0.25">
      <c r="A19" s="23" t="s">
        <v>841</v>
      </c>
      <c r="B19" s="14" t="s">
        <v>830</v>
      </c>
      <c r="C19" s="82">
        <f>1/150</f>
        <v>6.6666666666666671E-3</v>
      </c>
      <c r="D19" s="14">
        <v>0</v>
      </c>
      <c r="E19" s="14">
        <v>99999</v>
      </c>
      <c r="F19" s="226">
        <v>0</v>
      </c>
      <c r="G19" s="82" t="s">
        <v>7</v>
      </c>
      <c r="H19" s="27" t="s">
        <v>818</v>
      </c>
    </row>
    <row r="20" spans="1:8" x14ac:dyDescent="0.25">
      <c r="A20" s="29" t="s">
        <v>756</v>
      </c>
      <c r="B20" s="21"/>
      <c r="C20" s="103"/>
      <c r="D20" s="103"/>
      <c r="E20" s="103"/>
      <c r="F20" s="213"/>
      <c r="G20" s="89"/>
      <c r="H20" s="89"/>
    </row>
    <row r="21" spans="1:8" s="200" customFormat="1" x14ac:dyDescent="0.25">
      <c r="A21" s="197" t="s">
        <v>17</v>
      </c>
      <c r="B21" s="198"/>
      <c r="C21" s="210"/>
      <c r="D21" s="210"/>
      <c r="E21" s="210"/>
      <c r="F21" s="214"/>
      <c r="G21" s="199"/>
      <c r="H21" s="199"/>
    </row>
    <row r="22" spans="1:8" s="77" customFormat="1" ht="30" x14ac:dyDescent="0.25">
      <c r="A22" s="23" t="s">
        <v>757</v>
      </c>
      <c r="B22" s="76" t="s">
        <v>759</v>
      </c>
      <c r="C22" s="104">
        <v>0.125</v>
      </c>
      <c r="D22" s="104">
        <v>0</v>
      </c>
      <c r="E22" s="104">
        <v>0.999</v>
      </c>
      <c r="F22" s="211">
        <v>2</v>
      </c>
      <c r="G22" s="93" t="s">
        <v>1185</v>
      </c>
      <c r="H22" s="93"/>
    </row>
    <row r="23" spans="1:8" s="200" customFormat="1" x14ac:dyDescent="0.25">
      <c r="A23" s="197" t="s">
        <v>18</v>
      </c>
      <c r="B23" s="198"/>
      <c r="C23" s="210"/>
      <c r="D23" s="210"/>
      <c r="E23" s="210"/>
      <c r="F23" s="214"/>
      <c r="G23" s="199"/>
      <c r="H23" s="199"/>
    </row>
    <row r="24" spans="1:8" s="77" customFormat="1" ht="30" x14ac:dyDescent="0.25">
      <c r="A24" s="23" t="s">
        <v>758</v>
      </c>
      <c r="B24" s="76" t="s">
        <v>760</v>
      </c>
      <c r="C24" s="104">
        <v>0</v>
      </c>
      <c r="D24" s="104">
        <v>0</v>
      </c>
      <c r="E24" s="104">
        <v>0.999</v>
      </c>
      <c r="F24" s="211">
        <v>0</v>
      </c>
      <c r="G24" s="27" t="s">
        <v>7</v>
      </c>
      <c r="H24" s="27" t="s">
        <v>637</v>
      </c>
    </row>
    <row r="25" spans="1:8" s="200" customFormat="1" x14ac:dyDescent="0.25">
      <c r="A25" s="197" t="s">
        <v>1055</v>
      </c>
      <c r="B25" s="198"/>
      <c r="C25" s="198"/>
      <c r="D25" s="198"/>
      <c r="E25" s="198"/>
      <c r="F25" s="214"/>
      <c r="G25" s="199"/>
      <c r="H25" s="199"/>
    </row>
    <row r="26" spans="1:8" ht="45" x14ac:dyDescent="0.25">
      <c r="A26" s="23" t="s">
        <v>1056</v>
      </c>
      <c r="B26" s="14" t="s">
        <v>1057</v>
      </c>
      <c r="C26" s="14">
        <v>2.06</v>
      </c>
      <c r="D26" s="17">
        <v>0</v>
      </c>
      <c r="E26" s="17">
        <v>100</v>
      </c>
      <c r="F26" s="26">
        <v>0</v>
      </c>
      <c r="G26" s="27" t="s">
        <v>1058</v>
      </c>
      <c r="H26" s="27" t="s">
        <v>1059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43854-52C4-4150-A501-3EC7B1057863}">
  <sheetPr codeName="Sheet6">
    <tabColor theme="8" tint="0.79998168889431442"/>
  </sheetPr>
  <dimension ref="A1:H50"/>
  <sheetViews>
    <sheetView zoomScale="80" zoomScaleNormal="80" workbookViewId="0">
      <pane xSplit="1" ySplit="1" topLeftCell="B29" activePane="bottomRight" state="frozen"/>
      <selection activeCell="A27" sqref="A27"/>
      <selection pane="topRight" activeCell="A27" sqref="A27"/>
      <selection pane="bottomLeft" activeCell="A27" sqref="A27"/>
      <selection pane="bottomRight"/>
    </sheetView>
  </sheetViews>
  <sheetFormatPr defaultRowHeight="15" x14ac:dyDescent="0.25"/>
  <cols>
    <col min="1" max="1" width="69.5703125" customWidth="1"/>
    <col min="2" max="2" width="26" bestFit="1" customWidth="1"/>
    <col min="3" max="3" width="10.140625" bestFit="1" customWidth="1"/>
    <col min="4" max="5" width="10.140625" customWidth="1"/>
    <col min="6" max="6" width="10.140625" style="218" customWidth="1"/>
    <col min="7" max="7" width="57.140625" bestFit="1" customWidth="1"/>
    <col min="8" max="8" width="88.7109375" customWidth="1"/>
  </cols>
  <sheetData>
    <row r="1" spans="1:8" x14ac:dyDescent="0.25">
      <c r="A1" s="6" t="s">
        <v>1</v>
      </c>
      <c r="B1" s="6" t="s">
        <v>0</v>
      </c>
      <c r="C1" s="6" t="s">
        <v>2</v>
      </c>
      <c r="D1" s="6" t="s">
        <v>941</v>
      </c>
      <c r="E1" s="6" t="s">
        <v>942</v>
      </c>
      <c r="F1" s="212" t="s">
        <v>1105</v>
      </c>
      <c r="G1" s="189" t="s">
        <v>3</v>
      </c>
      <c r="H1" s="6" t="s">
        <v>4</v>
      </c>
    </row>
    <row r="2" spans="1:8" x14ac:dyDescent="0.25">
      <c r="A2" s="25" t="s">
        <v>19</v>
      </c>
      <c r="B2" s="21"/>
      <c r="C2" s="21"/>
      <c r="D2" s="21"/>
      <c r="E2" s="21"/>
      <c r="F2" s="213"/>
      <c r="G2" s="21"/>
      <c r="H2" s="21"/>
    </row>
    <row r="3" spans="1:8" s="200" customFormat="1" x14ac:dyDescent="0.25">
      <c r="A3" s="205" t="s">
        <v>1002</v>
      </c>
      <c r="B3" s="198"/>
      <c r="C3" s="198"/>
      <c r="D3" s="198"/>
      <c r="E3" s="198"/>
      <c r="F3" s="214"/>
      <c r="G3" s="198"/>
      <c r="H3" s="199"/>
    </row>
    <row r="4" spans="1:8" ht="45" x14ac:dyDescent="0.25">
      <c r="A4" s="23" t="s">
        <v>955</v>
      </c>
      <c r="B4" s="14" t="s">
        <v>961</v>
      </c>
      <c r="C4" s="14">
        <f>103.54*4</f>
        <v>414.16</v>
      </c>
      <c r="D4" s="14">
        <v>0</v>
      </c>
      <c r="E4" s="188">
        <v>9999999</v>
      </c>
      <c r="F4" s="26">
        <v>1</v>
      </c>
      <c r="G4" s="27" t="s">
        <v>649</v>
      </c>
      <c r="H4" s="27" t="s">
        <v>37</v>
      </c>
    </row>
    <row r="5" spans="1:8" ht="45" x14ac:dyDescent="0.25">
      <c r="A5" s="23" t="s">
        <v>956</v>
      </c>
      <c r="B5" s="14" t="s">
        <v>962</v>
      </c>
      <c r="C5" s="14">
        <f>467.33*4</f>
        <v>1869.32</v>
      </c>
      <c r="D5" s="14">
        <v>0</v>
      </c>
      <c r="E5" s="188">
        <v>9999999</v>
      </c>
      <c r="F5" s="26">
        <v>1</v>
      </c>
      <c r="G5" s="27" t="s">
        <v>649</v>
      </c>
      <c r="H5" s="27" t="s">
        <v>37</v>
      </c>
    </row>
    <row r="6" spans="1:8" ht="45" x14ac:dyDescent="0.25">
      <c r="A6" s="23" t="s">
        <v>957</v>
      </c>
      <c r="B6" s="14" t="s">
        <v>963</v>
      </c>
      <c r="C6" s="14">
        <f>1760.61*4</f>
        <v>7042.44</v>
      </c>
      <c r="D6" s="14">
        <v>0</v>
      </c>
      <c r="E6" s="188">
        <v>9999999</v>
      </c>
      <c r="F6" s="26">
        <v>1</v>
      </c>
      <c r="G6" s="27" t="s">
        <v>649</v>
      </c>
      <c r="H6" s="27" t="s">
        <v>37</v>
      </c>
    </row>
    <row r="7" spans="1:8" ht="45" x14ac:dyDescent="0.25">
      <c r="A7" s="23" t="s">
        <v>958</v>
      </c>
      <c r="B7" s="14" t="s">
        <v>964</v>
      </c>
      <c r="C7" s="14">
        <f>5018*4</f>
        <v>20072</v>
      </c>
      <c r="D7" s="14">
        <v>0</v>
      </c>
      <c r="E7" s="188">
        <v>9999999</v>
      </c>
      <c r="F7" s="26">
        <v>1</v>
      </c>
      <c r="G7" s="27" t="s">
        <v>649</v>
      </c>
      <c r="H7" s="27" t="s">
        <v>37</v>
      </c>
    </row>
    <row r="8" spans="1:8" ht="45" x14ac:dyDescent="0.25">
      <c r="A8" s="23" t="s">
        <v>959</v>
      </c>
      <c r="B8" s="14" t="s">
        <v>965</v>
      </c>
      <c r="C8" s="17">
        <f>13.7*4</f>
        <v>54.8</v>
      </c>
      <c r="D8" s="14">
        <v>0</v>
      </c>
      <c r="E8" s="188">
        <v>9999999</v>
      </c>
      <c r="F8" s="26">
        <v>0</v>
      </c>
      <c r="G8" s="27" t="s">
        <v>649</v>
      </c>
      <c r="H8" s="27" t="s">
        <v>37</v>
      </c>
    </row>
    <row r="9" spans="1:8" x14ac:dyDescent="0.25">
      <c r="A9" s="23" t="s">
        <v>960</v>
      </c>
      <c r="B9" s="14" t="s">
        <v>966</v>
      </c>
      <c r="C9" s="17">
        <v>0</v>
      </c>
      <c r="D9" s="14">
        <v>0</v>
      </c>
      <c r="E9" s="188">
        <v>9999999</v>
      </c>
      <c r="F9" s="26">
        <v>0</v>
      </c>
      <c r="G9" s="27" t="s">
        <v>7</v>
      </c>
      <c r="H9" s="27"/>
    </row>
    <row r="10" spans="1:8" x14ac:dyDescent="0.25">
      <c r="A10" s="23" t="s">
        <v>1082</v>
      </c>
      <c r="B10" s="14" t="s">
        <v>1083</v>
      </c>
      <c r="C10" s="17">
        <v>0</v>
      </c>
      <c r="D10" s="14">
        <v>0</v>
      </c>
      <c r="E10" s="188">
        <v>9999999</v>
      </c>
      <c r="F10" s="26">
        <v>0</v>
      </c>
      <c r="G10" s="27" t="s">
        <v>7</v>
      </c>
      <c r="H10" s="27"/>
    </row>
    <row r="11" spans="1:8" ht="45" x14ac:dyDescent="0.25">
      <c r="A11" s="23" t="s">
        <v>1003</v>
      </c>
      <c r="B11" s="14" t="s">
        <v>983</v>
      </c>
      <c r="C11" s="14">
        <v>17532</v>
      </c>
      <c r="D11" s="14">
        <v>0</v>
      </c>
      <c r="E11" s="188">
        <v>9999999</v>
      </c>
      <c r="F11" s="26">
        <v>1</v>
      </c>
      <c r="G11" s="27" t="s">
        <v>649</v>
      </c>
      <c r="H11" s="27" t="s">
        <v>20</v>
      </c>
    </row>
    <row r="12" spans="1:8" s="200" customFormat="1" x14ac:dyDescent="0.25">
      <c r="A12" s="197" t="s">
        <v>984</v>
      </c>
      <c r="B12" s="198"/>
      <c r="C12" s="198"/>
      <c r="D12" s="198"/>
      <c r="E12" s="198"/>
      <c r="F12" s="214"/>
      <c r="G12" s="199"/>
      <c r="H12" s="199"/>
    </row>
    <row r="13" spans="1:8" s="16" customFormat="1" x14ac:dyDescent="0.25">
      <c r="A13" s="23" t="s">
        <v>843</v>
      </c>
      <c r="B13" s="15" t="s">
        <v>967</v>
      </c>
      <c r="C13" s="235">
        <f>2816*CPI!$AB$23</f>
        <v>5672.7838517098126</v>
      </c>
      <c r="D13" s="14">
        <v>0</v>
      </c>
      <c r="E13" s="188">
        <v>9999999</v>
      </c>
      <c r="F13" s="26">
        <v>0</v>
      </c>
      <c r="G13" s="236" t="s">
        <v>21</v>
      </c>
      <c r="H13" s="28" t="s">
        <v>650</v>
      </c>
    </row>
    <row r="14" spans="1:8" x14ac:dyDescent="0.25">
      <c r="A14" s="23" t="s">
        <v>844</v>
      </c>
      <c r="B14" s="15" t="s">
        <v>968</v>
      </c>
      <c r="C14" s="235">
        <f>3459*CPI!$AB$23</f>
        <v>6968.0963576222448</v>
      </c>
      <c r="D14" s="14">
        <v>0</v>
      </c>
      <c r="E14" s="188">
        <v>9999999</v>
      </c>
      <c r="F14" s="26">
        <v>0</v>
      </c>
      <c r="G14" s="236" t="s">
        <v>21</v>
      </c>
      <c r="H14" s="28" t="s">
        <v>650</v>
      </c>
    </row>
    <row r="15" spans="1:8" x14ac:dyDescent="0.25">
      <c r="A15" s="23" t="s">
        <v>845</v>
      </c>
      <c r="B15" s="15" t="s">
        <v>969</v>
      </c>
      <c r="C15" s="235">
        <f>4082*CPI!$AB$23</f>
        <v>8223.1192054969652</v>
      </c>
      <c r="D15" s="14">
        <v>0</v>
      </c>
      <c r="E15" s="188">
        <v>9999999</v>
      </c>
      <c r="F15" s="26">
        <v>0</v>
      </c>
      <c r="G15" s="236" t="s">
        <v>21</v>
      </c>
      <c r="H15" s="28" t="s">
        <v>650</v>
      </c>
    </row>
    <row r="16" spans="1:8" s="200" customFormat="1" x14ac:dyDescent="0.25">
      <c r="A16" s="197" t="s">
        <v>846</v>
      </c>
      <c r="B16" s="227"/>
      <c r="C16" s="214"/>
      <c r="D16" s="214"/>
      <c r="E16" s="214"/>
      <c r="F16" s="214"/>
      <c r="G16" s="206"/>
      <c r="H16" s="228"/>
    </row>
    <row r="17" spans="1:8" ht="45" x14ac:dyDescent="0.25">
      <c r="A17" s="23" t="s">
        <v>24</v>
      </c>
      <c r="B17" s="15"/>
      <c r="C17" s="17">
        <f>17261/9790</f>
        <v>1.7631256384065372</v>
      </c>
      <c r="D17" s="17">
        <v>1</v>
      </c>
      <c r="E17" s="188">
        <v>9999999</v>
      </c>
      <c r="F17" s="26">
        <v>0</v>
      </c>
      <c r="G17" s="97" t="s">
        <v>26</v>
      </c>
      <c r="H17" s="28" t="s">
        <v>847</v>
      </c>
    </row>
    <row r="18" spans="1:8" ht="30" x14ac:dyDescent="0.25">
      <c r="A18" s="23" t="s">
        <v>25</v>
      </c>
      <c r="B18" s="15"/>
      <c r="C18" s="17">
        <f>SUM(18982,17997)/SUM(11642,10325)</f>
        <v>1.6833887194428006</v>
      </c>
      <c r="D18" s="17">
        <v>1</v>
      </c>
      <c r="E18" s="188">
        <v>9999999</v>
      </c>
      <c r="F18" s="26">
        <v>0</v>
      </c>
      <c r="G18" s="97" t="s">
        <v>27</v>
      </c>
      <c r="H18" s="28" t="s">
        <v>848</v>
      </c>
    </row>
    <row r="19" spans="1:8" s="200" customFormat="1" x14ac:dyDescent="0.25">
      <c r="A19" s="197" t="s">
        <v>985</v>
      </c>
      <c r="B19" s="198"/>
      <c r="F19" s="229"/>
      <c r="G19" s="199"/>
      <c r="H19" s="199"/>
    </row>
    <row r="20" spans="1:8" ht="60" x14ac:dyDescent="0.25">
      <c r="A20" s="23" t="s">
        <v>849</v>
      </c>
      <c r="B20" s="15" t="s">
        <v>970</v>
      </c>
      <c r="C20" s="26">
        <f>AVERAGE(C$17:C$18)*C13</f>
        <v>9775.6654969468691</v>
      </c>
      <c r="D20" s="14">
        <v>0</v>
      </c>
      <c r="E20" s="188">
        <v>9999999</v>
      </c>
      <c r="F20" s="26">
        <v>0</v>
      </c>
      <c r="G20" s="27" t="s">
        <v>28</v>
      </c>
      <c r="H20" s="27" t="s">
        <v>651</v>
      </c>
    </row>
    <row r="21" spans="1:8" ht="60" x14ac:dyDescent="0.25">
      <c r="A21" s="23" t="s">
        <v>850</v>
      </c>
      <c r="B21" s="15" t="s">
        <v>971</v>
      </c>
      <c r="C21" s="26">
        <f t="shared" ref="C21:C22" si="0">AVERAGE(C$17:C$18)*C14</f>
        <v>12007.822071711371</v>
      </c>
      <c r="D21" s="14">
        <v>0</v>
      </c>
      <c r="E21" s="188">
        <v>9999999</v>
      </c>
      <c r="F21" s="26">
        <v>0</v>
      </c>
      <c r="G21" s="27" t="s">
        <v>28</v>
      </c>
      <c r="H21" s="27" t="s">
        <v>651</v>
      </c>
    </row>
    <row r="22" spans="1:8" ht="60" x14ac:dyDescent="0.25">
      <c r="A22" s="23" t="s">
        <v>851</v>
      </c>
      <c r="B22" s="15" t="s">
        <v>972</v>
      </c>
      <c r="C22" s="26">
        <f t="shared" si="0"/>
        <v>14170.549204025965</v>
      </c>
      <c r="D22" s="14">
        <v>0</v>
      </c>
      <c r="E22" s="188">
        <v>9999999</v>
      </c>
      <c r="F22" s="26">
        <v>0</v>
      </c>
      <c r="G22" s="27" t="s">
        <v>28</v>
      </c>
      <c r="H22" s="27" t="s">
        <v>651</v>
      </c>
    </row>
    <row r="23" spans="1:8" x14ac:dyDescent="0.25">
      <c r="A23" s="25" t="s">
        <v>29</v>
      </c>
      <c r="B23" s="21"/>
      <c r="C23" s="21"/>
      <c r="D23" s="21"/>
      <c r="E23" s="21"/>
      <c r="F23" s="213"/>
      <c r="G23" s="89"/>
      <c r="H23" s="89"/>
    </row>
    <row r="24" spans="1:8" s="200" customFormat="1" x14ac:dyDescent="0.25">
      <c r="A24" s="205" t="s">
        <v>30</v>
      </c>
      <c r="B24" s="198"/>
      <c r="C24" s="198"/>
      <c r="D24" s="198"/>
      <c r="E24" s="198"/>
      <c r="F24" s="214"/>
      <c r="G24" s="199"/>
      <c r="H24" s="199"/>
    </row>
    <row r="25" spans="1:8" ht="30" x14ac:dyDescent="0.25">
      <c r="A25" s="23" t="s">
        <v>986</v>
      </c>
      <c r="B25" s="15" t="s">
        <v>864</v>
      </c>
      <c r="C25" s="102">
        <f>(((0.042*1876)+(0.062*2801))/(1876+2801))-0.018</f>
        <v>3.5977763523626263E-2</v>
      </c>
      <c r="D25" s="102">
        <v>0</v>
      </c>
      <c r="E25" s="102">
        <v>1</v>
      </c>
      <c r="F25" s="26">
        <v>0</v>
      </c>
      <c r="G25" s="27" t="s">
        <v>778</v>
      </c>
      <c r="H25" s="27" t="s">
        <v>779</v>
      </c>
    </row>
    <row r="26" spans="1:8" ht="30" x14ac:dyDescent="0.25">
      <c r="A26" s="23" t="s">
        <v>987</v>
      </c>
      <c r="B26" s="15" t="s">
        <v>865</v>
      </c>
      <c r="C26" s="102">
        <f>0.089-0.018</f>
        <v>7.0999999999999994E-2</v>
      </c>
      <c r="D26" s="102">
        <v>0</v>
      </c>
      <c r="E26" s="102">
        <v>1</v>
      </c>
      <c r="F26" s="26">
        <v>0</v>
      </c>
      <c r="G26" s="27" t="s">
        <v>778</v>
      </c>
      <c r="H26" s="27" t="s">
        <v>780</v>
      </c>
    </row>
    <row r="27" spans="1:8" ht="30" x14ac:dyDescent="0.25">
      <c r="A27" s="23" t="s">
        <v>988</v>
      </c>
      <c r="B27" s="15" t="s">
        <v>866</v>
      </c>
      <c r="C27" s="102">
        <f>(((0.126*1376)+(0.15*862))/(1376+862))-0.018</f>
        <v>0.11724396782841821</v>
      </c>
      <c r="D27" s="102">
        <v>0</v>
      </c>
      <c r="E27" s="102">
        <v>1</v>
      </c>
      <c r="F27" s="26">
        <v>0</v>
      </c>
      <c r="G27" s="27" t="s">
        <v>778</v>
      </c>
      <c r="H27" s="27" t="s">
        <v>781</v>
      </c>
    </row>
    <row r="28" spans="1:8" s="200" customFormat="1" x14ac:dyDescent="0.25">
      <c r="A28" s="205" t="s">
        <v>31</v>
      </c>
      <c r="B28" s="198"/>
      <c r="C28" s="210"/>
      <c r="D28" s="210"/>
      <c r="E28" s="210"/>
      <c r="F28" s="214"/>
      <c r="G28" s="199"/>
      <c r="H28" s="199"/>
    </row>
    <row r="29" spans="1:8" ht="30" x14ac:dyDescent="0.25">
      <c r="A29" s="23" t="s">
        <v>989</v>
      </c>
      <c r="B29" s="15" t="s">
        <v>867</v>
      </c>
      <c r="C29" s="102">
        <f>(((0.173*1876)+(0.244*2801))/(1876+2801))-0.091</f>
        <v>0.12452106050887321</v>
      </c>
      <c r="D29" s="102">
        <v>0</v>
      </c>
      <c r="E29" s="102">
        <v>1</v>
      </c>
      <c r="F29" s="26">
        <v>0</v>
      </c>
      <c r="G29" s="27" t="s">
        <v>778</v>
      </c>
      <c r="H29" s="27" t="s">
        <v>782</v>
      </c>
    </row>
    <row r="30" spans="1:8" ht="29.25" customHeight="1" x14ac:dyDescent="0.25">
      <c r="A30" s="23" t="s">
        <v>990</v>
      </c>
      <c r="B30" s="15" t="s">
        <v>868</v>
      </c>
      <c r="C30" s="102">
        <f>0.325-0.091</f>
        <v>0.23400000000000001</v>
      </c>
      <c r="D30" s="102">
        <v>0</v>
      </c>
      <c r="E30" s="102">
        <v>1</v>
      </c>
      <c r="F30" s="26">
        <v>0</v>
      </c>
      <c r="G30" s="27" t="s">
        <v>778</v>
      </c>
      <c r="H30" s="27" t="s">
        <v>783</v>
      </c>
    </row>
    <row r="31" spans="1:8" ht="30" x14ac:dyDescent="0.25">
      <c r="A31" s="23" t="s">
        <v>991</v>
      </c>
      <c r="B31" s="15" t="s">
        <v>869</v>
      </c>
      <c r="C31" s="102">
        <f>(((0.389*1376)+(0.425*862))/(1376+862))-0.091</f>
        <v>0.31186595174262732</v>
      </c>
      <c r="D31" s="102">
        <v>0</v>
      </c>
      <c r="E31" s="102">
        <v>1</v>
      </c>
      <c r="F31" s="26">
        <v>0</v>
      </c>
      <c r="G31" s="27" t="s">
        <v>778</v>
      </c>
      <c r="H31" s="27" t="s">
        <v>784</v>
      </c>
    </row>
    <row r="32" spans="1:8" s="200" customFormat="1" x14ac:dyDescent="0.25">
      <c r="A32" s="197" t="s">
        <v>1004</v>
      </c>
      <c r="B32" s="227"/>
      <c r="C32" s="230"/>
      <c r="D32" s="230"/>
      <c r="E32" s="230"/>
      <c r="F32" s="214"/>
      <c r="G32" s="199"/>
      <c r="H32" s="199"/>
    </row>
    <row r="33" spans="1:8" ht="45" x14ac:dyDescent="0.25">
      <c r="A33" s="23" t="s">
        <v>992</v>
      </c>
      <c r="B33" s="15" t="s">
        <v>973</v>
      </c>
      <c r="C33" s="188">
        <f>(BLS_employment!E37/BLS_employment!B37)*BLS_earnings!K7</f>
        <v>21170.170469715795</v>
      </c>
      <c r="D33" s="14">
        <v>0</v>
      </c>
      <c r="E33" s="188">
        <v>9999999</v>
      </c>
      <c r="F33" s="26">
        <v>0</v>
      </c>
      <c r="G33" s="27" t="s">
        <v>954</v>
      </c>
      <c r="H33" s="27"/>
    </row>
    <row r="34" spans="1:8" ht="45" x14ac:dyDescent="0.25">
      <c r="A34" s="23" t="s">
        <v>993</v>
      </c>
      <c r="B34" s="15" t="s">
        <v>974</v>
      </c>
      <c r="C34" s="188">
        <f>(BLS_employment!E60/BLS_employment!B60)*BLS_earnings!L7</f>
        <v>16190.888912274702</v>
      </c>
      <c r="D34" s="14">
        <v>0</v>
      </c>
      <c r="E34" s="188">
        <v>9999999</v>
      </c>
      <c r="F34" s="26">
        <v>0</v>
      </c>
      <c r="G34" s="27" t="s">
        <v>954</v>
      </c>
      <c r="H34" s="27"/>
    </row>
    <row r="35" spans="1:8" ht="45" x14ac:dyDescent="0.25">
      <c r="A35" s="23" t="s">
        <v>998</v>
      </c>
      <c r="B35" s="15" t="s">
        <v>975</v>
      </c>
      <c r="C35" s="188">
        <f>(BLS_employment!E39/BLS_employment!B39)*BLS_earnings!K9</f>
        <v>45804.535951180871</v>
      </c>
      <c r="D35" s="14">
        <v>0</v>
      </c>
      <c r="E35" s="188">
        <v>9999999</v>
      </c>
      <c r="F35" s="26">
        <v>0</v>
      </c>
      <c r="G35" s="27" t="s">
        <v>954</v>
      </c>
      <c r="H35" s="27"/>
    </row>
    <row r="36" spans="1:8" ht="45" x14ac:dyDescent="0.25">
      <c r="A36" s="23" t="s">
        <v>999</v>
      </c>
      <c r="B36" s="15" t="s">
        <v>976</v>
      </c>
      <c r="C36" s="188">
        <f>(BLS_employment!E62/BLS_employment!B62)*BLS_earnings!L9</f>
        <v>33713.509748678691</v>
      </c>
      <c r="D36" s="14">
        <v>0</v>
      </c>
      <c r="E36" s="188">
        <v>9999999</v>
      </c>
      <c r="F36" s="26">
        <v>0</v>
      </c>
      <c r="G36" s="27" t="s">
        <v>954</v>
      </c>
      <c r="H36" s="27"/>
    </row>
    <row r="37" spans="1:8" ht="45" x14ac:dyDescent="0.25">
      <c r="A37" s="23" t="s">
        <v>1000</v>
      </c>
      <c r="B37" s="15" t="s">
        <v>977</v>
      </c>
      <c r="C37" s="188">
        <f>(BLS_employment!E42/BLS_employment!B42)*BLS_earnings!K10</f>
        <v>57357.350159025016</v>
      </c>
      <c r="D37" s="14">
        <v>0</v>
      </c>
      <c r="E37" s="188">
        <v>9999999</v>
      </c>
      <c r="F37" s="26">
        <v>0</v>
      </c>
      <c r="G37" s="27" t="s">
        <v>954</v>
      </c>
      <c r="H37" s="27"/>
    </row>
    <row r="38" spans="1:8" ht="45" x14ac:dyDescent="0.25">
      <c r="A38" s="23" t="s">
        <v>1001</v>
      </c>
      <c r="B38" s="15" t="s">
        <v>978</v>
      </c>
      <c r="C38" s="188">
        <f>(BLS_employment!E65/BLS_employment!B65)*BLS_earnings!L10</f>
        <v>38294.090924970435</v>
      </c>
      <c r="D38" s="14">
        <v>0</v>
      </c>
      <c r="E38" s="188">
        <v>9999999</v>
      </c>
      <c r="F38" s="26">
        <v>0</v>
      </c>
      <c r="G38" s="27" t="s">
        <v>954</v>
      </c>
      <c r="H38" s="27"/>
    </row>
    <row r="39" spans="1:8" ht="45" x14ac:dyDescent="0.25">
      <c r="A39" s="23" t="s">
        <v>995</v>
      </c>
      <c r="B39" s="15" t="s">
        <v>979</v>
      </c>
      <c r="C39" s="188">
        <f>(BLS_employment!E45/BLS_employment!B45)*BLS_earnings!K11</f>
        <v>58506.402392392454</v>
      </c>
      <c r="D39" s="14">
        <v>0</v>
      </c>
      <c r="E39" s="188">
        <v>9999999</v>
      </c>
      <c r="F39" s="26">
        <v>0</v>
      </c>
      <c r="G39" s="27" t="s">
        <v>954</v>
      </c>
      <c r="H39" s="27"/>
    </row>
    <row r="40" spans="1:8" ht="45" x14ac:dyDescent="0.25">
      <c r="A40" s="23" t="s">
        <v>994</v>
      </c>
      <c r="B40" s="15" t="s">
        <v>980</v>
      </c>
      <c r="C40" s="188">
        <f>(BLS_employment!E68/BLS_employment!B68)*BLS_earnings!L11</f>
        <v>37503.379874604907</v>
      </c>
      <c r="D40" s="14">
        <v>0</v>
      </c>
      <c r="E40" s="188">
        <v>9999999</v>
      </c>
      <c r="F40" s="26">
        <v>0</v>
      </c>
      <c r="G40" s="27" t="s">
        <v>954</v>
      </c>
      <c r="H40" s="27"/>
    </row>
    <row r="41" spans="1:8" ht="45" x14ac:dyDescent="0.25">
      <c r="A41" s="23" t="s">
        <v>996</v>
      </c>
      <c r="B41" s="15" t="s">
        <v>981</v>
      </c>
      <c r="C41" s="188">
        <f>(BLS_employment!E48/BLS_employment!B48)*BLS_earnings!K12</f>
        <v>47722.849594995983</v>
      </c>
      <c r="D41" s="14">
        <v>0</v>
      </c>
      <c r="E41" s="188">
        <v>9999999</v>
      </c>
      <c r="F41" s="26">
        <v>0</v>
      </c>
      <c r="G41" s="27" t="s">
        <v>954</v>
      </c>
      <c r="H41" s="27"/>
    </row>
    <row r="42" spans="1:8" ht="45" x14ac:dyDescent="0.25">
      <c r="A42" s="23" t="s">
        <v>997</v>
      </c>
      <c r="B42" s="15" t="s">
        <v>982</v>
      </c>
      <c r="C42" s="188">
        <f>(BLS_employment!E71/BLS_employment!B71)*BLS_earnings!L12</f>
        <v>28226.517380096866</v>
      </c>
      <c r="D42" s="14">
        <v>0</v>
      </c>
      <c r="E42" s="188">
        <v>9999999</v>
      </c>
      <c r="F42" s="26">
        <v>0</v>
      </c>
      <c r="G42" s="27" t="s">
        <v>954</v>
      </c>
      <c r="H42" s="27"/>
    </row>
    <row r="43" spans="1:8" ht="45" x14ac:dyDescent="0.25">
      <c r="A43" s="23" t="s">
        <v>1062</v>
      </c>
      <c r="B43" s="15" t="s">
        <v>1064</v>
      </c>
      <c r="C43" s="188">
        <f>(BLS_employment!E51/BLS_employment!B51)*BLS_earnings!K13</f>
        <v>13654.044980289073</v>
      </c>
      <c r="D43" s="14">
        <v>0</v>
      </c>
      <c r="E43" s="188">
        <v>9999999</v>
      </c>
      <c r="F43" s="26">
        <v>0</v>
      </c>
      <c r="G43" s="27" t="s">
        <v>954</v>
      </c>
      <c r="H43" s="27"/>
    </row>
    <row r="44" spans="1:8" ht="45" x14ac:dyDescent="0.25">
      <c r="A44" s="23" t="s">
        <v>1063</v>
      </c>
      <c r="B44" s="15" t="s">
        <v>1065</v>
      </c>
      <c r="C44" s="188">
        <f>(BLS_employment!E74/BLS_employment!B74)*BLS_earnings!L13</f>
        <v>6475.5725784492006</v>
      </c>
      <c r="D44" s="14">
        <v>0</v>
      </c>
      <c r="E44" s="188">
        <v>9999999</v>
      </c>
      <c r="F44" s="26">
        <v>0</v>
      </c>
      <c r="G44" s="27" t="s">
        <v>954</v>
      </c>
      <c r="H44" s="27"/>
    </row>
    <row r="45" spans="1:8" s="200" customFormat="1" x14ac:dyDescent="0.25">
      <c r="A45" s="197" t="s">
        <v>1079</v>
      </c>
      <c r="B45" s="198"/>
      <c r="C45" s="198"/>
      <c r="D45" s="198"/>
      <c r="E45" s="198"/>
      <c r="F45" s="214"/>
      <c r="G45" s="198"/>
      <c r="H45" s="199"/>
    </row>
    <row r="46" spans="1:8" ht="60" x14ac:dyDescent="0.25">
      <c r="A46" s="23" t="s">
        <v>1005</v>
      </c>
      <c r="B46" s="14" t="s">
        <v>889</v>
      </c>
      <c r="C46" s="17">
        <f>(93.1+273.14-122.48)*INDEX(CPI_transp!$Q$13:$Q$45,MATCH(1995,CPI_transp!$A$13:$A$45,0),1)</f>
        <v>404.20525032350832</v>
      </c>
      <c r="D46" s="14">
        <v>0</v>
      </c>
      <c r="E46" s="188">
        <v>9999999</v>
      </c>
      <c r="F46" s="26">
        <v>0</v>
      </c>
      <c r="G46" s="14" t="s">
        <v>870</v>
      </c>
      <c r="H46" s="27" t="s">
        <v>1015</v>
      </c>
    </row>
    <row r="47" spans="1:8" ht="60" x14ac:dyDescent="0.25">
      <c r="A47" s="23" t="s">
        <v>1006</v>
      </c>
      <c r="B47" s="14" t="s">
        <v>890</v>
      </c>
      <c r="C47" s="17">
        <f>(68.17+146.57-122.48)*INDEX(CPI_transp!$Q$13:$Q$45,MATCH(1995,CPI_transp!$A$13:$A$45,0),1)</f>
        <v>152.98644730409779</v>
      </c>
      <c r="D47" s="14">
        <v>0</v>
      </c>
      <c r="E47" s="188">
        <v>9999999</v>
      </c>
      <c r="F47" s="26">
        <v>0</v>
      </c>
      <c r="G47" s="14" t="s">
        <v>870</v>
      </c>
      <c r="H47" s="27" t="s">
        <v>1014</v>
      </c>
    </row>
    <row r="48" spans="1:8" x14ac:dyDescent="0.25">
      <c r="A48" s="23" t="s">
        <v>1080</v>
      </c>
      <c r="B48" s="14" t="s">
        <v>1084</v>
      </c>
      <c r="C48" s="17">
        <v>0</v>
      </c>
      <c r="D48" s="14">
        <v>0</v>
      </c>
      <c r="E48" s="188">
        <v>9999999</v>
      </c>
      <c r="F48" s="26">
        <v>0</v>
      </c>
      <c r="G48" s="14" t="s">
        <v>7</v>
      </c>
      <c r="H48" s="27"/>
    </row>
    <row r="49" spans="1:8" x14ac:dyDescent="0.25">
      <c r="A49" s="23" t="s">
        <v>1081</v>
      </c>
      <c r="B49" s="14" t="s">
        <v>1085</v>
      </c>
      <c r="C49" s="17">
        <v>0</v>
      </c>
      <c r="D49" s="14">
        <v>0</v>
      </c>
      <c r="E49" s="188">
        <v>9999999</v>
      </c>
      <c r="F49" s="26">
        <v>0</v>
      </c>
      <c r="G49" s="14" t="s">
        <v>7</v>
      </c>
      <c r="H49" s="27"/>
    </row>
    <row r="50" spans="1:8" ht="30" x14ac:dyDescent="0.25">
      <c r="A50" s="23" t="s">
        <v>1007</v>
      </c>
      <c r="B50" s="14" t="s">
        <v>891</v>
      </c>
      <c r="C50" s="17">
        <f>C46/4</f>
        <v>101.05131258087708</v>
      </c>
      <c r="D50" s="14">
        <v>0</v>
      </c>
      <c r="E50" s="188">
        <v>9999999</v>
      </c>
      <c r="F50" s="26">
        <v>0</v>
      </c>
      <c r="G50" s="14" t="s">
        <v>870</v>
      </c>
      <c r="H50" s="27" t="s">
        <v>888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F4D9A-9D57-4906-A0A4-496351E64545}">
  <sheetPr codeName="Sheet7">
    <tabColor theme="8" tint="0.79998168889431442"/>
  </sheetPr>
  <dimension ref="A1:H16"/>
  <sheetViews>
    <sheetView zoomScaleNormal="100" workbookViewId="0">
      <pane xSplit="1" ySplit="1" topLeftCell="B2" activePane="bottomRight" state="frozen"/>
      <selection activeCell="A27" sqref="A27"/>
      <selection pane="topRight" activeCell="A27" sqref="A27"/>
      <selection pane="bottomLeft" activeCell="A27" sqref="A27"/>
      <selection pane="bottomRight"/>
    </sheetView>
  </sheetViews>
  <sheetFormatPr defaultRowHeight="15" x14ac:dyDescent="0.25"/>
  <cols>
    <col min="1" max="1" width="69.7109375" customWidth="1"/>
    <col min="2" max="2" width="18.5703125" bestFit="1" customWidth="1"/>
    <col min="6" max="6" width="12.42578125" style="218" bestFit="1" customWidth="1"/>
    <col min="7" max="7" width="71.42578125" customWidth="1"/>
    <col min="8" max="8" width="85.7109375" customWidth="1"/>
  </cols>
  <sheetData>
    <row r="1" spans="1:8" x14ac:dyDescent="0.25">
      <c r="A1" s="6" t="s">
        <v>1</v>
      </c>
      <c r="B1" s="189" t="s">
        <v>0</v>
      </c>
      <c r="C1" s="6" t="s">
        <v>2</v>
      </c>
      <c r="D1" s="6" t="s">
        <v>941</v>
      </c>
      <c r="E1" s="6" t="s">
        <v>942</v>
      </c>
      <c r="F1" s="212" t="s">
        <v>1105</v>
      </c>
      <c r="G1" s="6" t="s">
        <v>3</v>
      </c>
      <c r="H1" s="6" t="s">
        <v>4</v>
      </c>
    </row>
    <row r="2" spans="1:8" x14ac:dyDescent="0.25">
      <c r="A2" s="25" t="s">
        <v>1024</v>
      </c>
      <c r="B2" s="21"/>
      <c r="C2" s="21"/>
      <c r="D2" s="21"/>
      <c r="E2" s="21"/>
      <c r="F2" s="213"/>
      <c r="G2" s="21"/>
      <c r="H2" s="21"/>
    </row>
    <row r="3" spans="1:8" s="200" customFormat="1" x14ac:dyDescent="0.25">
      <c r="A3" s="205" t="s">
        <v>1022</v>
      </c>
      <c r="B3" s="198"/>
      <c r="C3" s="198"/>
      <c r="D3" s="198"/>
      <c r="E3" s="198"/>
      <c r="F3" s="214"/>
      <c r="G3" s="198"/>
      <c r="H3" s="198"/>
    </row>
    <row r="4" spans="1:8" x14ac:dyDescent="0.25">
      <c r="A4" s="23" t="s">
        <v>1019</v>
      </c>
      <c r="B4" s="14" t="s">
        <v>1016</v>
      </c>
      <c r="C4" s="14">
        <v>0.85</v>
      </c>
      <c r="D4" s="14">
        <v>0</v>
      </c>
      <c r="E4" s="14">
        <v>1</v>
      </c>
      <c r="F4" s="26">
        <v>1</v>
      </c>
      <c r="G4" s="13" t="s">
        <v>22</v>
      </c>
      <c r="H4" s="9" t="s">
        <v>33</v>
      </c>
    </row>
    <row r="5" spans="1:8" x14ac:dyDescent="0.25">
      <c r="A5" s="23" t="s">
        <v>1020</v>
      </c>
      <c r="B5" s="14" t="s">
        <v>1017</v>
      </c>
      <c r="C5" s="14">
        <v>0.72</v>
      </c>
      <c r="D5" s="14">
        <v>0</v>
      </c>
      <c r="E5" s="14">
        <v>1</v>
      </c>
      <c r="F5" s="26">
        <v>1</v>
      </c>
      <c r="G5" s="13" t="s">
        <v>22</v>
      </c>
      <c r="H5" s="9" t="s">
        <v>34</v>
      </c>
    </row>
    <row r="6" spans="1:8" x14ac:dyDescent="0.25">
      <c r="A6" s="23" t="s">
        <v>1021</v>
      </c>
      <c r="B6" s="14" t="s">
        <v>1018</v>
      </c>
      <c r="C6" s="14">
        <v>0.57999999999999996</v>
      </c>
      <c r="D6" s="14">
        <v>0</v>
      </c>
      <c r="E6" s="14">
        <v>1</v>
      </c>
      <c r="F6" s="26">
        <v>1</v>
      </c>
      <c r="G6" s="13" t="s">
        <v>22</v>
      </c>
      <c r="H6" s="9" t="s">
        <v>35</v>
      </c>
    </row>
    <row r="7" spans="1:8" s="200" customFormat="1" x14ac:dyDescent="0.25">
      <c r="A7" s="205" t="s">
        <v>1023</v>
      </c>
      <c r="B7" s="198"/>
      <c r="C7" s="198"/>
      <c r="D7" s="198"/>
      <c r="E7" s="198"/>
      <c r="F7" s="214"/>
      <c r="G7" s="198"/>
      <c r="H7" s="198"/>
    </row>
    <row r="8" spans="1:8" x14ac:dyDescent="0.25">
      <c r="A8" s="23" t="s">
        <v>1076</v>
      </c>
      <c r="B8" s="14" t="s">
        <v>1025</v>
      </c>
      <c r="C8" s="14">
        <v>0.82</v>
      </c>
      <c r="D8" s="14">
        <v>0</v>
      </c>
      <c r="E8" s="14">
        <v>1</v>
      </c>
      <c r="F8" s="26">
        <v>1</v>
      </c>
      <c r="G8" s="13" t="s">
        <v>23</v>
      </c>
      <c r="H8" s="9" t="s">
        <v>36</v>
      </c>
    </row>
    <row r="9" spans="1:8" x14ac:dyDescent="0.25">
      <c r="A9" s="23" t="s">
        <v>1077</v>
      </c>
      <c r="B9" s="14" t="s">
        <v>1026</v>
      </c>
      <c r="C9" s="14">
        <v>0.54</v>
      </c>
      <c r="D9" s="14">
        <v>0</v>
      </c>
      <c r="E9" s="14">
        <v>1</v>
      </c>
      <c r="F9" s="26">
        <v>1</v>
      </c>
      <c r="G9" s="13" t="s">
        <v>23</v>
      </c>
      <c r="H9" s="9" t="s">
        <v>36</v>
      </c>
    </row>
    <row r="10" spans="1:8" x14ac:dyDescent="0.25">
      <c r="A10" s="23" t="s">
        <v>1078</v>
      </c>
      <c r="B10" s="14" t="s">
        <v>1027</v>
      </c>
      <c r="C10" s="14">
        <v>0.39</v>
      </c>
      <c r="D10" s="14">
        <v>0</v>
      </c>
      <c r="E10" s="14">
        <v>1</v>
      </c>
      <c r="F10" s="26">
        <v>1</v>
      </c>
      <c r="G10" s="13" t="s">
        <v>23</v>
      </c>
      <c r="H10" s="9" t="s">
        <v>36</v>
      </c>
    </row>
    <row r="11" spans="1:8" x14ac:dyDescent="0.25">
      <c r="A11" s="25" t="s">
        <v>1028</v>
      </c>
      <c r="B11" s="25"/>
      <c r="C11" s="25"/>
      <c r="D11" s="25"/>
      <c r="E11" s="25"/>
      <c r="F11" s="231"/>
      <c r="G11" s="25"/>
      <c r="H11" s="25"/>
    </row>
    <row r="12" spans="1:8" ht="30" x14ac:dyDescent="0.25">
      <c r="A12" s="190" t="s">
        <v>1045</v>
      </c>
      <c r="B12" s="14" t="s">
        <v>1040</v>
      </c>
      <c r="C12" s="14">
        <v>-0.129</v>
      </c>
      <c r="D12" s="14">
        <v>-1</v>
      </c>
      <c r="E12" s="14">
        <v>0</v>
      </c>
      <c r="F12" s="26">
        <v>0</v>
      </c>
      <c r="G12" s="14" t="s">
        <v>803</v>
      </c>
      <c r="H12" s="27" t="s">
        <v>1051</v>
      </c>
    </row>
    <row r="13" spans="1:8" x14ac:dyDescent="0.25">
      <c r="A13" s="190" t="s">
        <v>1046</v>
      </c>
      <c r="B13" s="14" t="s">
        <v>1041</v>
      </c>
      <c r="C13" s="14">
        <v>0</v>
      </c>
      <c r="D13" s="14">
        <v>-1</v>
      </c>
      <c r="E13" s="14">
        <v>0</v>
      </c>
      <c r="F13" s="26">
        <v>0</v>
      </c>
      <c r="G13" s="14" t="s">
        <v>7</v>
      </c>
      <c r="H13" s="27" t="s">
        <v>1050</v>
      </c>
    </row>
    <row r="14" spans="1:8" x14ac:dyDescent="0.25">
      <c r="A14" s="190" t="s">
        <v>1047</v>
      </c>
      <c r="B14" s="14" t="s">
        <v>1042</v>
      </c>
      <c r="C14" s="14">
        <v>0</v>
      </c>
      <c r="D14" s="14">
        <v>-1</v>
      </c>
      <c r="E14" s="14">
        <v>0</v>
      </c>
      <c r="F14" s="26">
        <v>0</v>
      </c>
      <c r="G14" s="14" t="s">
        <v>7</v>
      </c>
      <c r="H14" s="27" t="s">
        <v>1050</v>
      </c>
    </row>
    <row r="15" spans="1:8" x14ac:dyDescent="0.25">
      <c r="A15" s="190" t="s">
        <v>1048</v>
      </c>
      <c r="B15" s="14" t="s">
        <v>1043</v>
      </c>
      <c r="C15" s="14">
        <v>0</v>
      </c>
      <c r="D15" s="14">
        <v>-1</v>
      </c>
      <c r="E15" s="14">
        <v>0</v>
      </c>
      <c r="F15" s="26">
        <v>0</v>
      </c>
      <c r="G15" s="14" t="s">
        <v>7</v>
      </c>
      <c r="H15" s="27" t="s">
        <v>1050</v>
      </c>
    </row>
    <row r="16" spans="1:8" x14ac:dyDescent="0.25">
      <c r="A16" s="190" t="s">
        <v>1049</v>
      </c>
      <c r="B16" s="14" t="s">
        <v>1044</v>
      </c>
      <c r="C16" s="14">
        <v>0</v>
      </c>
      <c r="D16" s="14">
        <v>-1</v>
      </c>
      <c r="E16" s="14">
        <v>0</v>
      </c>
      <c r="F16" s="26">
        <v>0</v>
      </c>
      <c r="G16" s="14" t="s">
        <v>7</v>
      </c>
      <c r="H16" s="27" t="s">
        <v>1050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836FB-A579-4740-A296-994E295FF455}">
  <sheetPr codeName="Sheet8"/>
  <dimension ref="A1"/>
  <sheetViews>
    <sheetView workbookViewId="0"/>
  </sheetViews>
  <sheetFormatPr defaultRowHeight="15" x14ac:dyDescent="0.25"/>
  <sheetData>
    <row r="1" spans="1:1" x14ac:dyDescent="0.25">
      <c r="A1" s="2"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D88F-F8F5-49A0-950A-8A97FD93096E}">
  <sheetPr codeName="Sheet9">
    <tabColor theme="8" tint="0.79998168889431442"/>
  </sheetPr>
  <dimension ref="A1:Q203"/>
  <sheetViews>
    <sheetView zoomScale="80" zoomScaleNormal="80" workbookViewId="0"/>
  </sheetViews>
  <sheetFormatPr defaultColWidth="11.42578125" defaultRowHeight="15" x14ac:dyDescent="0.25"/>
  <cols>
    <col min="1" max="3" width="15.7109375" customWidth="1"/>
    <col min="7" max="7" width="35.7109375" customWidth="1"/>
    <col min="11" max="12" width="12" bestFit="1" customWidth="1"/>
  </cols>
  <sheetData>
    <row r="1" spans="1:17" ht="15.75" customHeight="1" x14ac:dyDescent="0.25">
      <c r="A1" s="68" t="s">
        <v>624</v>
      </c>
      <c r="B1" s="69" t="s">
        <v>625</v>
      </c>
      <c r="C1" s="69" t="s">
        <v>1054</v>
      </c>
    </row>
    <row r="2" spans="1:17" ht="15.75" customHeight="1" x14ac:dyDescent="0.25">
      <c r="A2">
        <v>0</v>
      </c>
      <c r="B2">
        <v>0</v>
      </c>
      <c r="C2" s="70">
        <f>'Gen-Male'!B4</f>
        <v>5.848634522408247E-3</v>
      </c>
    </row>
    <row r="3" spans="1:17" ht="15.75" customHeight="1" x14ac:dyDescent="0.25">
      <c r="A3">
        <v>1</v>
      </c>
      <c r="B3">
        <v>0</v>
      </c>
      <c r="C3" s="70">
        <f>'Gen-Male'!B5</f>
        <v>4.0313013596460223E-4</v>
      </c>
    </row>
    <row r="4" spans="1:17" ht="15.75" customHeight="1" x14ac:dyDescent="0.25">
      <c r="A4">
        <v>2</v>
      </c>
      <c r="B4">
        <v>0</v>
      </c>
      <c r="C4" s="70">
        <f>'Gen-Male'!B6</f>
        <v>2.5891076074913144E-4</v>
      </c>
    </row>
    <row r="5" spans="1:17" ht="15.75" customHeight="1" x14ac:dyDescent="0.25">
      <c r="A5">
        <v>3</v>
      </c>
      <c r="B5">
        <v>0</v>
      </c>
      <c r="C5" s="70">
        <f>'Gen-Male'!B7</f>
        <v>2.0771528943441808E-4</v>
      </c>
    </row>
    <row r="6" spans="1:17" ht="15.75" customHeight="1" x14ac:dyDescent="0.25">
      <c r="A6">
        <v>4</v>
      </c>
      <c r="B6">
        <v>0</v>
      </c>
      <c r="C6" s="70">
        <f>'Gen-Male'!B8</f>
        <v>1.5466443437617272E-4</v>
      </c>
    </row>
    <row r="7" spans="1:17" ht="15.75" customHeight="1" x14ac:dyDescent="0.25">
      <c r="A7">
        <v>5</v>
      </c>
      <c r="B7">
        <v>0</v>
      </c>
      <c r="C7" s="70">
        <f>'Gen-Male'!B9</f>
        <v>1.4447630383074284E-4</v>
      </c>
    </row>
    <row r="8" spans="1:17" ht="15.75" customHeight="1" x14ac:dyDescent="0.25">
      <c r="A8">
        <v>6</v>
      </c>
      <c r="B8">
        <v>0</v>
      </c>
      <c r="C8" s="70">
        <f>'Gen-Male'!B10</f>
        <v>1.319487055297941E-4</v>
      </c>
    </row>
    <row r="9" spans="1:17" ht="15.75" customHeight="1" x14ac:dyDescent="0.25">
      <c r="A9">
        <v>7</v>
      </c>
      <c r="B9">
        <v>0</v>
      </c>
      <c r="C9" s="70">
        <f>'Gen-Male'!B11</f>
        <v>1.2123702617827803E-4</v>
      </c>
    </row>
    <row r="10" spans="1:17" ht="15.75" customHeight="1" x14ac:dyDescent="0.25">
      <c r="A10">
        <v>8</v>
      </c>
      <c r="B10">
        <v>0</v>
      </c>
      <c r="C10" s="70">
        <f>'Gen-Male'!B12</f>
        <v>1.0863821080420166E-4</v>
      </c>
    </row>
    <row r="11" spans="1:17" ht="15.75" customHeight="1" x14ac:dyDescent="0.25">
      <c r="A11">
        <v>9</v>
      </c>
      <c r="B11">
        <v>0</v>
      </c>
      <c r="C11" s="70">
        <f>'Gen-Male'!B13</f>
        <v>9.6103256510104984E-5</v>
      </c>
    </row>
    <row r="12" spans="1:17" ht="15.75" customHeight="1" x14ac:dyDescent="0.25">
      <c r="A12">
        <v>10</v>
      </c>
      <c r="B12">
        <v>0</v>
      </c>
      <c r="C12" s="70">
        <f>'Gen-Male'!B14</f>
        <v>9.1429828898981214E-5</v>
      </c>
    </row>
    <row r="13" spans="1:17" ht="15.75" customHeight="1" x14ac:dyDescent="0.25">
      <c r="A13">
        <v>11</v>
      </c>
      <c r="B13">
        <v>0</v>
      </c>
      <c r="C13" s="70">
        <f>'Gen-Male'!B15</f>
        <v>1.0740067955339327E-4</v>
      </c>
    </row>
    <row r="14" spans="1:17" ht="15.75" customHeight="1" x14ac:dyDescent="0.25">
      <c r="A14">
        <v>12</v>
      </c>
      <c r="B14">
        <v>0</v>
      </c>
      <c r="C14" s="70">
        <f>'Gen-Male'!B16</f>
        <v>1.5887009794823825E-4</v>
      </c>
    </row>
    <row r="15" spans="1:17" ht="15.75" customHeight="1" x14ac:dyDescent="0.25">
      <c r="A15">
        <v>13</v>
      </c>
      <c r="B15">
        <v>0</v>
      </c>
      <c r="C15" s="70">
        <f>'Gen-Male'!B17</f>
        <v>2.5455659488216043E-4</v>
      </c>
    </row>
    <row r="16" spans="1:17" ht="15.75" customHeight="1" x14ac:dyDescent="0.25">
      <c r="A16">
        <v>14</v>
      </c>
      <c r="B16">
        <v>0</v>
      </c>
      <c r="C16" s="70">
        <f>'Gen-Male'!B18</f>
        <v>3.8507781573571265E-4</v>
      </c>
      <c r="I16" s="71"/>
      <c r="K16" s="72"/>
      <c r="M16" s="73"/>
      <c r="O16" s="72"/>
      <c r="Q16" s="72"/>
    </row>
    <row r="17" spans="1:17" ht="15.75" customHeight="1" x14ac:dyDescent="0.25">
      <c r="A17">
        <v>15</v>
      </c>
      <c r="B17">
        <v>0</v>
      </c>
      <c r="C17" s="70">
        <f>'Gen-Male'!B19</f>
        <v>5.2916433196514845E-4</v>
      </c>
      <c r="K17" s="74"/>
      <c r="M17" s="74"/>
      <c r="O17" s="74"/>
      <c r="Q17" s="74"/>
    </row>
    <row r="18" spans="1:17" ht="15.75" customHeight="1" x14ac:dyDescent="0.25">
      <c r="A18">
        <v>16</v>
      </c>
      <c r="B18">
        <v>0</v>
      </c>
      <c r="C18" s="70">
        <f>'Gen-Male'!B20</f>
        <v>6.756431539542973E-4</v>
      </c>
      <c r="I18" s="71"/>
      <c r="K18" s="72"/>
      <c r="M18" s="72"/>
      <c r="O18" s="72"/>
      <c r="Q18" s="72"/>
    </row>
    <row r="19" spans="1:17" ht="15.75" customHeight="1" x14ac:dyDescent="0.25">
      <c r="A19">
        <v>17</v>
      </c>
      <c r="B19">
        <v>0</v>
      </c>
      <c r="C19" s="70">
        <f>'Gen-Male'!B21</f>
        <v>8.3087495295330882E-4</v>
      </c>
    </row>
    <row r="20" spans="1:17" ht="15.75" customHeight="1" x14ac:dyDescent="0.25">
      <c r="A20">
        <v>18</v>
      </c>
      <c r="B20">
        <v>0</v>
      </c>
      <c r="C20" s="70">
        <f>'Gen-Male'!B22</f>
        <v>9.9095236510038376E-4</v>
      </c>
    </row>
    <row r="21" spans="1:17" ht="15.75" customHeight="1" x14ac:dyDescent="0.25">
      <c r="A21">
        <v>19</v>
      </c>
      <c r="B21">
        <v>0</v>
      </c>
      <c r="C21" s="70">
        <f>'Gen-Male'!B23</f>
        <v>1.1518457904458046E-3</v>
      </c>
    </row>
    <row r="22" spans="1:17" ht="15.75" customHeight="1" x14ac:dyDescent="0.25">
      <c r="A22">
        <v>20</v>
      </c>
      <c r="B22">
        <v>0</v>
      </c>
      <c r="C22" s="70">
        <f>'Gen-Male'!B24</f>
        <v>1.3197039952501655E-3</v>
      </c>
    </row>
    <row r="23" spans="1:17" ht="15.75" customHeight="1" x14ac:dyDescent="0.25">
      <c r="A23">
        <v>21</v>
      </c>
      <c r="B23">
        <v>0</v>
      </c>
      <c r="C23" s="70">
        <f>'Gen-Male'!B25</f>
        <v>1.4834966277703643E-3</v>
      </c>
    </row>
    <row r="24" spans="1:17" ht="15.75" customHeight="1" x14ac:dyDescent="0.25">
      <c r="A24">
        <v>22</v>
      </c>
      <c r="B24">
        <v>0</v>
      </c>
      <c r="C24" s="70">
        <f>'Gen-Male'!B26</f>
        <v>1.619842485524714E-3</v>
      </c>
    </row>
    <row r="25" spans="1:17" ht="15.75" customHeight="1" x14ac:dyDescent="0.25">
      <c r="A25">
        <v>23</v>
      </c>
      <c r="B25">
        <v>0</v>
      </c>
      <c r="C25" s="70">
        <f>'Gen-Male'!B27</f>
        <v>1.7171856015920639E-3</v>
      </c>
    </row>
    <row r="26" spans="1:17" ht="15.75" customHeight="1" x14ac:dyDescent="0.25">
      <c r="A26">
        <v>24</v>
      </c>
      <c r="B26">
        <v>0</v>
      </c>
      <c r="C26" s="70">
        <f>'Gen-Male'!B28</f>
        <v>1.7850832082331181E-3</v>
      </c>
    </row>
    <row r="27" spans="1:17" ht="15.75" customHeight="1" x14ac:dyDescent="0.25">
      <c r="A27">
        <v>25</v>
      </c>
      <c r="B27">
        <v>0</v>
      </c>
      <c r="C27" s="70">
        <f>'Gen-Male'!B29</f>
        <v>1.8401938723400235E-3</v>
      </c>
    </row>
    <row r="28" spans="1:17" ht="15.75" customHeight="1" x14ac:dyDescent="0.25">
      <c r="A28">
        <v>26</v>
      </c>
      <c r="B28">
        <v>0</v>
      </c>
      <c r="C28" s="70">
        <f>'Gen-Male'!B30</f>
        <v>1.8990370444953442E-3</v>
      </c>
    </row>
    <row r="29" spans="1:17" ht="15.75" customHeight="1" x14ac:dyDescent="0.25">
      <c r="A29">
        <v>27</v>
      </c>
      <c r="B29">
        <v>0</v>
      </c>
      <c r="C29" s="70">
        <f>'Gen-Male'!B31</f>
        <v>1.9662303384393454E-3</v>
      </c>
    </row>
    <row r="30" spans="1:17" ht="15.75" customHeight="1" x14ac:dyDescent="0.25">
      <c r="A30">
        <v>28</v>
      </c>
      <c r="B30">
        <v>0</v>
      </c>
      <c r="C30" s="70">
        <f>'Gen-Male'!B32</f>
        <v>2.0502486731857061E-3</v>
      </c>
    </row>
    <row r="31" spans="1:17" ht="15.75" customHeight="1" x14ac:dyDescent="0.25">
      <c r="A31">
        <v>29</v>
      </c>
      <c r="B31">
        <v>0</v>
      </c>
      <c r="C31" s="70">
        <f>'Gen-Male'!B33</f>
        <v>2.1482042502611876E-3</v>
      </c>
    </row>
    <row r="32" spans="1:17" ht="15.75" customHeight="1" x14ac:dyDescent="0.25">
      <c r="A32">
        <v>30</v>
      </c>
      <c r="B32">
        <v>0</v>
      </c>
      <c r="C32" s="70">
        <f>'Gen-Male'!B34</f>
        <v>2.2513058502227068E-3</v>
      </c>
    </row>
    <row r="33" spans="1:3" ht="15.75" customHeight="1" x14ac:dyDescent="0.25">
      <c r="A33">
        <v>31</v>
      </c>
      <c r="B33">
        <v>0</v>
      </c>
      <c r="C33" s="70">
        <f>'Gen-Male'!B35</f>
        <v>2.3509927559643984E-3</v>
      </c>
    </row>
    <row r="34" spans="1:3" ht="15.75" customHeight="1" x14ac:dyDescent="0.25">
      <c r="A34">
        <v>32</v>
      </c>
      <c r="B34">
        <v>0</v>
      </c>
      <c r="C34" s="70">
        <f>'Gen-Male'!B36</f>
        <v>2.4479813873767853E-3</v>
      </c>
    </row>
    <row r="35" spans="1:3" ht="15.75" customHeight="1" x14ac:dyDescent="0.25">
      <c r="A35">
        <v>33</v>
      </c>
      <c r="B35">
        <v>0</v>
      </c>
      <c r="C35" s="70">
        <f>'Gen-Male'!B37</f>
        <v>2.5389452930539846E-3</v>
      </c>
    </row>
    <row r="36" spans="1:3" ht="15.75" customHeight="1" x14ac:dyDescent="0.25">
      <c r="A36">
        <v>34</v>
      </c>
      <c r="B36">
        <v>0</v>
      </c>
      <c r="C36" s="70">
        <f>'Gen-Male'!B38</f>
        <v>2.6265708729624748E-3</v>
      </c>
    </row>
    <row r="37" spans="1:3" ht="15.75" customHeight="1" x14ac:dyDescent="0.25">
      <c r="A37">
        <v>35</v>
      </c>
      <c r="B37">
        <v>0</v>
      </c>
      <c r="C37" s="70">
        <f>'Gen-Male'!B39</f>
        <v>2.7222828939557076E-3</v>
      </c>
    </row>
    <row r="38" spans="1:3" ht="15.75" customHeight="1" x14ac:dyDescent="0.25">
      <c r="A38">
        <v>36</v>
      </c>
      <c r="B38">
        <v>0</v>
      </c>
      <c r="C38" s="70">
        <f>'Gen-Male'!B40</f>
        <v>2.8269768226891756E-3</v>
      </c>
    </row>
    <row r="39" spans="1:3" ht="15.75" customHeight="1" x14ac:dyDescent="0.25">
      <c r="A39">
        <v>37</v>
      </c>
      <c r="B39">
        <v>0</v>
      </c>
      <c r="C39" s="70">
        <f>'Gen-Male'!B41</f>
        <v>2.9309515375643969E-3</v>
      </c>
    </row>
    <row r="40" spans="1:3" ht="15.75" customHeight="1" x14ac:dyDescent="0.25">
      <c r="A40">
        <v>38</v>
      </c>
      <c r="B40">
        <v>0</v>
      </c>
      <c r="C40" s="70">
        <f>'Gen-Male'!B42</f>
        <v>3.0331104062497616E-3</v>
      </c>
    </row>
    <row r="41" spans="1:3" ht="15.75" customHeight="1" x14ac:dyDescent="0.25">
      <c r="A41">
        <v>39</v>
      </c>
      <c r="B41">
        <v>0</v>
      </c>
      <c r="C41" s="70">
        <f>'Gen-Male'!B43</f>
        <v>3.1399703584611416E-3</v>
      </c>
    </row>
    <row r="42" spans="1:3" ht="15.75" customHeight="1" x14ac:dyDescent="0.25">
      <c r="A42">
        <v>40</v>
      </c>
      <c r="B42">
        <v>0</v>
      </c>
      <c r="C42" s="70">
        <f>'Gen-Male'!B44</f>
        <v>3.2639093697071075E-3</v>
      </c>
    </row>
    <row r="43" spans="1:3" ht="15.75" customHeight="1" x14ac:dyDescent="0.25">
      <c r="A43">
        <v>41</v>
      </c>
      <c r="B43">
        <v>0</v>
      </c>
      <c r="C43" s="70">
        <f>'Gen-Male'!B45</f>
        <v>3.4114571753889322E-3</v>
      </c>
    </row>
    <row r="44" spans="1:3" ht="15.75" customHeight="1" x14ac:dyDescent="0.25">
      <c r="A44">
        <v>42</v>
      </c>
      <c r="B44">
        <v>0</v>
      </c>
      <c r="C44" s="70">
        <f>'Gen-Male'!B46</f>
        <v>3.5796237643808126E-3</v>
      </c>
    </row>
    <row r="45" spans="1:3" ht="15.75" customHeight="1" x14ac:dyDescent="0.25">
      <c r="A45">
        <v>43</v>
      </c>
      <c r="B45">
        <v>0</v>
      </c>
      <c r="C45" s="70">
        <f>'Gen-Male'!B47</f>
        <v>3.7692778278142214E-3</v>
      </c>
    </row>
    <row r="46" spans="1:3" ht="15.75" customHeight="1" x14ac:dyDescent="0.25">
      <c r="A46">
        <v>44</v>
      </c>
      <c r="B46">
        <v>0</v>
      </c>
      <c r="C46" s="70">
        <f>'Gen-Male'!B48</f>
        <v>3.9834273047745228E-3</v>
      </c>
    </row>
    <row r="47" spans="1:3" ht="15.75" customHeight="1" x14ac:dyDescent="0.25">
      <c r="A47">
        <v>45</v>
      </c>
      <c r="B47">
        <v>0</v>
      </c>
      <c r="C47" s="70">
        <f>'Gen-Male'!B49</f>
        <v>4.230857826769352E-3</v>
      </c>
    </row>
    <row r="48" spans="1:3" ht="15.75" customHeight="1" x14ac:dyDescent="0.25">
      <c r="A48">
        <v>46</v>
      </c>
      <c r="B48">
        <v>0</v>
      </c>
      <c r="C48" s="70">
        <f>'Gen-Male'!B50</f>
        <v>4.5147845521569252E-3</v>
      </c>
    </row>
    <row r="49" spans="1:3" ht="15.75" customHeight="1" x14ac:dyDescent="0.25">
      <c r="A49">
        <v>47</v>
      </c>
      <c r="B49">
        <v>0</v>
      </c>
      <c r="C49" s="70">
        <f>'Gen-Male'!B51</f>
        <v>4.8311296850442886E-3</v>
      </c>
    </row>
    <row r="50" spans="1:3" ht="15.75" customHeight="1" x14ac:dyDescent="0.25">
      <c r="A50">
        <v>48</v>
      </c>
      <c r="B50">
        <v>0</v>
      </c>
      <c r="C50" s="70">
        <f>'Gen-Male'!B52</f>
        <v>5.1809768192470074E-3</v>
      </c>
    </row>
    <row r="51" spans="1:3" ht="15.75" customHeight="1" x14ac:dyDescent="0.25">
      <c r="A51">
        <v>49</v>
      </c>
      <c r="B51">
        <v>0</v>
      </c>
      <c r="C51" s="70">
        <f>'Gen-Male'!B53</f>
        <v>5.5701634846627712E-3</v>
      </c>
    </row>
    <row r="52" spans="1:3" ht="15.75" customHeight="1" x14ac:dyDescent="0.25">
      <c r="A52">
        <v>50</v>
      </c>
      <c r="B52">
        <v>0</v>
      </c>
      <c r="C52" s="70">
        <f>'Gen-Male'!B54</f>
        <v>5.985151045024395E-3</v>
      </c>
    </row>
    <row r="53" spans="1:3" ht="15.75" customHeight="1" x14ac:dyDescent="0.25">
      <c r="A53">
        <v>51</v>
      </c>
      <c r="B53">
        <v>0</v>
      </c>
      <c r="C53" s="70">
        <f>'Gen-Male'!B55</f>
        <v>6.4504295587539673E-3</v>
      </c>
    </row>
    <row r="54" spans="1:3" ht="15.75" customHeight="1" x14ac:dyDescent="0.25">
      <c r="A54">
        <v>52</v>
      </c>
      <c r="B54">
        <v>0</v>
      </c>
      <c r="C54" s="70">
        <f>'Gen-Male'!B56</f>
        <v>7.0044952444732189E-3</v>
      </c>
    </row>
    <row r="55" spans="1:3" ht="15.75" customHeight="1" x14ac:dyDescent="0.25">
      <c r="A55">
        <v>53</v>
      </c>
      <c r="B55">
        <v>0</v>
      </c>
      <c r="C55" s="70">
        <f>'Gen-Male'!B57</f>
        <v>7.6573546975851059E-3</v>
      </c>
    </row>
    <row r="56" spans="1:3" ht="15.75" customHeight="1" x14ac:dyDescent="0.25">
      <c r="A56">
        <v>54</v>
      </c>
      <c r="B56">
        <v>0</v>
      </c>
      <c r="C56" s="70">
        <f>'Gen-Male'!B58</f>
        <v>8.3811720833182335E-3</v>
      </c>
    </row>
    <row r="57" spans="1:3" ht="15.75" customHeight="1" x14ac:dyDescent="0.25">
      <c r="A57">
        <v>55</v>
      </c>
      <c r="B57">
        <v>0</v>
      </c>
      <c r="C57" s="70">
        <f>'Gen-Male'!B59</f>
        <v>9.1150281950831413E-3</v>
      </c>
    </row>
    <row r="58" spans="1:3" ht="15.75" customHeight="1" x14ac:dyDescent="0.25">
      <c r="A58">
        <v>56</v>
      </c>
      <c r="B58">
        <v>0</v>
      </c>
      <c r="C58" s="70">
        <f>'Gen-Male'!B60</f>
        <v>9.8585765808820724E-3</v>
      </c>
    </row>
    <row r="59" spans="1:3" ht="15.75" customHeight="1" x14ac:dyDescent="0.25">
      <c r="A59">
        <v>57</v>
      </c>
      <c r="B59">
        <v>0</v>
      </c>
      <c r="C59" s="70">
        <f>'Gen-Male'!B61</f>
        <v>1.0668127797544003E-2</v>
      </c>
    </row>
    <row r="60" spans="1:3" ht="15.75" customHeight="1" x14ac:dyDescent="0.25">
      <c r="A60">
        <v>58</v>
      </c>
      <c r="B60">
        <v>0</v>
      </c>
      <c r="C60" s="70">
        <f>'Gen-Male'!B62</f>
        <v>1.1568146757781506E-2</v>
      </c>
    </row>
    <row r="61" spans="1:3" ht="15.75" customHeight="1" x14ac:dyDescent="0.25">
      <c r="A61">
        <v>59</v>
      </c>
      <c r="B61">
        <v>0</v>
      </c>
      <c r="C61" s="70">
        <f>'Gen-Male'!B63</f>
        <v>1.2548358179628849E-2</v>
      </c>
    </row>
    <row r="62" spans="1:3" ht="15.75" customHeight="1" x14ac:dyDescent="0.25">
      <c r="A62">
        <v>60</v>
      </c>
      <c r="B62">
        <v>0</v>
      </c>
      <c r="C62" s="70">
        <f>'Gen-Male'!B64</f>
        <v>1.359895896166563E-2</v>
      </c>
    </row>
    <row r="63" spans="1:3" ht="15.75" customHeight="1" x14ac:dyDescent="0.25">
      <c r="A63">
        <v>61</v>
      </c>
      <c r="B63">
        <v>0</v>
      </c>
      <c r="C63" s="70">
        <f>'Gen-Male'!B65</f>
        <v>1.4667619951069355E-2</v>
      </c>
    </row>
    <row r="64" spans="1:3" ht="15.75" customHeight="1" x14ac:dyDescent="0.25">
      <c r="A64">
        <v>62</v>
      </c>
      <c r="B64">
        <v>0</v>
      </c>
      <c r="C64" s="70">
        <f>'Gen-Male'!B66</f>
        <v>1.5722708776593208E-2</v>
      </c>
    </row>
    <row r="65" spans="1:3" ht="15.75" customHeight="1" x14ac:dyDescent="0.25">
      <c r="A65">
        <v>63</v>
      </c>
      <c r="B65">
        <v>0</v>
      </c>
      <c r="C65" s="70">
        <f>'Gen-Male'!B67</f>
        <v>1.6750602051615715E-2</v>
      </c>
    </row>
    <row r="66" spans="1:3" ht="15.75" customHeight="1" x14ac:dyDescent="0.25">
      <c r="A66">
        <v>64</v>
      </c>
      <c r="B66">
        <v>0</v>
      </c>
      <c r="C66" s="70">
        <f>'Gen-Male'!B68</f>
        <v>1.7792634665966034E-2</v>
      </c>
    </row>
    <row r="67" spans="1:3" ht="15.75" customHeight="1" x14ac:dyDescent="0.25">
      <c r="A67">
        <v>65</v>
      </c>
      <c r="B67">
        <v>0</v>
      </c>
      <c r="C67" s="70">
        <f>'Gen-Male'!B69</f>
        <v>1.8909791484475136E-2</v>
      </c>
    </row>
    <row r="68" spans="1:3" ht="15.75" customHeight="1" x14ac:dyDescent="0.25">
      <c r="A68">
        <v>66</v>
      </c>
      <c r="B68">
        <v>0</v>
      </c>
      <c r="C68" s="70">
        <f>'Gen-Male'!B70</f>
        <v>2.0240627229213715E-2</v>
      </c>
    </row>
    <row r="69" spans="1:3" ht="15.75" customHeight="1" x14ac:dyDescent="0.25">
      <c r="A69">
        <v>67</v>
      </c>
      <c r="B69">
        <v>0</v>
      </c>
      <c r="C69" s="70">
        <f>'Gen-Male'!B71</f>
        <v>2.1616715937852859E-2</v>
      </c>
    </row>
    <row r="70" spans="1:3" ht="15.75" customHeight="1" x14ac:dyDescent="0.25">
      <c r="A70">
        <v>68</v>
      </c>
      <c r="B70">
        <v>0</v>
      </c>
      <c r="C70" s="70">
        <f>'Gen-Male'!B72</f>
        <v>2.3122483864426613E-2</v>
      </c>
    </row>
    <row r="71" spans="1:3" ht="15.75" customHeight="1" x14ac:dyDescent="0.25">
      <c r="A71">
        <v>69</v>
      </c>
      <c r="B71">
        <v>0</v>
      </c>
      <c r="C71" s="70">
        <f>'Gen-Male'!B73</f>
        <v>2.4700481444597244E-2</v>
      </c>
    </row>
    <row r="72" spans="1:3" ht="15.75" customHeight="1" x14ac:dyDescent="0.25">
      <c r="A72">
        <v>70</v>
      </c>
      <c r="B72">
        <v>0</v>
      </c>
      <c r="C72" s="70">
        <f>'Gen-Male'!B74</f>
        <v>2.6327403262257576E-2</v>
      </c>
    </row>
    <row r="73" spans="1:3" ht="15.75" customHeight="1" x14ac:dyDescent="0.25">
      <c r="A73">
        <v>71</v>
      </c>
      <c r="B73">
        <v>0</v>
      </c>
      <c r="C73" s="70">
        <f>'Gen-Male'!B75</f>
        <v>2.8144849464297295E-2</v>
      </c>
    </row>
    <row r="74" spans="1:3" ht="15.75" customHeight="1" x14ac:dyDescent="0.25">
      <c r="A74">
        <v>72</v>
      </c>
      <c r="B74">
        <v>0</v>
      </c>
      <c r="C74" s="70">
        <f>'Gen-Male'!B76</f>
        <v>3.0318176373839378E-2</v>
      </c>
    </row>
    <row r="75" spans="1:3" ht="15.75" customHeight="1" x14ac:dyDescent="0.25">
      <c r="A75">
        <v>73</v>
      </c>
      <c r="B75">
        <v>0</v>
      </c>
      <c r="C75" s="70">
        <f>'Gen-Male'!B77</f>
        <v>3.2487168908119202E-2</v>
      </c>
    </row>
    <row r="76" spans="1:3" ht="15.75" customHeight="1" x14ac:dyDescent="0.25">
      <c r="A76">
        <v>74</v>
      </c>
      <c r="B76">
        <v>0</v>
      </c>
      <c r="C76" s="70">
        <f>'Gen-Male'!B78</f>
        <v>3.6454800516366959E-2</v>
      </c>
    </row>
    <row r="77" spans="1:3" ht="15.75" customHeight="1" x14ac:dyDescent="0.25">
      <c r="A77">
        <v>75</v>
      </c>
      <c r="B77">
        <v>0</v>
      </c>
      <c r="C77" s="70">
        <f>'Gen-Male'!B79</f>
        <v>3.9506502449512482E-2</v>
      </c>
    </row>
    <row r="78" spans="1:3" ht="15.75" customHeight="1" x14ac:dyDescent="0.25">
      <c r="A78">
        <v>76</v>
      </c>
      <c r="B78">
        <v>0</v>
      </c>
      <c r="C78" s="70">
        <f>'Gen-Male'!B80</f>
        <v>4.3893150985240936E-2</v>
      </c>
    </row>
    <row r="79" spans="1:3" ht="15.75" customHeight="1" x14ac:dyDescent="0.25">
      <c r="A79">
        <v>77</v>
      </c>
      <c r="B79">
        <v>0</v>
      </c>
      <c r="C79" s="70">
        <f>'Gen-Male'!B81</f>
        <v>4.8012658953666687E-2</v>
      </c>
    </row>
    <row r="80" spans="1:3" ht="15.75" customHeight="1" x14ac:dyDescent="0.25">
      <c r="A80">
        <v>78</v>
      </c>
      <c r="B80">
        <v>0</v>
      </c>
      <c r="C80" s="70">
        <f>'Gen-Male'!B82</f>
        <v>5.3409196436405182E-2</v>
      </c>
    </row>
    <row r="81" spans="1:3" ht="15.75" customHeight="1" x14ac:dyDescent="0.25">
      <c r="A81">
        <v>79</v>
      </c>
      <c r="B81">
        <v>0</v>
      </c>
      <c r="C81" s="70">
        <f>'Gen-Male'!B83</f>
        <v>5.8234445750713348E-2</v>
      </c>
    </row>
    <row r="82" spans="1:3" ht="15.75" customHeight="1" x14ac:dyDescent="0.25">
      <c r="A82">
        <v>80</v>
      </c>
      <c r="B82">
        <v>0</v>
      </c>
      <c r="C82" s="70">
        <f>'Gen-Male'!B84</f>
        <v>6.4014412462711334E-2</v>
      </c>
    </row>
    <row r="83" spans="1:3" ht="15.75" customHeight="1" x14ac:dyDescent="0.25">
      <c r="A83">
        <v>81</v>
      </c>
      <c r="B83">
        <v>0</v>
      </c>
      <c r="C83" s="70">
        <f>'Gen-Male'!B85</f>
        <v>7.030101865530014E-2</v>
      </c>
    </row>
    <row r="84" spans="1:3" ht="15.75" customHeight="1" x14ac:dyDescent="0.25">
      <c r="A84">
        <v>82</v>
      </c>
      <c r="B84">
        <v>0</v>
      </c>
      <c r="C84" s="70">
        <f>'Gen-Male'!B86</f>
        <v>7.7279709279537201E-2</v>
      </c>
    </row>
    <row r="85" spans="1:3" ht="15.75" customHeight="1" x14ac:dyDescent="0.25">
      <c r="A85">
        <v>83</v>
      </c>
      <c r="B85">
        <v>0</v>
      </c>
      <c r="C85" s="70">
        <f>'Gen-Male'!B87</f>
        <v>8.6550682783126831E-2</v>
      </c>
    </row>
    <row r="86" spans="1:3" ht="15.75" customHeight="1" x14ac:dyDescent="0.25">
      <c r="A86">
        <v>84</v>
      </c>
      <c r="B86">
        <v>0</v>
      </c>
      <c r="C86" s="70">
        <f>'Gen-Male'!B88</f>
        <v>9.5951221883296967E-2</v>
      </c>
    </row>
    <row r="87" spans="1:3" ht="15.75" customHeight="1" x14ac:dyDescent="0.25">
      <c r="A87">
        <v>85</v>
      </c>
      <c r="B87">
        <v>0</v>
      </c>
      <c r="C87" s="70">
        <f>'Gen-Male'!B89</f>
        <v>0.10708937793970108</v>
      </c>
    </row>
    <row r="88" spans="1:3" ht="15.75" customHeight="1" x14ac:dyDescent="0.25">
      <c r="A88">
        <v>86</v>
      </c>
      <c r="B88">
        <v>0</v>
      </c>
      <c r="C88" s="70">
        <f>'Gen-Male'!B90</f>
        <v>0.11667472124099731</v>
      </c>
    </row>
    <row r="89" spans="1:3" ht="15.75" customHeight="1" x14ac:dyDescent="0.25">
      <c r="A89">
        <v>87</v>
      </c>
      <c r="B89">
        <v>0</v>
      </c>
      <c r="C89" s="70">
        <f>'Gen-Male'!B91</f>
        <v>0.13090568780899048</v>
      </c>
    </row>
    <row r="90" spans="1:3" ht="15.75" customHeight="1" x14ac:dyDescent="0.25">
      <c r="A90">
        <v>88</v>
      </c>
      <c r="B90">
        <v>0</v>
      </c>
      <c r="C90" s="70">
        <f>'Gen-Male'!B92</f>
        <v>0.14641036093235016</v>
      </c>
    </row>
    <row r="91" spans="1:3" ht="15.75" customHeight="1" x14ac:dyDescent="0.25">
      <c r="A91">
        <v>89</v>
      </c>
      <c r="B91">
        <v>0</v>
      </c>
      <c r="C91" s="70">
        <f>'Gen-Male'!B93</f>
        <v>0.16319204866886139</v>
      </c>
    </row>
    <row r="92" spans="1:3" ht="15.75" customHeight="1" x14ac:dyDescent="0.25">
      <c r="A92">
        <v>90</v>
      </c>
      <c r="B92">
        <v>0</v>
      </c>
      <c r="C92" s="70">
        <f>'Gen-Male'!B94</f>
        <v>0.18122723698616028</v>
      </c>
    </row>
    <row r="93" spans="1:3" ht="15.75" customHeight="1" x14ac:dyDescent="0.25">
      <c r="A93">
        <v>91</v>
      </c>
      <c r="B93">
        <v>0</v>
      </c>
      <c r="C93" s="70">
        <f>'Gen-Male'!B95</f>
        <v>0.20046199858188629</v>
      </c>
    </row>
    <row r="94" spans="1:3" ht="15.75" customHeight="1" x14ac:dyDescent="0.25">
      <c r="A94">
        <v>92</v>
      </c>
      <c r="B94">
        <v>0</v>
      </c>
      <c r="C94" s="70">
        <f>'Gen-Male'!B96</f>
        <v>0.22080963850021362</v>
      </c>
    </row>
    <row r="95" spans="1:3" ht="15.75" customHeight="1" x14ac:dyDescent="0.25">
      <c r="A95">
        <v>93</v>
      </c>
      <c r="B95">
        <v>0</v>
      </c>
      <c r="C95" s="70">
        <f>'Gen-Male'!B97</f>
        <v>0.24214990437030792</v>
      </c>
    </row>
    <row r="96" spans="1:3" ht="15.75" customHeight="1" x14ac:dyDescent="0.25">
      <c r="A96">
        <v>94</v>
      </c>
      <c r="B96">
        <v>0</v>
      </c>
      <c r="C96" s="70">
        <f>'Gen-Male'!B98</f>
        <v>0.26432985067367554</v>
      </c>
    </row>
    <row r="97" spans="1:3" ht="15.75" customHeight="1" x14ac:dyDescent="0.25">
      <c r="A97">
        <v>95</v>
      </c>
      <c r="B97">
        <v>0</v>
      </c>
      <c r="C97" s="70">
        <f>'Gen-Male'!B99</f>
        <v>0.28716710209846497</v>
      </c>
    </row>
    <row r="98" spans="1:3" ht="15.75" customHeight="1" x14ac:dyDescent="0.25">
      <c r="A98">
        <v>96</v>
      </c>
      <c r="B98">
        <v>0</v>
      </c>
      <c r="C98" s="70">
        <f>'Gen-Male'!B100</f>
        <v>0.31045496463775635</v>
      </c>
    </row>
    <row r="99" spans="1:3" ht="15.75" customHeight="1" x14ac:dyDescent="0.25">
      <c r="A99">
        <v>97</v>
      </c>
      <c r="B99">
        <v>0</v>
      </c>
      <c r="C99" s="70">
        <f>'Gen-Male'!B101</f>
        <v>0.33396938443183899</v>
      </c>
    </row>
    <row r="100" spans="1:3" ht="15.75" customHeight="1" x14ac:dyDescent="0.25">
      <c r="A100">
        <v>98</v>
      </c>
      <c r="B100">
        <v>0</v>
      </c>
      <c r="C100" s="70">
        <f>'Gen-Male'!B102</f>
        <v>0.35747748613357544</v>
      </c>
    </row>
    <row r="101" spans="1:3" ht="15.75" customHeight="1" x14ac:dyDescent="0.25">
      <c r="A101">
        <v>99</v>
      </c>
      <c r="B101">
        <v>0</v>
      </c>
      <c r="C101" s="70">
        <f>'Gen-Male'!B103</f>
        <v>0.38074660301208496</v>
      </c>
    </row>
    <row r="102" spans="1:3" ht="15.75" customHeight="1" x14ac:dyDescent="0.25">
      <c r="A102">
        <v>100</v>
      </c>
      <c r="B102">
        <v>0</v>
      </c>
      <c r="C102" s="70">
        <f>'Gen-Male'!B104</f>
        <v>1</v>
      </c>
    </row>
    <row r="103" spans="1:3" ht="15.75" customHeight="1" x14ac:dyDescent="0.25">
      <c r="A103">
        <v>0</v>
      </c>
      <c r="B103">
        <v>1</v>
      </c>
      <c r="C103" s="75">
        <f>'Gen-Female'!B4</f>
        <v>4.9182921648025504E-3</v>
      </c>
    </row>
    <row r="104" spans="1:3" ht="15.75" customHeight="1" x14ac:dyDescent="0.25">
      <c r="A104">
        <v>1</v>
      </c>
      <c r="B104">
        <v>1</v>
      </c>
      <c r="C104" s="75">
        <f>'Gen-Female'!B5</f>
        <v>3.1034345738589764E-4</v>
      </c>
    </row>
    <row r="105" spans="1:3" ht="15.75" customHeight="1" x14ac:dyDescent="0.25">
      <c r="A105">
        <v>2</v>
      </c>
      <c r="B105">
        <v>1</v>
      </c>
      <c r="C105" s="75">
        <f>'Gen-Female'!B6</f>
        <v>1.9920052727684379E-4</v>
      </c>
    </row>
    <row r="106" spans="1:3" ht="15.75" customHeight="1" x14ac:dyDescent="0.25">
      <c r="A106">
        <v>3</v>
      </c>
      <c r="B106">
        <v>1</v>
      </c>
      <c r="C106" s="75">
        <f>'Gen-Female'!B7</f>
        <v>1.6134677571244538E-4</v>
      </c>
    </row>
    <row r="107" spans="1:3" ht="15.75" customHeight="1" x14ac:dyDescent="0.25">
      <c r="A107">
        <v>4</v>
      </c>
      <c r="B107">
        <v>1</v>
      </c>
      <c r="C107" s="75">
        <f>'Gen-Female'!B8</f>
        <v>1.2305102427490056E-4</v>
      </c>
    </row>
    <row r="108" spans="1:3" ht="15.75" customHeight="1" x14ac:dyDescent="0.25">
      <c r="A108">
        <v>5</v>
      </c>
      <c r="B108">
        <v>1</v>
      </c>
      <c r="C108" s="75">
        <f>'Gen-Female'!B9</f>
        <v>1.1494819773361087E-4</v>
      </c>
    </row>
    <row r="109" spans="1:3" ht="15.75" customHeight="1" x14ac:dyDescent="0.25">
      <c r="A109">
        <v>6</v>
      </c>
      <c r="B109">
        <v>1</v>
      </c>
      <c r="C109" s="75">
        <f>'Gen-Female'!B10</f>
        <v>1.0265516175422817E-4</v>
      </c>
    </row>
    <row r="110" spans="1:3" ht="15.75" customHeight="1" x14ac:dyDescent="0.25">
      <c r="A110">
        <v>7</v>
      </c>
      <c r="B110">
        <v>1</v>
      </c>
      <c r="C110" s="75">
        <f>'Gen-Female'!B11</f>
        <v>9.4414404884446412E-5</v>
      </c>
    </row>
    <row r="111" spans="1:3" ht="15.75" customHeight="1" x14ac:dyDescent="0.25">
      <c r="A111">
        <v>8</v>
      </c>
      <c r="B111">
        <v>1</v>
      </c>
      <c r="C111" s="75">
        <f>'Gen-Female'!B12</f>
        <v>8.9183908130507916E-5</v>
      </c>
    </row>
    <row r="112" spans="1:3" ht="15.75" customHeight="1" x14ac:dyDescent="0.25">
      <c r="A112">
        <v>9</v>
      </c>
      <c r="B112">
        <v>1</v>
      </c>
      <c r="C112" s="75">
        <f>'Gen-Female'!B13</f>
        <v>8.7081112724263221E-5</v>
      </c>
    </row>
    <row r="113" spans="1:3" ht="15.75" customHeight="1" x14ac:dyDescent="0.25">
      <c r="A113">
        <v>10</v>
      </c>
      <c r="B113">
        <v>1</v>
      </c>
      <c r="C113" s="75">
        <f>'Gen-Female'!B14</f>
        <v>8.9411485532764345E-5</v>
      </c>
    </row>
    <row r="114" spans="1:3" ht="15.75" customHeight="1" x14ac:dyDescent="0.25">
      <c r="A114">
        <v>11</v>
      </c>
      <c r="B114">
        <v>1</v>
      </c>
      <c r="C114" s="75">
        <f>'Gen-Female'!B15</f>
        <v>9.8494638223201036E-5</v>
      </c>
    </row>
    <row r="115" spans="1:3" ht="15.75" customHeight="1" x14ac:dyDescent="0.25">
      <c r="A115">
        <v>12</v>
      </c>
      <c r="B115">
        <v>1</v>
      </c>
      <c r="C115" s="75">
        <f>'Gen-Female'!B16</f>
        <v>1.1708783131325617E-4</v>
      </c>
    </row>
    <row r="116" spans="1:3" ht="15.75" customHeight="1" x14ac:dyDescent="0.25">
      <c r="A116">
        <v>13</v>
      </c>
      <c r="B116">
        <v>1</v>
      </c>
      <c r="C116" s="75">
        <f>'Gen-Female'!B17</f>
        <v>1.4674430713057518E-4</v>
      </c>
    </row>
    <row r="117" spans="1:3" ht="15.75" customHeight="1" x14ac:dyDescent="0.25">
      <c r="A117">
        <v>14</v>
      </c>
      <c r="B117">
        <v>1</v>
      </c>
      <c r="C117" s="75">
        <f>'Gen-Female'!B18</f>
        <v>1.8538441509008408E-4</v>
      </c>
    </row>
    <row r="118" spans="1:3" ht="15.75" customHeight="1" x14ac:dyDescent="0.25">
      <c r="A118">
        <v>15</v>
      </c>
      <c r="B118">
        <v>1</v>
      </c>
      <c r="C118" s="75">
        <f>'Gen-Female'!B19</f>
        <v>2.296643506269902E-4</v>
      </c>
    </row>
    <row r="119" spans="1:3" ht="15.75" customHeight="1" x14ac:dyDescent="0.25">
      <c r="A119">
        <v>16</v>
      </c>
      <c r="B119">
        <v>1</v>
      </c>
      <c r="C119" s="75">
        <f>'Gen-Female'!B20</f>
        <v>2.7617320301942527E-4</v>
      </c>
    </row>
    <row r="120" spans="1:3" ht="15.75" customHeight="1" x14ac:dyDescent="0.25">
      <c r="A120">
        <v>17</v>
      </c>
      <c r="B120">
        <v>1</v>
      </c>
      <c r="C120" s="75">
        <f>'Gen-Female'!B21</f>
        <v>3.2387953251600266E-4</v>
      </c>
    </row>
    <row r="121" spans="1:3" ht="15.75" customHeight="1" x14ac:dyDescent="0.25">
      <c r="A121">
        <v>18</v>
      </c>
      <c r="B121">
        <v>1</v>
      </c>
      <c r="C121" s="75">
        <f>'Gen-Female'!B22</f>
        <v>3.7105032242834568E-4</v>
      </c>
    </row>
    <row r="122" spans="1:3" ht="15.75" customHeight="1" x14ac:dyDescent="0.25">
      <c r="A122">
        <v>19</v>
      </c>
      <c r="B122">
        <v>1</v>
      </c>
      <c r="C122" s="75">
        <f>'Gen-Female'!B23</f>
        <v>4.1805012733675539E-4</v>
      </c>
    </row>
    <row r="123" spans="1:3" ht="15.75" customHeight="1" x14ac:dyDescent="0.25">
      <c r="A123">
        <v>20</v>
      </c>
      <c r="B123">
        <v>1</v>
      </c>
      <c r="C123" s="75">
        <f>'Gen-Female'!B24</f>
        <v>4.6753851347602904E-4</v>
      </c>
    </row>
    <row r="124" spans="1:3" ht="15.75" customHeight="1" x14ac:dyDescent="0.25">
      <c r="A124">
        <v>21</v>
      </c>
      <c r="B124">
        <v>1</v>
      </c>
      <c r="C124" s="75">
        <f>'Gen-Female'!B25</f>
        <v>5.19419030752033E-4</v>
      </c>
    </row>
    <row r="125" spans="1:3" ht="15.75" customHeight="1" x14ac:dyDescent="0.25">
      <c r="A125">
        <v>22</v>
      </c>
      <c r="B125">
        <v>1</v>
      </c>
      <c r="C125" s="75">
        <f>'Gen-Female'!B26</f>
        <v>5.6993152247741818E-4</v>
      </c>
    </row>
    <row r="126" spans="1:3" ht="15.75" customHeight="1" x14ac:dyDescent="0.25">
      <c r="A126">
        <v>23</v>
      </c>
      <c r="B126">
        <v>1</v>
      </c>
      <c r="C126" s="75">
        <f>'Gen-Female'!B27</f>
        <v>6.1726034618914127E-4</v>
      </c>
    </row>
    <row r="127" spans="1:3" ht="15.75" customHeight="1" x14ac:dyDescent="0.25">
      <c r="A127">
        <v>24</v>
      </c>
      <c r="B127">
        <v>1</v>
      </c>
      <c r="C127" s="75">
        <f>'Gen-Female'!B28</f>
        <v>6.6197779960930347E-4</v>
      </c>
    </row>
    <row r="128" spans="1:3" ht="15.75" customHeight="1" x14ac:dyDescent="0.25">
      <c r="A128">
        <v>25</v>
      </c>
      <c r="B128">
        <v>1</v>
      </c>
      <c r="C128" s="75">
        <f>'Gen-Female'!B29</f>
        <v>7.0523109752684832E-4</v>
      </c>
    </row>
    <row r="129" spans="1:3" ht="15.75" customHeight="1" x14ac:dyDescent="0.25">
      <c r="A129">
        <v>26</v>
      </c>
      <c r="B129">
        <v>1</v>
      </c>
      <c r="C129" s="75">
        <f>'Gen-Female'!B30</f>
        <v>7.4984179809689522E-4</v>
      </c>
    </row>
    <row r="130" spans="1:3" ht="15.75" customHeight="1" x14ac:dyDescent="0.25">
      <c r="A130">
        <v>27</v>
      </c>
      <c r="B130">
        <v>1</v>
      </c>
      <c r="C130" s="75">
        <f>'Gen-Female'!B31</f>
        <v>7.9824408749118447E-4</v>
      </c>
    </row>
    <row r="131" spans="1:3" ht="15.75" customHeight="1" x14ac:dyDescent="0.25">
      <c r="A131">
        <v>28</v>
      </c>
      <c r="B131">
        <v>1</v>
      </c>
      <c r="C131" s="75">
        <f>'Gen-Female'!B32</f>
        <v>8.5295288590714335E-4</v>
      </c>
    </row>
    <row r="132" spans="1:3" ht="15.75" customHeight="1" x14ac:dyDescent="0.25">
      <c r="A132">
        <v>29</v>
      </c>
      <c r="B132">
        <v>1</v>
      </c>
      <c r="C132" s="75">
        <f>'Gen-Female'!B33</f>
        <v>9.1356568736955523E-4</v>
      </c>
    </row>
    <row r="133" spans="1:3" ht="15.75" customHeight="1" x14ac:dyDescent="0.25">
      <c r="A133">
        <v>30</v>
      </c>
      <c r="B133">
        <v>1</v>
      </c>
      <c r="C133" s="75">
        <f>'Gen-Female'!B34</f>
        <v>9.7815925255417824E-4</v>
      </c>
    </row>
    <row r="134" spans="1:3" ht="15.75" customHeight="1" x14ac:dyDescent="0.25">
      <c r="A134">
        <v>31</v>
      </c>
      <c r="B134">
        <v>1</v>
      </c>
      <c r="C134" s="75">
        <f>'Gen-Female'!B35</f>
        <v>1.0439890902489424E-3</v>
      </c>
    </row>
    <row r="135" spans="1:3" ht="15.75" customHeight="1" x14ac:dyDescent="0.25">
      <c r="A135">
        <v>32</v>
      </c>
      <c r="B135">
        <v>1</v>
      </c>
      <c r="C135" s="75">
        <f>'Gen-Female'!B36</f>
        <v>1.1105344165116549E-3</v>
      </c>
    </row>
    <row r="136" spans="1:3" ht="15.75" customHeight="1" x14ac:dyDescent="0.25">
      <c r="A136">
        <v>33</v>
      </c>
      <c r="B136">
        <v>1</v>
      </c>
      <c r="C136" s="75">
        <f>'Gen-Female'!B37</f>
        <v>1.1764272348955274E-3</v>
      </c>
    </row>
    <row r="137" spans="1:3" ht="15.75" customHeight="1" x14ac:dyDescent="0.25">
      <c r="A137">
        <v>34</v>
      </c>
      <c r="B137">
        <v>1</v>
      </c>
      <c r="C137" s="75">
        <f>'Gen-Female'!B38</f>
        <v>1.2426998000591993E-3</v>
      </c>
    </row>
    <row r="138" spans="1:3" ht="15.75" customHeight="1" x14ac:dyDescent="0.25">
      <c r="A138">
        <v>35</v>
      </c>
      <c r="B138">
        <v>1</v>
      </c>
      <c r="C138" s="75">
        <f>'Gen-Female'!B39</f>
        <v>1.3151299208402634E-3</v>
      </c>
    </row>
    <row r="139" spans="1:3" ht="15.75" customHeight="1" x14ac:dyDescent="0.25">
      <c r="A139">
        <v>36</v>
      </c>
      <c r="B139">
        <v>1</v>
      </c>
      <c r="C139" s="75">
        <f>'Gen-Female'!B40</f>
        <v>1.3931749854236841E-3</v>
      </c>
    </row>
    <row r="140" spans="1:3" ht="15.75" customHeight="1" x14ac:dyDescent="0.25">
      <c r="A140">
        <v>37</v>
      </c>
      <c r="B140">
        <v>1</v>
      </c>
      <c r="C140" s="75">
        <f>'Gen-Female'!B41</f>
        <v>1.4710781397297978E-3</v>
      </c>
    </row>
    <row r="141" spans="1:3" ht="15.75" customHeight="1" x14ac:dyDescent="0.25">
      <c r="A141">
        <v>38</v>
      </c>
      <c r="B141">
        <v>1</v>
      </c>
      <c r="C141" s="75">
        <f>'Gen-Female'!B42</f>
        <v>1.5481441514566541E-3</v>
      </c>
    </row>
    <row r="142" spans="1:3" ht="15.75" customHeight="1" x14ac:dyDescent="0.25">
      <c r="A142">
        <v>39</v>
      </c>
      <c r="B142">
        <v>1</v>
      </c>
      <c r="C142" s="75">
        <f>'Gen-Female'!B43</f>
        <v>1.6286502359434962E-3</v>
      </c>
    </row>
    <row r="143" spans="1:3" ht="15.75" customHeight="1" x14ac:dyDescent="0.25">
      <c r="A143">
        <v>40</v>
      </c>
      <c r="B143">
        <v>1</v>
      </c>
      <c r="C143" s="75">
        <f>'Gen-Female'!B44</f>
        <v>1.7199784051626921E-3</v>
      </c>
    </row>
    <row r="144" spans="1:3" ht="15.75" customHeight="1" x14ac:dyDescent="0.25">
      <c r="A144">
        <v>41</v>
      </c>
      <c r="B144">
        <v>1</v>
      </c>
      <c r="C144" s="75">
        <f>'Gen-Female'!B45</f>
        <v>1.8262607045471668E-3</v>
      </c>
    </row>
    <row r="145" spans="1:3" ht="15.75" customHeight="1" x14ac:dyDescent="0.25">
      <c r="A145">
        <v>42</v>
      </c>
      <c r="B145">
        <v>1</v>
      </c>
      <c r="C145" s="75">
        <f>'Gen-Female'!B46</f>
        <v>1.9458362367004156E-3</v>
      </c>
    </row>
    <row r="146" spans="1:3" ht="15.75" customHeight="1" x14ac:dyDescent="0.25">
      <c r="A146">
        <v>43</v>
      </c>
      <c r="B146">
        <v>1</v>
      </c>
      <c r="C146" s="75">
        <f>'Gen-Female'!B47</f>
        <v>2.0787713583558798E-3</v>
      </c>
    </row>
    <row r="147" spans="1:3" ht="15.75" customHeight="1" x14ac:dyDescent="0.25">
      <c r="A147">
        <v>44</v>
      </c>
      <c r="B147">
        <v>1</v>
      </c>
      <c r="C147" s="75">
        <f>'Gen-Female'!B48</f>
        <v>2.2257999517023563E-3</v>
      </c>
    </row>
    <row r="148" spans="1:3" ht="15.75" customHeight="1" x14ac:dyDescent="0.25">
      <c r="A148">
        <v>45</v>
      </c>
      <c r="B148">
        <v>1</v>
      </c>
      <c r="C148" s="75">
        <f>'Gen-Female'!B49</f>
        <v>2.3925530258566141E-3</v>
      </c>
    </row>
    <row r="149" spans="1:3" ht="15.75" customHeight="1" x14ac:dyDescent="0.25">
      <c r="A149">
        <v>46</v>
      </c>
      <c r="B149">
        <v>1</v>
      </c>
      <c r="C149" s="75">
        <f>'Gen-Female'!B50</f>
        <v>2.579039428383112E-3</v>
      </c>
    </row>
    <row r="150" spans="1:3" ht="15.75" customHeight="1" x14ac:dyDescent="0.25">
      <c r="A150">
        <v>47</v>
      </c>
      <c r="B150">
        <v>1</v>
      </c>
      <c r="C150" s="75">
        <f>'Gen-Female'!B51</f>
        <v>2.7801222167909145E-3</v>
      </c>
    </row>
    <row r="151" spans="1:3" ht="15.75" customHeight="1" x14ac:dyDescent="0.25">
      <c r="A151">
        <v>48</v>
      </c>
      <c r="B151">
        <v>1</v>
      </c>
      <c r="C151" s="75">
        <f>'Gen-Female'!B52</f>
        <v>2.9958090744912624E-3</v>
      </c>
    </row>
    <row r="152" spans="1:3" ht="15.75" customHeight="1" x14ac:dyDescent="0.25">
      <c r="A152">
        <v>49</v>
      </c>
      <c r="B152">
        <v>1</v>
      </c>
      <c r="C152" s="75">
        <f>'Gen-Female'!B53</f>
        <v>3.231346607208252E-3</v>
      </c>
    </row>
    <row r="153" spans="1:3" ht="15.75" customHeight="1" x14ac:dyDescent="0.25">
      <c r="A153">
        <v>50</v>
      </c>
      <c r="B153">
        <v>1</v>
      </c>
      <c r="C153" s="75">
        <f>'Gen-Female'!B54</f>
        <v>3.4843203611671925E-3</v>
      </c>
    </row>
    <row r="154" spans="1:3" ht="15.75" customHeight="1" x14ac:dyDescent="0.25">
      <c r="A154">
        <v>51</v>
      </c>
      <c r="B154">
        <v>1</v>
      </c>
      <c r="C154" s="75">
        <f>'Gen-Female'!B55</f>
        <v>3.7678510416299105E-3</v>
      </c>
    </row>
    <row r="155" spans="1:3" ht="15.75" customHeight="1" x14ac:dyDescent="0.25">
      <c r="A155">
        <v>52</v>
      </c>
      <c r="B155">
        <v>1</v>
      </c>
      <c r="C155" s="75">
        <f>'Gen-Female'!B56</f>
        <v>4.097276832908392E-3</v>
      </c>
    </row>
    <row r="156" spans="1:3" ht="15.75" customHeight="1" x14ac:dyDescent="0.25">
      <c r="A156">
        <v>53</v>
      </c>
      <c r="B156">
        <v>1</v>
      </c>
      <c r="C156" s="75">
        <f>'Gen-Female'!B57</f>
        <v>4.4745313934981823E-3</v>
      </c>
    </row>
    <row r="157" spans="1:3" ht="15.75" customHeight="1" x14ac:dyDescent="0.25">
      <c r="A157">
        <v>54</v>
      </c>
      <c r="B157">
        <v>1</v>
      </c>
      <c r="C157" s="75">
        <f>'Gen-Female'!B58</f>
        <v>4.8853233456611633E-3</v>
      </c>
    </row>
    <row r="158" spans="1:3" ht="15.75" customHeight="1" x14ac:dyDescent="0.25">
      <c r="A158">
        <v>55</v>
      </c>
      <c r="B158">
        <v>1</v>
      </c>
      <c r="C158" s="75">
        <f>'Gen-Female'!B59</f>
        <v>5.3003649227321148E-3</v>
      </c>
    </row>
    <row r="159" spans="1:3" ht="15.75" customHeight="1" x14ac:dyDescent="0.25">
      <c r="A159">
        <v>56</v>
      </c>
      <c r="B159">
        <v>1</v>
      </c>
      <c r="C159" s="75">
        <f>'Gen-Female'!B60</f>
        <v>5.7250033132731915E-3</v>
      </c>
    </row>
    <row r="160" spans="1:3" ht="15.75" customHeight="1" x14ac:dyDescent="0.25">
      <c r="A160">
        <v>57</v>
      </c>
      <c r="B160">
        <v>1</v>
      </c>
      <c r="C160" s="75">
        <f>'Gen-Female'!B61</f>
        <v>6.1917328275740147E-3</v>
      </c>
    </row>
    <row r="161" spans="1:3" ht="15.75" customHeight="1" x14ac:dyDescent="0.25">
      <c r="A161">
        <v>58</v>
      </c>
      <c r="B161">
        <v>1</v>
      </c>
      <c r="C161" s="75">
        <f>'Gen-Female'!B62</f>
        <v>6.7171393893659115E-3</v>
      </c>
    </row>
    <row r="162" spans="1:3" ht="15.75" customHeight="1" x14ac:dyDescent="0.25">
      <c r="A162">
        <v>59</v>
      </c>
      <c r="B162">
        <v>1</v>
      </c>
      <c r="C162" s="75">
        <f>'Gen-Female'!B63</f>
        <v>7.2957482188940048E-3</v>
      </c>
    </row>
    <row r="163" spans="1:3" ht="15.75" customHeight="1" x14ac:dyDescent="0.25">
      <c r="A163">
        <v>60</v>
      </c>
      <c r="B163">
        <v>1</v>
      </c>
      <c r="C163" s="75">
        <f>'Gen-Female'!B64</f>
        <v>7.9277195036411285E-3</v>
      </c>
    </row>
    <row r="164" spans="1:3" ht="15.75" customHeight="1" x14ac:dyDescent="0.25">
      <c r="A164">
        <v>61</v>
      </c>
      <c r="B164">
        <v>1</v>
      </c>
      <c r="C164" s="75">
        <f>'Gen-Female'!B65</f>
        <v>8.5777658969163895E-3</v>
      </c>
    </row>
    <row r="165" spans="1:3" ht="15.75" customHeight="1" x14ac:dyDescent="0.25">
      <c r="A165">
        <v>62</v>
      </c>
      <c r="B165">
        <v>1</v>
      </c>
      <c r="C165" s="75">
        <f>'Gen-Female'!B66</f>
        <v>9.2172883450984955E-3</v>
      </c>
    </row>
    <row r="166" spans="1:3" ht="15.75" customHeight="1" x14ac:dyDescent="0.25">
      <c r="A166">
        <v>63</v>
      </c>
      <c r="B166">
        <v>1</v>
      </c>
      <c r="C166" s="75">
        <f>'Gen-Female'!B67</f>
        <v>9.8342848941683769E-3</v>
      </c>
    </row>
    <row r="167" spans="1:3" ht="15.75" customHeight="1" x14ac:dyDescent="0.25">
      <c r="A167">
        <v>64</v>
      </c>
      <c r="B167">
        <v>1</v>
      </c>
      <c r="C167" s="75">
        <f>'Gen-Female'!B68</f>
        <v>1.0462209582328796E-2</v>
      </c>
    </row>
    <row r="168" spans="1:3" ht="15.75" customHeight="1" x14ac:dyDescent="0.25">
      <c r="A168">
        <v>65</v>
      </c>
      <c r="B168">
        <v>1</v>
      </c>
      <c r="C168" s="75">
        <f>'Gen-Female'!B69</f>
        <v>1.1128720827400684E-2</v>
      </c>
    </row>
    <row r="169" spans="1:3" ht="15.75" customHeight="1" x14ac:dyDescent="0.25">
      <c r="A169">
        <v>66</v>
      </c>
      <c r="B169">
        <v>1</v>
      </c>
      <c r="C169" s="75">
        <f>'Gen-Female'!B70</f>
        <v>1.1932274326682091E-2</v>
      </c>
    </row>
    <row r="170" spans="1:3" ht="15.75" customHeight="1" x14ac:dyDescent="0.25">
      <c r="A170">
        <v>67</v>
      </c>
      <c r="B170">
        <v>1</v>
      </c>
      <c r="C170" s="75">
        <f>'Gen-Female'!B71</f>
        <v>1.2870612554252148E-2</v>
      </c>
    </row>
    <row r="171" spans="1:3" ht="15.75" customHeight="1" x14ac:dyDescent="0.25">
      <c r="A171">
        <v>68</v>
      </c>
      <c r="B171">
        <v>1</v>
      </c>
      <c r="C171" s="75">
        <f>'Gen-Female'!B72</f>
        <v>1.3999505899846554E-2</v>
      </c>
    </row>
    <row r="172" spans="1:3" ht="15.75" customHeight="1" x14ac:dyDescent="0.25">
      <c r="A172">
        <v>69</v>
      </c>
      <c r="B172">
        <v>1</v>
      </c>
      <c r="C172" s="75">
        <f>'Gen-Female'!B73</f>
        <v>1.5264760702848434E-2</v>
      </c>
    </row>
    <row r="173" spans="1:3" ht="15.75" customHeight="1" x14ac:dyDescent="0.25">
      <c r="A173">
        <v>70</v>
      </c>
      <c r="B173">
        <v>1</v>
      </c>
      <c r="C173" s="75">
        <f>'Gen-Female'!B74</f>
        <v>1.6692837700247765E-2</v>
      </c>
    </row>
    <row r="174" spans="1:3" ht="15.75" customHeight="1" x14ac:dyDescent="0.25">
      <c r="A174">
        <v>71</v>
      </c>
      <c r="B174">
        <v>1</v>
      </c>
      <c r="C174" s="75">
        <f>'Gen-Female'!B75</f>
        <v>1.8272092565894127E-2</v>
      </c>
    </row>
    <row r="175" spans="1:3" ht="15.75" customHeight="1" x14ac:dyDescent="0.25">
      <c r="A175">
        <v>72</v>
      </c>
      <c r="B175">
        <v>1</v>
      </c>
      <c r="C175" s="75">
        <f>'Gen-Female'!B76</f>
        <v>2.0045559853315353E-2</v>
      </c>
    </row>
    <row r="176" spans="1:3" ht="15.75" customHeight="1" x14ac:dyDescent="0.25">
      <c r="A176">
        <v>73</v>
      </c>
      <c r="B176">
        <v>1</v>
      </c>
      <c r="C176" s="75">
        <f>'Gen-Female'!B77</f>
        <v>2.1729562431573868E-2</v>
      </c>
    </row>
    <row r="177" spans="1:3" ht="15.75" customHeight="1" x14ac:dyDescent="0.25">
      <c r="A177">
        <v>74</v>
      </c>
      <c r="B177">
        <v>1</v>
      </c>
      <c r="C177" s="75">
        <f>'Gen-Female'!B78</f>
        <v>2.4519480764865875E-2</v>
      </c>
    </row>
    <row r="178" spans="1:3" ht="15.75" customHeight="1" x14ac:dyDescent="0.25">
      <c r="A178">
        <v>75</v>
      </c>
      <c r="B178">
        <v>1</v>
      </c>
      <c r="C178" s="75">
        <f>'Gen-Female'!B79</f>
        <v>2.6862218976020813E-2</v>
      </c>
    </row>
    <row r="179" spans="1:3" ht="15.75" customHeight="1" x14ac:dyDescent="0.25">
      <c r="A179">
        <v>76</v>
      </c>
      <c r="B179">
        <v>1</v>
      </c>
      <c r="C179" s="75">
        <f>'Gen-Female'!B80</f>
        <v>2.9941828921437263E-2</v>
      </c>
    </row>
    <row r="180" spans="1:3" ht="15.75" customHeight="1" x14ac:dyDescent="0.25">
      <c r="A180">
        <v>77</v>
      </c>
      <c r="B180">
        <v>1</v>
      </c>
      <c r="C180" s="75">
        <f>'Gen-Female'!B81</f>
        <v>3.3036854118108749E-2</v>
      </c>
    </row>
    <row r="181" spans="1:3" ht="15.75" customHeight="1" x14ac:dyDescent="0.25">
      <c r="A181">
        <v>78</v>
      </c>
      <c r="B181">
        <v>1</v>
      </c>
      <c r="C181" s="75">
        <f>'Gen-Female'!B82</f>
        <v>3.7086360156536102E-2</v>
      </c>
    </row>
    <row r="182" spans="1:3" ht="15.75" customHeight="1" x14ac:dyDescent="0.25">
      <c r="A182">
        <v>79</v>
      </c>
      <c r="B182">
        <v>1</v>
      </c>
      <c r="C182" s="75">
        <f>'Gen-Female'!B83</f>
        <v>4.1213382035493851E-2</v>
      </c>
    </row>
    <row r="183" spans="1:3" ht="15.75" customHeight="1" x14ac:dyDescent="0.25">
      <c r="A183">
        <v>80</v>
      </c>
      <c r="B183">
        <v>1</v>
      </c>
      <c r="C183" s="75">
        <f>'Gen-Female'!B84</f>
        <v>4.5945137739181519E-2</v>
      </c>
    </row>
    <row r="184" spans="1:3" ht="15.75" customHeight="1" x14ac:dyDescent="0.25">
      <c r="A184">
        <v>81</v>
      </c>
      <c r="B184">
        <v>1</v>
      </c>
      <c r="C184" s="75">
        <f>'Gen-Female'!B85</f>
        <v>5.1104221493005753E-2</v>
      </c>
    </row>
    <row r="185" spans="1:3" ht="15.75" customHeight="1" x14ac:dyDescent="0.25">
      <c r="A185">
        <v>82</v>
      </c>
      <c r="B185">
        <v>1</v>
      </c>
      <c r="C185" s="75">
        <f>'Gen-Female'!B86</f>
        <v>5.7111047208309174E-2</v>
      </c>
    </row>
    <row r="186" spans="1:3" ht="15.75" customHeight="1" x14ac:dyDescent="0.25">
      <c r="A186">
        <v>83</v>
      </c>
      <c r="B186">
        <v>1</v>
      </c>
      <c r="C186" s="75">
        <f>'Gen-Female'!B87</f>
        <v>6.416301429271698E-2</v>
      </c>
    </row>
    <row r="187" spans="1:3" ht="15.75" customHeight="1" x14ac:dyDescent="0.25">
      <c r="A187">
        <v>84</v>
      </c>
      <c r="B187">
        <v>1</v>
      </c>
      <c r="C187" s="75">
        <f>'Gen-Female'!B88</f>
        <v>7.2352766990661621E-2</v>
      </c>
    </row>
    <row r="188" spans="1:3" ht="15.75" customHeight="1" x14ac:dyDescent="0.25">
      <c r="A188">
        <v>85</v>
      </c>
      <c r="B188">
        <v>1</v>
      </c>
      <c r="C188" s="75">
        <f>'Gen-Female'!B89</f>
        <v>8.1450983881950378E-2</v>
      </c>
    </row>
    <row r="189" spans="1:3" ht="15.75" customHeight="1" x14ac:dyDescent="0.25">
      <c r="A189">
        <v>86</v>
      </c>
      <c r="B189">
        <v>1</v>
      </c>
      <c r="C189" s="75">
        <f>'Gen-Female'!B90</f>
        <v>9.0029276907444E-2</v>
      </c>
    </row>
    <row r="190" spans="1:3" ht="15.75" customHeight="1" x14ac:dyDescent="0.25">
      <c r="A190">
        <v>87</v>
      </c>
      <c r="B190">
        <v>1</v>
      </c>
      <c r="C190" s="75">
        <f>'Gen-Female'!B91</f>
        <v>0.10189624130725861</v>
      </c>
    </row>
    <row r="191" spans="1:3" ht="15.75" customHeight="1" x14ac:dyDescent="0.25">
      <c r="A191">
        <v>88</v>
      </c>
      <c r="B191">
        <v>1</v>
      </c>
      <c r="C191" s="75">
        <f>'Gen-Female'!B92</f>
        <v>0.1150154173374176</v>
      </c>
    </row>
    <row r="192" spans="1:3" ht="15.75" customHeight="1" x14ac:dyDescent="0.25">
      <c r="A192">
        <v>89</v>
      </c>
      <c r="B192">
        <v>1</v>
      </c>
      <c r="C192" s="75">
        <f>'Gen-Female'!B93</f>
        <v>0.12943658232688904</v>
      </c>
    </row>
    <row r="193" spans="1:3" ht="15.75" customHeight="1" x14ac:dyDescent="0.25">
      <c r="A193">
        <v>90</v>
      </c>
      <c r="B193">
        <v>1</v>
      </c>
      <c r="C193" s="75">
        <f>'Gen-Female'!B94</f>
        <v>0.14519003033638</v>
      </c>
    </row>
    <row r="194" spans="1:3" ht="15.75" customHeight="1" x14ac:dyDescent="0.25">
      <c r="A194">
        <v>91</v>
      </c>
      <c r="B194">
        <v>1</v>
      </c>
      <c r="C194" s="75">
        <f>'Gen-Female'!B95</f>
        <v>0.16228163242340088</v>
      </c>
    </row>
    <row r="195" spans="1:3" ht="15.75" customHeight="1" x14ac:dyDescent="0.25">
      <c r="A195">
        <v>92</v>
      </c>
      <c r="B195">
        <v>1</v>
      </c>
      <c r="C195" s="75">
        <f>'Gen-Female'!B96</f>
        <v>0.18068808317184448</v>
      </c>
    </row>
    <row r="196" spans="1:3" ht="15.75" customHeight="1" x14ac:dyDescent="0.25">
      <c r="A196">
        <v>93</v>
      </c>
      <c r="B196">
        <v>1</v>
      </c>
      <c r="C196" s="75">
        <f>'Gen-Female'!B97</f>
        <v>0.2003529816865921</v>
      </c>
    </row>
    <row r="197" spans="1:3" ht="15.75" customHeight="1" x14ac:dyDescent="0.25">
      <c r="A197">
        <v>94</v>
      </c>
      <c r="B197">
        <v>1</v>
      </c>
      <c r="C197" s="75">
        <f>'Gen-Female'!B98</f>
        <v>0.22118398547172546</v>
      </c>
    </row>
    <row r="198" spans="1:3" ht="15.75" customHeight="1" x14ac:dyDescent="0.25">
      <c r="A198">
        <v>95</v>
      </c>
      <c r="B198">
        <v>1</v>
      </c>
      <c r="C198" s="75">
        <f>'Gen-Female'!B99</f>
        <v>0.24305197596549988</v>
      </c>
    </row>
    <row r="199" spans="1:3" ht="15.75" customHeight="1" x14ac:dyDescent="0.25">
      <c r="A199">
        <v>96</v>
      </c>
      <c r="B199">
        <v>1</v>
      </c>
      <c r="C199" s="75">
        <f>'Gen-Female'!B100</f>
        <v>0.26579201221466064</v>
      </c>
    </row>
    <row r="200" spans="1:3" ht="15.75" customHeight="1" x14ac:dyDescent="0.25">
      <c r="A200">
        <v>97</v>
      </c>
      <c r="B200">
        <v>1</v>
      </c>
      <c r="C200" s="75">
        <f>'Gen-Female'!B101</f>
        <v>0.28920713067054749</v>
      </c>
    </row>
    <row r="201" spans="1:3" ht="15.75" customHeight="1" x14ac:dyDescent="0.25">
      <c r="A201">
        <v>98</v>
      </c>
      <c r="B201">
        <v>1</v>
      </c>
      <c r="C201" s="75">
        <f>'Gen-Female'!B102</f>
        <v>0.3130740225315094</v>
      </c>
    </row>
    <row r="202" spans="1:3" ht="15.75" customHeight="1" x14ac:dyDescent="0.25">
      <c r="A202">
        <v>99</v>
      </c>
      <c r="B202">
        <v>1</v>
      </c>
      <c r="C202" s="75">
        <f>'Gen-Female'!B103</f>
        <v>0.33715125918388367</v>
      </c>
    </row>
    <row r="203" spans="1:3" ht="15.75" customHeight="1" x14ac:dyDescent="0.25">
      <c r="A203">
        <v>100</v>
      </c>
      <c r="B203">
        <v>1</v>
      </c>
      <c r="C203" s="75">
        <f>'Gen-Female'!B104</f>
        <v>1</v>
      </c>
    </row>
  </sheetData>
  <pageMargins left="0.7" right="0.7" top="0.75" bottom="0.75" header="0.3" footer="0.3"/>
  <pageSetup paperSize="9"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F2E67141A0A5459E6D6A90874212A8" ma:contentTypeVersion="15" ma:contentTypeDescription="Create a new document." ma:contentTypeScope="" ma:versionID="7f70e5713f6e64fcd1d4c4cde83e6693">
  <xsd:schema xmlns:xsd="http://www.w3.org/2001/XMLSchema" xmlns:xs="http://www.w3.org/2001/XMLSchema" xmlns:p="http://schemas.microsoft.com/office/2006/metadata/properties" xmlns:ns3="f4763e81-6c61-4d36-bcd7-33687c8afc14" xmlns:ns4="fc198be0-986c-49de-9f3d-fcf672072dc5" targetNamespace="http://schemas.microsoft.com/office/2006/metadata/properties" ma:root="true" ma:fieldsID="79b107c5a4201d9c9929369f87f35314" ns3:_="" ns4:_="">
    <xsd:import namespace="f4763e81-6c61-4d36-bcd7-33687c8afc14"/>
    <xsd:import namespace="fc198be0-986c-49de-9f3d-fcf672072dc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763e81-6c61-4d36-bcd7-33687c8afc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8be0-986c-49de-9f3d-fcf672072dc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4763e81-6c61-4d36-bcd7-33687c8afc1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F47D67-85EE-4FEA-AD5B-D6356405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763e81-6c61-4d36-bcd7-33687c8afc14"/>
    <ds:schemaRef ds:uri="fc198be0-986c-49de-9f3d-fcf672072d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AE77CF-DC94-4498-9475-18162492C098}">
  <ds:schemaRefs>
    <ds:schemaRef ds:uri="http://purl.org/dc/dcmitype/"/>
    <ds:schemaRef ds:uri="http://purl.org/dc/terms/"/>
    <ds:schemaRef ds:uri="http://schemas.microsoft.com/office/2006/metadata/properties"/>
    <ds:schemaRef ds:uri="http://www.w3.org/XML/1998/namespace"/>
    <ds:schemaRef ds:uri="f4763e81-6c61-4d36-bcd7-33687c8afc14"/>
    <ds:schemaRef ds:uri="http://purl.org/dc/elements/1.1/"/>
    <ds:schemaRef ds:uri="fc198be0-986c-49de-9f3d-fcf672072dc5"/>
    <ds:schemaRef ds:uri="http://schemas.openxmlformats.org/package/2006/metadata/core-properties"/>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F832C132-FB0B-41D2-B659-E6B64965E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Overview</vt:lpstr>
      <vt:lpstr>Inputs -&gt;</vt:lpstr>
      <vt:lpstr>General</vt:lpstr>
      <vt:lpstr>Efficacy</vt:lpstr>
      <vt:lpstr>Gaps</vt:lpstr>
      <vt:lpstr>Costs</vt:lpstr>
      <vt:lpstr>Utilities</vt:lpstr>
      <vt:lpstr>Data Tables -&gt;</vt:lpstr>
      <vt:lpstr>Mortality</vt:lpstr>
      <vt:lpstr>CPI</vt:lpstr>
      <vt:lpstr>CPI_transp</vt:lpstr>
      <vt:lpstr>BLS_employment</vt:lpstr>
      <vt:lpstr>BLS_earnings</vt:lpstr>
      <vt:lpstr>Life Tables_OH -&gt;</vt:lpstr>
      <vt:lpstr>Gen-Female</vt:lpstr>
      <vt:lpstr>Gen-Male</vt:lpstr>
      <vt:lpstr>'Gen-Female'!Print_Titles</vt:lpstr>
      <vt:lpstr>'Gen-Male'!Print_Titles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Medicus Economics</dc:creator>
  <cp:lastModifiedBy>Eric Collins</cp:lastModifiedBy>
  <dcterms:created xsi:type="dcterms:W3CDTF">2023-05-04T12:31:47Z</dcterms:created>
  <dcterms:modified xsi:type="dcterms:W3CDTF">2023-09-12T21:04:11Z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0x010100D7F2E67141A0A5459E6D6A90874212A8</vt:lpwstr>
  </property>
</Properties>
</file>