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PROJECTS/IVI/IVI25020 RA CEA update/Model development/IVI-RA-development of v2/data-raw/"/>
    </mc:Choice>
  </mc:AlternateContent>
  <xr:revisionPtr revIDLastSave="0" documentId="13_ncr:1_{A2EBE28E-45D8-5B47-9671-AD43F3200A34}" xr6:coauthVersionLast="36" xr6:coauthVersionMax="36" xr10:uidLastSave="{00000000-0000-0000-0000-000000000000}"/>
  <bookViews>
    <workbookView xWindow="4080" yWindow="460" windowWidth="25600" windowHeight="17380" activeTab="1" xr2:uid="{00000000-000D-0000-FFFF-FFFF00000000}"/>
  </bookViews>
  <sheets>
    <sheet name="Cost" sheetId="9" r:id="rId1"/>
    <sheet name="Lookup" sheetId="10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9" l="1"/>
  <c r="L13" i="9"/>
  <c r="L11" i="9"/>
  <c r="L10" i="9"/>
  <c r="L4" i="9"/>
  <c r="L5" i="9"/>
  <c r="L22" i="9"/>
  <c r="L21" i="9"/>
  <c r="L7" i="9"/>
  <c r="L6" i="9"/>
  <c r="I15" i="9"/>
  <c r="H21" i="9"/>
  <c r="I21" i="9"/>
  <c r="I17" i="9"/>
  <c r="I20" i="9"/>
  <c r="H20" i="9"/>
  <c r="I2" i="9"/>
  <c r="I14" i="9"/>
  <c r="H4" i="9"/>
  <c r="I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jjansen_new</author>
  </authors>
  <commentList>
    <comment ref="H1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w0,2,24,26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<sst xmlns="http://schemas.openxmlformats.org/spreadsheetml/2006/main" count="227" uniqueCount="119">
  <si>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</si>
  <si>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</si>
  <si>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</si>
  <si>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</si>
  <si>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</si>
  <si>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</si>
  <si>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</si>
  <si>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</si>
  <si>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</si>
  <si>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15mg QW</t>
  </si>
  <si>
    <t>sulfazalazine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</si>
  <si>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</si>
  <si>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</si>
  <si>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</si>
  <si>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</si>
  <si>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</si>
  <si>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</si>
  <si>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</si>
  <si>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</si>
  <si>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</si>
  <si>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</si>
  <si>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</si>
  <si>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</si>
  <si>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</si>
  <si>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</si>
  <si>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</si>
  <si>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</si>
  <si>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</si>
  <si>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</si>
  <si>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</si>
  <si>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</si>
  <si>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</si>
  <si>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ssz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</si>
  <si>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</si>
  <si>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</si>
  <si>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</si>
  <si>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</si>
  <si>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</si>
  <si>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</si>
  <si>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</si>
  <si>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</si>
  <si>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400 mg at weeks 0, 2, 4 then 200 mg Q2W</t>
  </si>
  <si>
    <t>1000 mg at weeks 0, 2; then Q24 W</t>
  </si>
  <si>
    <t>125 mg SC QW with IV loading dose</t>
  </si>
  <si>
    <t>strength_unit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</si>
  <si>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</si>
  <si>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</si>
  <si>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</si>
  <si>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</si>
  <si>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</si>
  <si>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</si>
  <si>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</si>
  <si>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</si>
  <si>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</si>
  <si>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</si>
  <si>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</si>
  <si>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</si>
  <si>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</si>
  <si>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</si>
  <si>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</si>
  <si>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</si>
  <si>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</si>
  <si>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</si>
  <si>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</si>
  <si>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</si>
  <si>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</si>
  <si>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</si>
  <si>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</si>
  <si>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</si>
  <si>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</si>
  <si>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</si>
  <si>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</si>
  <si>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</si>
  <si>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</si>
  <si>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</si>
  <si>
    <t>price_per_unit</t>
  </si>
  <si>
    <t>loading_dose</t>
  </si>
  <si>
    <t>weight_based</t>
  </si>
  <si>
    <t>discount_lower</t>
  </si>
  <si>
    <t>discount_upper</t>
  </si>
  <si>
    <t>anakinra</t>
  </si>
  <si>
    <t>ana</t>
  </si>
  <si>
    <t>baricitinib</t>
  </si>
  <si>
    <t>bct</t>
  </si>
  <si>
    <t>sarilumab</t>
  </si>
  <si>
    <t>sar</t>
  </si>
  <si>
    <t>upa</t>
  </si>
  <si>
    <t>anamtx</t>
  </si>
  <si>
    <t>bctmtx</t>
  </si>
  <si>
    <t>sarmtx</t>
  </si>
  <si>
    <t>triple</t>
  </si>
  <si>
    <t>upamtx</t>
  </si>
  <si>
    <t>upadacitinib</t>
  </si>
  <si>
    <t>tofaticinib</t>
  </si>
  <si>
    <t>100 mg syringe</t>
  </si>
  <si>
    <t>100 mg daily</t>
  </si>
  <si>
    <t>2 mg daily</t>
  </si>
  <si>
    <t>2 mg tablet</t>
  </si>
  <si>
    <t>200 mg EOW</t>
  </si>
  <si>
    <t>200mg/1.14 mL syringe</t>
  </si>
  <si>
    <t>15 mg daily</t>
  </si>
  <si>
    <t>400 mg daily</t>
  </si>
  <si>
    <t>5 mg tablet</t>
  </si>
  <si>
    <t>15 mg tablet</t>
  </si>
  <si>
    <t>hydroxychloroquine sulfate</t>
  </si>
  <si>
    <t>methotrexate</t>
  </si>
  <si>
    <t>etnbiosszzs</t>
  </si>
  <si>
    <t>etnbiosykro</t>
  </si>
  <si>
    <t>etnbiosszzsmtx</t>
  </si>
  <si>
    <t>etnbiosykromtx</t>
  </si>
  <si>
    <t>ifxbiosqbtx</t>
  </si>
  <si>
    <t>ifxbiosqbtxmtx</t>
  </si>
  <si>
    <t>adabiosbwwdmtx</t>
  </si>
  <si>
    <t>adabiosbwwd</t>
  </si>
  <si>
    <t>adalimumab-bwwd (biosimilar Samsung Bioepis)</t>
  </si>
  <si>
    <t>etanercept-szzs (biosimilar Sandoz)</t>
  </si>
  <si>
    <t>etanercept-ykro (biosimilar Samsung Bioepis)</t>
  </si>
  <si>
    <t>infliximab-qbtx (biosimilar Pfizer)</t>
  </si>
  <si>
    <t>15 mg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</si>
</sst>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1" fontId="0" fillId="0" borderId="3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5" xfId="183" applyFont="1" applyFill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/>
    </xf>
    <xf numFmtId="2" fontId="0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 wrapText="1"/>
    </xf>
    <xf numFmtId="1" fontId="0" fillId="0" borderId="5" xfId="183" applyNumberFormat="1" applyFont="1" applyFill="1" applyAlignment="1">
      <alignment horizontal="left" vertical="top" wrapText="1"/>
    </xf>
    <xf numFmtId="0" fontId="0" fillId="0" borderId="5" xfId="183" applyFont="1" applyFill="1" applyAlignment="1">
      <alignment horizontal="left" vertical="top"/>
    </xf>
    <xf numFmtId="2" fontId="0" fillId="0" borderId="5" xfId="183" applyNumberFormat="1" applyFont="1" applyFill="1" applyAlignment="1">
      <alignment horizontal="left" vertical="top" wrapText="1"/>
    </xf>
    <xf numFmtId="164" fontId="0" fillId="0" borderId="2" xfId="0" applyNumberFormat="1" applyFont="1" applyFill="1" applyBorder="1" applyAlignment="1">
      <alignment horizontal="left" vertical="top" wrapText="1"/>
    </xf>
    <xf numFmtId="8" fontId="0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164" fontId="0" fillId="0" borderId="5" xfId="183" applyNumberFormat="1" applyFont="1" applyFill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2" fontId="1" fillId="0" borderId="3" xfId="0" applyNumberFormat="1" applyFont="1" applyFill="1" applyBorder="1" applyAlignment="1">
      <alignment horizontal="left" vertical="top" wrapText="1"/>
    </xf>
    <xf numFmtId="1" fontId="1" fillId="0" borderId="3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2" fontId="7" fillId="0" borderId="3" xfId="0" applyNumberFormat="1" applyFont="1" applyFill="1" applyBorder="1" applyAlignment="1">
      <alignment horizontal="left" vertical="top" wrapText="1"/>
    </xf>
    <xf numFmtId="164" fontId="7" fillId="0" borderId="5" xfId="183" applyNumberFormat="1" applyFont="1" applyFill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/>
    </xf>
    <xf numFmtId="1" fontId="0" fillId="0" borderId="3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1" fontId="0" fillId="0" borderId="0" xfId="0" applyNumberFormat="1" applyFont="1" applyFill="1" applyAlignment="1">
      <alignment horizontal="left" vertical="top"/>
    </xf>
    <xf numFmtId="164" fontId="0" fillId="0" borderId="2" xfId="0" applyNumberFormat="1" applyFont="1" applyFill="1" applyBorder="1" applyAlignment="1">
      <alignment horizontal="left" vertical="top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Input" xfId="18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L13" sqref="L13"/>
    </sheetView>
  </sheetViews>
  <sheetFormatPr baseColWidth="10" defaultColWidth="8.83203125" defaultRowHeight="28" customHeight="1" x14ac:dyDescent="0.2"/>
  <cols>
    <col min="1" max="1" width="52.6640625" style="10" customWidth="1"/>
    <col min="2" max="2" width="19.83203125" style="10" customWidth="1"/>
    <col min="3" max="3" width="46.5" style="10" customWidth="1"/>
    <col min="4" max="4" width="12.83203125" style="10" bestFit="1" customWidth="1"/>
    <col min="5" max="5" width="8.33203125" style="10" bestFit="1" customWidth="1"/>
    <col min="6" max="6" width="7.6640625" style="10" customWidth="1"/>
    <col min="7" max="7" width="8.83203125" style="10" bestFit="1" customWidth="1"/>
    <col min="8" max="8" width="15.33203125" style="10" customWidth="1"/>
    <col min="9" max="9" width="25.5" style="10" bestFit="1" customWidth="1"/>
    <col min="10" max="10" width="8.83203125" style="10" bestFit="1" customWidth="1"/>
    <col min="11" max="11" width="11.83203125" style="10" customWidth="1"/>
    <col min="12" max="12" width="14" style="10" customWidth="1"/>
    <col min="13" max="14" width="13.1640625" style="10" bestFit="1" customWidth="1"/>
    <col min="15" max="15" width="11.5" style="37" bestFit="1" customWidth="1"/>
    <col min="16" max="16" width="11.5" style="38" bestFit="1" customWidth="1"/>
    <col min="17" max="17" width="12" style="10" bestFit="1" customWidth="1"/>
    <col min="18" max="16384" width="8.83203125" style="10"/>
  </cols>
  <sheetData>
    <row r="1" spans="1:18" s="25" customFormat="1" ht="28" customHeight="1" x14ac:dyDescent="0.2">
      <c r="A1" s="24" t="s">
        <v>16</v>
      </c>
      <c r="B1" s="24" t="s">
        <v>17</v>
      </c>
      <c r="C1" s="24" t="s">
        <v>34</v>
      </c>
      <c r="D1" s="24" t="s">
        <v>45</v>
      </c>
      <c r="E1" s="24" t="s">
        <v>46</v>
      </c>
      <c r="F1" s="24" t="s">
        <v>47</v>
      </c>
      <c r="G1" s="24" t="s">
        <v>37</v>
      </c>
      <c r="H1" s="24" t="s">
        <v>49</v>
      </c>
      <c r="I1" s="24" t="s">
        <v>50</v>
      </c>
      <c r="J1" s="24" t="s">
        <v>48</v>
      </c>
      <c r="K1" s="20" t="s">
        <v>44</v>
      </c>
      <c r="L1" s="20" t="s">
        <v>75</v>
      </c>
      <c r="M1" s="25" t="s">
        <v>78</v>
      </c>
      <c r="N1" s="25" t="s">
        <v>79</v>
      </c>
      <c r="O1" s="26" t="s">
        <v>33</v>
      </c>
      <c r="P1" s="27" t="s">
        <v>76</v>
      </c>
      <c r="Q1" s="25" t="s">
        <v>77</v>
      </c>
    </row>
    <row r="2" spans="1:18" ht="28" customHeight="1" x14ac:dyDescent="0.2">
      <c r="A2" s="4" t="s">
        <v>39</v>
      </c>
      <c r="B2" s="4" t="s">
        <v>30</v>
      </c>
      <c r="C2" s="4" t="s">
        <v>3</v>
      </c>
      <c r="D2" s="4" t="s">
        <v>55</v>
      </c>
      <c r="E2" s="4">
        <v>750</v>
      </c>
      <c r="F2" s="4">
        <v>750</v>
      </c>
      <c r="G2" s="4" t="s">
        <v>35</v>
      </c>
      <c r="H2" s="4">
        <v>8</v>
      </c>
      <c r="I2" s="4">
        <f>52/4</f>
        <v>13</v>
      </c>
      <c r="J2" s="4">
        <v>250</v>
      </c>
      <c r="K2" s="28" t="s">
        <v>35</v>
      </c>
      <c r="L2" s="29">
        <v>1167.33</v>
      </c>
      <c r="M2" s="5">
        <v>0.2</v>
      </c>
      <c r="N2" s="5">
        <v>0.3</v>
      </c>
      <c r="O2" s="30">
        <v>164</v>
      </c>
      <c r="P2" s="7">
        <v>0</v>
      </c>
      <c r="Q2" s="10">
        <v>0</v>
      </c>
    </row>
    <row r="3" spans="1:18" ht="28" customHeight="1" x14ac:dyDescent="0.2">
      <c r="A3" s="8" t="s">
        <v>40</v>
      </c>
      <c r="B3" s="8" t="s">
        <v>29</v>
      </c>
      <c r="C3" s="4" t="s">
        <v>43</v>
      </c>
      <c r="D3" s="9" t="s">
        <v>56</v>
      </c>
      <c r="E3" s="9">
        <v>125</v>
      </c>
      <c r="F3" s="9">
        <v>125</v>
      </c>
      <c r="G3" s="9" t="s">
        <v>35</v>
      </c>
      <c r="H3" s="9">
        <v>26</v>
      </c>
      <c r="I3" s="9">
        <v>52</v>
      </c>
      <c r="J3" s="4">
        <v>125</v>
      </c>
      <c r="K3" s="28" t="s">
        <v>35</v>
      </c>
      <c r="L3" s="19">
        <v>1094.7225000000001</v>
      </c>
      <c r="M3" s="5">
        <v>0.2</v>
      </c>
      <c r="N3" s="5">
        <v>0.3</v>
      </c>
      <c r="O3" s="30">
        <v>164</v>
      </c>
      <c r="P3" s="7">
        <v>1</v>
      </c>
      <c r="Q3" s="9">
        <v>0</v>
      </c>
    </row>
    <row r="4" spans="1:18" ht="28" customHeight="1" x14ac:dyDescent="0.2">
      <c r="A4" s="8" t="s">
        <v>11</v>
      </c>
      <c r="B4" s="8" t="s">
        <v>19</v>
      </c>
      <c r="C4" s="4" t="s">
        <v>1</v>
      </c>
      <c r="D4" s="4" t="s">
        <v>6</v>
      </c>
      <c r="E4" s="4">
        <v>40</v>
      </c>
      <c r="F4" s="4">
        <v>40</v>
      </c>
      <c r="G4" s="4" t="s">
        <v>35</v>
      </c>
      <c r="H4" s="8">
        <f>52/4</f>
        <v>13</v>
      </c>
      <c r="I4" s="8">
        <f>52/2</f>
        <v>26</v>
      </c>
      <c r="J4" s="4">
        <v>40</v>
      </c>
      <c r="K4" s="28" t="s">
        <v>35</v>
      </c>
      <c r="L4" s="18">
        <f>5174.09/2</f>
        <v>2587.0450000000001</v>
      </c>
      <c r="M4" s="5">
        <v>0.2</v>
      </c>
      <c r="N4" s="5">
        <v>0.3</v>
      </c>
      <c r="O4" s="6">
        <v>0</v>
      </c>
      <c r="P4" s="7">
        <v>0</v>
      </c>
      <c r="Q4" s="10">
        <v>0</v>
      </c>
    </row>
    <row r="5" spans="1:18" ht="28" customHeight="1" x14ac:dyDescent="0.2">
      <c r="A5" s="8" t="s">
        <v>114</v>
      </c>
      <c r="B5" s="16" t="s">
        <v>113</v>
      </c>
      <c r="C5" s="4" t="s">
        <v>1</v>
      </c>
      <c r="D5" s="11" t="s">
        <v>6</v>
      </c>
      <c r="E5" s="11">
        <v>40</v>
      </c>
      <c r="F5" s="11">
        <v>40</v>
      </c>
      <c r="G5" s="11" t="s">
        <v>35</v>
      </c>
      <c r="H5" s="16">
        <v>13</v>
      </c>
      <c r="I5" s="16">
        <v>26</v>
      </c>
      <c r="J5" s="11">
        <v>40</v>
      </c>
      <c r="K5" s="11" t="s">
        <v>35</v>
      </c>
      <c r="L5" s="31">
        <f>0.8*L$4</f>
        <v>2069.636</v>
      </c>
      <c r="M5" s="11">
        <v>0.2</v>
      </c>
      <c r="N5" s="11">
        <v>0.3</v>
      </c>
      <c r="O5" s="17">
        <v>0</v>
      </c>
      <c r="P5" s="15">
        <v>0</v>
      </c>
      <c r="Q5" s="16">
        <v>0</v>
      </c>
    </row>
    <row r="6" spans="1:18" ht="28" customHeight="1" x14ac:dyDescent="0.2">
      <c r="A6" s="16" t="s">
        <v>80</v>
      </c>
      <c r="B6" s="16" t="s">
        <v>81</v>
      </c>
      <c r="C6" s="11" t="s">
        <v>95</v>
      </c>
      <c r="D6" s="11" t="s">
        <v>94</v>
      </c>
      <c r="E6" s="11">
        <v>100</v>
      </c>
      <c r="F6" s="11">
        <v>100</v>
      </c>
      <c r="G6" s="11" t="s">
        <v>35</v>
      </c>
      <c r="H6" s="16">
        <v>182</v>
      </c>
      <c r="I6" s="16">
        <v>364</v>
      </c>
      <c r="J6" s="11">
        <v>100</v>
      </c>
      <c r="K6" s="11" t="s">
        <v>35</v>
      </c>
      <c r="L6" s="21">
        <f>1029.47/7</f>
        <v>147.06714285714287</v>
      </c>
      <c r="M6" s="11">
        <v>0.2</v>
      </c>
      <c r="N6" s="11">
        <v>0.3</v>
      </c>
      <c r="O6" s="17">
        <v>0</v>
      </c>
      <c r="P6" s="15">
        <v>0</v>
      </c>
      <c r="Q6" s="16">
        <v>0</v>
      </c>
    </row>
    <row r="7" spans="1:18" ht="28" customHeight="1" x14ac:dyDescent="0.2">
      <c r="A7" s="16" t="s">
        <v>82</v>
      </c>
      <c r="B7" s="16" t="s">
        <v>83</v>
      </c>
      <c r="C7" s="11" t="s">
        <v>96</v>
      </c>
      <c r="D7" s="11" t="s">
        <v>97</v>
      </c>
      <c r="E7" s="11">
        <v>2</v>
      </c>
      <c r="F7" s="11">
        <v>2</v>
      </c>
      <c r="G7" s="11" t="s">
        <v>35</v>
      </c>
      <c r="H7" s="16">
        <v>182</v>
      </c>
      <c r="I7" s="16">
        <v>364</v>
      </c>
      <c r="J7" s="11">
        <v>2</v>
      </c>
      <c r="K7" s="11" t="s">
        <v>35</v>
      </c>
      <c r="L7" s="21">
        <f>2136.9/30</f>
        <v>71.23</v>
      </c>
      <c r="M7" s="11">
        <v>0.2</v>
      </c>
      <c r="N7" s="11">
        <v>0.3</v>
      </c>
      <c r="O7" s="17">
        <v>0</v>
      </c>
      <c r="P7" s="15">
        <v>0</v>
      </c>
      <c r="Q7" s="16">
        <v>0</v>
      </c>
    </row>
    <row r="8" spans="1:18" ht="28" customHeight="1" x14ac:dyDescent="0.2">
      <c r="A8" s="8" t="s">
        <v>25</v>
      </c>
      <c r="B8" s="8" t="s">
        <v>24</v>
      </c>
      <c r="C8" s="4" t="s">
        <v>41</v>
      </c>
      <c r="D8" s="4" t="s">
        <v>51</v>
      </c>
      <c r="E8" s="4">
        <v>200</v>
      </c>
      <c r="F8" s="4">
        <v>200</v>
      </c>
      <c r="G8" s="4" t="s">
        <v>35</v>
      </c>
      <c r="H8" s="4">
        <v>16</v>
      </c>
      <c r="I8" s="4">
        <v>26</v>
      </c>
      <c r="J8" s="4">
        <v>200</v>
      </c>
      <c r="K8" s="28" t="s">
        <v>35</v>
      </c>
      <c r="L8" s="18">
        <v>4327.43</v>
      </c>
      <c r="M8" s="5">
        <v>0.2</v>
      </c>
      <c r="N8" s="5">
        <v>0.3</v>
      </c>
      <c r="O8" s="6">
        <v>0</v>
      </c>
      <c r="P8" s="7">
        <v>0</v>
      </c>
      <c r="Q8" s="9">
        <v>0</v>
      </c>
    </row>
    <row r="9" spans="1:18" ht="28" customHeight="1" x14ac:dyDescent="0.2">
      <c r="A9" s="8" t="s">
        <v>12</v>
      </c>
      <c r="B9" s="8" t="s">
        <v>15</v>
      </c>
      <c r="C9" s="4" t="s">
        <v>0</v>
      </c>
      <c r="D9" s="4" t="s">
        <v>8</v>
      </c>
      <c r="E9" s="4">
        <v>50</v>
      </c>
      <c r="F9" s="4">
        <v>50</v>
      </c>
      <c r="G9" s="4" t="s">
        <v>35</v>
      </c>
      <c r="H9" s="4">
        <v>26</v>
      </c>
      <c r="I9" s="4">
        <v>52</v>
      </c>
      <c r="J9" s="4">
        <v>50</v>
      </c>
      <c r="K9" s="28" t="s">
        <v>35</v>
      </c>
      <c r="L9" s="18">
        <v>1293.5150000000001</v>
      </c>
      <c r="M9" s="5">
        <v>0.2</v>
      </c>
      <c r="N9" s="5">
        <v>0.3</v>
      </c>
      <c r="O9" s="6">
        <v>0</v>
      </c>
      <c r="P9" s="7">
        <v>0</v>
      </c>
      <c r="Q9" s="10">
        <v>0</v>
      </c>
    </row>
    <row r="10" spans="1:18" ht="28" customHeight="1" x14ac:dyDescent="0.2">
      <c r="A10" s="8" t="s">
        <v>115</v>
      </c>
      <c r="B10" s="16" t="s">
        <v>106</v>
      </c>
      <c r="C10" s="11" t="s">
        <v>0</v>
      </c>
      <c r="D10" s="11" t="s">
        <v>8</v>
      </c>
      <c r="E10" s="11">
        <v>50</v>
      </c>
      <c r="F10" s="11">
        <v>50</v>
      </c>
      <c r="G10" s="11" t="s">
        <v>35</v>
      </c>
      <c r="H10" s="11">
        <v>26</v>
      </c>
      <c r="I10" s="11">
        <v>52</v>
      </c>
      <c r="J10" s="11">
        <v>50</v>
      </c>
      <c r="K10" s="11" t="s">
        <v>35</v>
      </c>
      <c r="L10" s="31">
        <f>0.8*L$9</f>
        <v>1034.8120000000001</v>
      </c>
      <c r="M10" s="11">
        <v>0.2</v>
      </c>
      <c r="N10" s="11">
        <v>0.3</v>
      </c>
      <c r="O10" s="17">
        <v>0</v>
      </c>
      <c r="P10" s="15">
        <v>0</v>
      </c>
      <c r="Q10" s="16">
        <v>0</v>
      </c>
    </row>
    <row r="11" spans="1:18" ht="28" customHeight="1" x14ac:dyDescent="0.2">
      <c r="A11" s="8" t="s">
        <v>116</v>
      </c>
      <c r="B11" s="16" t="s">
        <v>107</v>
      </c>
      <c r="C11" s="11" t="s">
        <v>0</v>
      </c>
      <c r="D11" s="11" t="s">
        <v>8</v>
      </c>
      <c r="E11" s="11">
        <v>50</v>
      </c>
      <c r="F11" s="11">
        <v>50</v>
      </c>
      <c r="G11" s="11" t="s">
        <v>35</v>
      </c>
      <c r="H11" s="11">
        <v>26</v>
      </c>
      <c r="I11" s="11">
        <v>52</v>
      </c>
      <c r="J11" s="11">
        <v>50</v>
      </c>
      <c r="K11" s="11" t="s">
        <v>35</v>
      </c>
      <c r="L11" s="31">
        <f>0.8*L$9</f>
        <v>1034.8120000000001</v>
      </c>
      <c r="M11" s="11">
        <v>0.2</v>
      </c>
      <c r="N11" s="11">
        <v>0.3</v>
      </c>
      <c r="O11" s="17">
        <v>0</v>
      </c>
      <c r="P11" s="15">
        <v>0</v>
      </c>
      <c r="Q11" s="16">
        <v>0</v>
      </c>
    </row>
    <row r="12" spans="1:18" ht="28" customHeight="1" x14ac:dyDescent="0.2">
      <c r="A12" s="8" t="s">
        <v>27</v>
      </c>
      <c r="B12" s="8" t="s">
        <v>26</v>
      </c>
      <c r="C12" s="4" t="s">
        <v>2</v>
      </c>
      <c r="D12" s="4" t="s">
        <v>7</v>
      </c>
      <c r="E12" s="4">
        <v>50</v>
      </c>
      <c r="F12" s="4">
        <v>50</v>
      </c>
      <c r="G12" s="4" t="s">
        <v>35</v>
      </c>
      <c r="H12" s="4">
        <v>6</v>
      </c>
      <c r="I12" s="4">
        <v>12</v>
      </c>
      <c r="J12" s="4">
        <v>50</v>
      </c>
      <c r="K12" s="28" t="s">
        <v>35</v>
      </c>
      <c r="L12" s="18">
        <v>4809.0200000000004</v>
      </c>
      <c r="M12" s="5">
        <v>0.2</v>
      </c>
      <c r="N12" s="5">
        <v>0.3</v>
      </c>
      <c r="O12" s="6">
        <v>0</v>
      </c>
      <c r="P12" s="7">
        <v>0</v>
      </c>
      <c r="Q12" s="10">
        <v>0</v>
      </c>
    </row>
    <row r="13" spans="1:18" ht="28" customHeight="1" x14ac:dyDescent="0.2">
      <c r="A13" s="8" t="s">
        <v>104</v>
      </c>
      <c r="B13" s="8" t="s">
        <v>31</v>
      </c>
      <c r="C13" s="8" t="s">
        <v>101</v>
      </c>
      <c r="D13" s="8" t="s">
        <v>57</v>
      </c>
      <c r="E13" s="8">
        <v>400</v>
      </c>
      <c r="F13" s="8">
        <v>400</v>
      </c>
      <c r="G13" s="8" t="s">
        <v>35</v>
      </c>
      <c r="H13" s="8">
        <v>182</v>
      </c>
      <c r="I13" s="8">
        <v>364</v>
      </c>
      <c r="J13" s="8">
        <v>200</v>
      </c>
      <c r="K13" s="28" t="s">
        <v>35</v>
      </c>
      <c r="L13" s="39">
        <f>1941/500</f>
        <v>3.8820000000000001</v>
      </c>
      <c r="M13" s="5">
        <v>0.2</v>
      </c>
      <c r="N13" s="5">
        <v>0.3</v>
      </c>
      <c r="O13" s="32">
        <v>0</v>
      </c>
      <c r="P13" s="33">
        <v>0</v>
      </c>
      <c r="Q13" s="10">
        <v>0</v>
      </c>
    </row>
    <row r="14" spans="1:18" ht="28" customHeight="1" x14ac:dyDescent="0.2">
      <c r="A14" s="4" t="s">
        <v>38</v>
      </c>
      <c r="B14" s="4" t="s">
        <v>28</v>
      </c>
      <c r="C14" s="4" t="s">
        <v>14</v>
      </c>
      <c r="D14" s="4" t="s">
        <v>53</v>
      </c>
      <c r="E14" s="4">
        <v>3</v>
      </c>
      <c r="F14" s="4">
        <v>6</v>
      </c>
      <c r="G14" s="4" t="s">
        <v>36</v>
      </c>
      <c r="H14" s="4">
        <v>5</v>
      </c>
      <c r="I14" s="4">
        <f>52/6</f>
        <v>8.6666666666666661</v>
      </c>
      <c r="J14" s="4">
        <v>100</v>
      </c>
      <c r="K14" s="28" t="s">
        <v>35</v>
      </c>
      <c r="L14" s="22">
        <v>1167.82</v>
      </c>
      <c r="M14" s="5">
        <v>0.2</v>
      </c>
      <c r="N14" s="5">
        <v>0.3</v>
      </c>
      <c r="O14" s="34">
        <v>164</v>
      </c>
      <c r="P14" s="14">
        <v>0</v>
      </c>
      <c r="Q14" s="9">
        <v>1</v>
      </c>
    </row>
    <row r="15" spans="1:18" ht="28" customHeight="1" x14ac:dyDescent="0.2">
      <c r="A15" s="4" t="s">
        <v>117</v>
      </c>
      <c r="B15" s="16" t="s">
        <v>110</v>
      </c>
      <c r="C15" s="11" t="s">
        <v>14</v>
      </c>
      <c r="D15" s="16" t="s">
        <v>53</v>
      </c>
      <c r="E15" s="16">
        <v>3</v>
      </c>
      <c r="F15" s="16">
        <v>6</v>
      </c>
      <c r="G15" s="16" t="s">
        <v>36</v>
      </c>
      <c r="H15" s="16">
        <v>5</v>
      </c>
      <c r="I15" s="16">
        <f>52/6</f>
        <v>8.6666666666666661</v>
      </c>
      <c r="J15" s="16">
        <v>100</v>
      </c>
      <c r="K15" s="16" t="s">
        <v>35</v>
      </c>
      <c r="L15" s="22">
        <v>946.28</v>
      </c>
      <c r="M15" s="16">
        <v>0.2</v>
      </c>
      <c r="N15" s="16">
        <v>0.3</v>
      </c>
      <c r="O15" s="34">
        <v>164</v>
      </c>
      <c r="P15" s="16">
        <v>0</v>
      </c>
      <c r="Q15" s="16">
        <v>0</v>
      </c>
      <c r="R15" s="11"/>
    </row>
    <row r="16" spans="1:18" ht="28" customHeight="1" x14ac:dyDescent="0.2">
      <c r="A16" s="8" t="s">
        <v>105</v>
      </c>
      <c r="B16" s="8" t="s">
        <v>18</v>
      </c>
      <c r="C16" s="8" t="s">
        <v>9</v>
      </c>
      <c r="D16" s="8" t="s">
        <v>118</v>
      </c>
      <c r="E16" s="8">
        <v>15</v>
      </c>
      <c r="F16" s="8">
        <v>15</v>
      </c>
      <c r="G16" s="8" t="s">
        <v>35</v>
      </c>
      <c r="H16" s="8">
        <v>26</v>
      </c>
      <c r="I16" s="8">
        <v>52</v>
      </c>
      <c r="J16" s="8">
        <v>15</v>
      </c>
      <c r="K16" s="28" t="s">
        <v>35</v>
      </c>
      <c r="L16" s="22">
        <v>5.81</v>
      </c>
      <c r="M16" s="5">
        <v>0.2</v>
      </c>
      <c r="N16" s="5">
        <v>0.3</v>
      </c>
      <c r="O16" s="35">
        <v>0</v>
      </c>
      <c r="P16" s="12">
        <v>0</v>
      </c>
      <c r="Q16" s="9">
        <v>0</v>
      </c>
    </row>
    <row r="17" spans="1:17" ht="28" customHeight="1" x14ac:dyDescent="0.2">
      <c r="A17" s="8" t="s">
        <v>21</v>
      </c>
      <c r="B17" s="8" t="s">
        <v>22</v>
      </c>
      <c r="C17" s="8" t="s">
        <v>42</v>
      </c>
      <c r="D17" s="8" t="s">
        <v>54</v>
      </c>
      <c r="E17" s="8">
        <v>1000</v>
      </c>
      <c r="F17" s="8">
        <v>1000</v>
      </c>
      <c r="G17" s="8" t="s">
        <v>35</v>
      </c>
      <c r="H17" s="4">
        <v>4</v>
      </c>
      <c r="I17" s="4">
        <f>52/24*2</f>
        <v>4.333333333333333</v>
      </c>
      <c r="J17" s="8">
        <v>500</v>
      </c>
      <c r="K17" s="28" t="s">
        <v>35</v>
      </c>
      <c r="L17" s="23">
        <v>4697.6000000000004</v>
      </c>
      <c r="M17" s="5">
        <v>0.2</v>
      </c>
      <c r="N17" s="5">
        <v>0.3</v>
      </c>
      <c r="O17" s="36">
        <v>164</v>
      </c>
      <c r="P17" s="12">
        <v>0</v>
      </c>
      <c r="Q17" s="9">
        <v>0</v>
      </c>
    </row>
    <row r="18" spans="1:17" ht="28" customHeight="1" x14ac:dyDescent="0.2">
      <c r="A18" s="16" t="s">
        <v>84</v>
      </c>
      <c r="B18" s="16" t="s">
        <v>85</v>
      </c>
      <c r="C18" s="11" t="s">
        <v>98</v>
      </c>
      <c r="D18" s="11" t="s">
        <v>99</v>
      </c>
      <c r="E18" s="11">
        <v>200</v>
      </c>
      <c r="F18" s="11">
        <v>200</v>
      </c>
      <c r="G18" s="11" t="s">
        <v>35</v>
      </c>
      <c r="H18" s="16">
        <v>13</v>
      </c>
      <c r="I18" s="16">
        <v>26</v>
      </c>
      <c r="J18" s="11">
        <v>200</v>
      </c>
      <c r="K18" s="11" t="s">
        <v>35</v>
      </c>
      <c r="L18" s="21">
        <v>1457.57456</v>
      </c>
      <c r="M18" s="11">
        <v>0.2</v>
      </c>
      <c r="N18" s="11">
        <v>0.3</v>
      </c>
      <c r="O18" s="17">
        <v>0</v>
      </c>
      <c r="P18" s="15">
        <v>0</v>
      </c>
      <c r="Q18" s="16">
        <v>0</v>
      </c>
    </row>
    <row r="19" spans="1:17" ht="28" customHeight="1" x14ac:dyDescent="0.2">
      <c r="A19" s="8" t="s">
        <v>10</v>
      </c>
      <c r="B19" s="8" t="s">
        <v>32</v>
      </c>
      <c r="C19" s="8" t="s">
        <v>58</v>
      </c>
      <c r="D19" s="8" t="s">
        <v>59</v>
      </c>
      <c r="E19" s="8">
        <v>2</v>
      </c>
      <c r="F19" s="8">
        <v>2</v>
      </c>
      <c r="G19" s="8" t="s">
        <v>60</v>
      </c>
      <c r="H19" s="8">
        <v>182</v>
      </c>
      <c r="I19" s="8">
        <v>364</v>
      </c>
      <c r="J19" s="8">
        <v>0.5</v>
      </c>
      <c r="K19" s="28" t="s">
        <v>60</v>
      </c>
      <c r="L19" s="23">
        <f>242.02/1000</f>
        <v>0.24202000000000001</v>
      </c>
      <c r="M19" s="5">
        <v>0.2</v>
      </c>
      <c r="N19" s="5">
        <v>0.3</v>
      </c>
      <c r="O19" s="35">
        <v>0</v>
      </c>
      <c r="P19" s="12">
        <v>0</v>
      </c>
      <c r="Q19" s="9">
        <v>0</v>
      </c>
    </row>
    <row r="20" spans="1:17" ht="28" customHeight="1" x14ac:dyDescent="0.2">
      <c r="A20" s="4" t="s">
        <v>13</v>
      </c>
      <c r="B20" s="4" t="s">
        <v>20</v>
      </c>
      <c r="C20" s="4" t="s">
        <v>4</v>
      </c>
      <c r="D20" s="4" t="s">
        <v>52</v>
      </c>
      <c r="E20" s="4">
        <v>162</v>
      </c>
      <c r="F20" s="4">
        <v>162</v>
      </c>
      <c r="G20" s="4" t="s">
        <v>35</v>
      </c>
      <c r="H20" s="4">
        <f>26/2</f>
        <v>13</v>
      </c>
      <c r="I20" s="4">
        <f>52/2</f>
        <v>26</v>
      </c>
      <c r="J20" s="4">
        <v>162</v>
      </c>
      <c r="K20" s="28" t="s">
        <v>35</v>
      </c>
      <c r="L20" s="22">
        <v>1014.26</v>
      </c>
      <c r="M20" s="5">
        <v>0.2</v>
      </c>
      <c r="N20" s="5">
        <v>0.3</v>
      </c>
      <c r="O20" s="13">
        <v>0</v>
      </c>
      <c r="P20" s="14">
        <v>0</v>
      </c>
      <c r="Q20" s="10">
        <v>0</v>
      </c>
    </row>
    <row r="21" spans="1:17" ht="28" customHeight="1" x14ac:dyDescent="0.2">
      <c r="A21" s="8" t="s">
        <v>93</v>
      </c>
      <c r="B21" s="8" t="s">
        <v>23</v>
      </c>
      <c r="C21" s="8" t="s">
        <v>5</v>
      </c>
      <c r="D21" s="8" t="s">
        <v>102</v>
      </c>
      <c r="E21" s="8">
        <v>5</v>
      </c>
      <c r="F21" s="8">
        <v>5</v>
      </c>
      <c r="G21" s="8" t="s">
        <v>35</v>
      </c>
      <c r="H21" s="8">
        <f>26*7*2</f>
        <v>364</v>
      </c>
      <c r="I21" s="8">
        <f>52*7*2</f>
        <v>728</v>
      </c>
      <c r="J21" s="8">
        <v>5</v>
      </c>
      <c r="K21" s="28" t="s">
        <v>35</v>
      </c>
      <c r="L21" s="23">
        <f>4480.63/60</f>
        <v>74.677166666666665</v>
      </c>
      <c r="M21" s="5">
        <v>0.2</v>
      </c>
      <c r="N21" s="5">
        <v>0.3</v>
      </c>
      <c r="O21" s="35">
        <v>0</v>
      </c>
      <c r="P21" s="12">
        <v>0</v>
      </c>
      <c r="Q21" s="10">
        <v>0</v>
      </c>
    </row>
    <row r="22" spans="1:17" ht="28" customHeight="1" x14ac:dyDescent="0.2">
      <c r="A22" s="16" t="s">
        <v>92</v>
      </c>
      <c r="B22" s="16" t="s">
        <v>86</v>
      </c>
      <c r="C22" s="11" t="s">
        <v>100</v>
      </c>
      <c r="D22" s="11" t="s">
        <v>103</v>
      </c>
      <c r="E22" s="11">
        <v>15</v>
      </c>
      <c r="F22" s="11">
        <v>15</v>
      </c>
      <c r="G22" s="11" t="s">
        <v>35</v>
      </c>
      <c r="H22" s="16">
        <v>182</v>
      </c>
      <c r="I22" s="16">
        <v>364</v>
      </c>
      <c r="J22" s="11">
        <v>15</v>
      </c>
      <c r="K22" s="11" t="s">
        <v>35</v>
      </c>
      <c r="L22" s="21">
        <f>4916.67/30</f>
        <v>163.88900000000001</v>
      </c>
      <c r="M22" s="11">
        <v>0.2</v>
      </c>
      <c r="N22" s="11">
        <v>0.3</v>
      </c>
      <c r="O22" s="17">
        <v>0</v>
      </c>
      <c r="P22" s="15">
        <v>0</v>
      </c>
      <c r="Q22" s="16">
        <v>0</v>
      </c>
    </row>
  </sheetData>
  <sortState ref="A2:Q13">
    <sortCondition ref="A2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abSelected="1" workbookViewId="0">
      <selection activeCell="D29" sqref="D29"/>
    </sheetView>
  </sheetViews>
  <sheetFormatPr baseColWidth="10" defaultColWidth="11.5" defaultRowHeight="15" x14ac:dyDescent="0.2"/>
  <cols>
    <col min="1" max="1" width="31.1640625" customWidth="1"/>
  </cols>
  <sheetData>
    <row r="1" spans="1:3" x14ac:dyDescent="0.2">
      <c r="A1" t="s">
        <v>17</v>
      </c>
      <c r="B1" t="s">
        <v>73</v>
      </c>
      <c r="C1" t="s">
        <v>74</v>
      </c>
    </row>
    <row r="2" spans="1:3" x14ac:dyDescent="0.2">
      <c r="A2" s="2" t="s">
        <v>18</v>
      </c>
      <c r="B2" t="s">
        <v>18</v>
      </c>
    </row>
    <row r="3" spans="1:3" x14ac:dyDescent="0.2">
      <c r="A3" s="2" t="s">
        <v>61</v>
      </c>
      <c r="B3" t="s">
        <v>30</v>
      </c>
      <c r="C3" s="2" t="s">
        <v>18</v>
      </c>
    </row>
    <row r="4" spans="1:3" x14ac:dyDescent="0.2">
      <c r="A4" s="2" t="s">
        <v>69</v>
      </c>
      <c r="B4" t="s">
        <v>29</v>
      </c>
      <c r="C4" t="s">
        <v>18</v>
      </c>
    </row>
    <row r="5" spans="1:3" x14ac:dyDescent="0.2">
      <c r="A5" s="2" t="s">
        <v>62</v>
      </c>
      <c r="B5" t="s">
        <v>19</v>
      </c>
      <c r="C5" t="s">
        <v>18</v>
      </c>
    </row>
    <row r="6" spans="1:3" x14ac:dyDescent="0.2">
      <c r="A6" s="2" t="s">
        <v>19</v>
      </c>
      <c r="B6" t="s">
        <v>19</v>
      </c>
    </row>
    <row r="7" spans="1:3" x14ac:dyDescent="0.2">
      <c r="A7" s="2" t="s">
        <v>112</v>
      </c>
      <c r="B7" t="s">
        <v>113</v>
      </c>
      <c r="C7" s="2" t="s">
        <v>18</v>
      </c>
    </row>
    <row r="8" spans="1:3" x14ac:dyDescent="0.2">
      <c r="A8" s="2" t="s">
        <v>87</v>
      </c>
      <c r="B8" t="s">
        <v>81</v>
      </c>
      <c r="C8" s="2" t="s">
        <v>18</v>
      </c>
    </row>
    <row r="9" spans="1:3" x14ac:dyDescent="0.2">
      <c r="A9" s="2" t="s">
        <v>83</v>
      </c>
      <c r="B9" t="s">
        <v>83</v>
      </c>
    </row>
    <row r="10" spans="1:3" x14ac:dyDescent="0.2">
      <c r="A10" s="2" t="s">
        <v>88</v>
      </c>
      <c r="B10" t="s">
        <v>83</v>
      </c>
      <c r="C10" s="2" t="s">
        <v>18</v>
      </c>
    </row>
    <row r="11" spans="1:3" x14ac:dyDescent="0.2">
      <c r="A11" s="2" t="s">
        <v>24</v>
      </c>
      <c r="B11" s="2" t="s">
        <v>24</v>
      </c>
    </row>
    <row r="12" spans="1:3" x14ac:dyDescent="0.2">
      <c r="A12" s="2" t="s">
        <v>68</v>
      </c>
      <c r="B12" s="2" t="s">
        <v>24</v>
      </c>
      <c r="C12" t="s">
        <v>18</v>
      </c>
    </row>
    <row r="13" spans="1:3" x14ac:dyDescent="0.2">
      <c r="A13" s="2" t="s">
        <v>15</v>
      </c>
      <c r="B13" t="s">
        <v>15</v>
      </c>
    </row>
    <row r="14" spans="1:3" x14ac:dyDescent="0.2">
      <c r="A14" s="2" t="s">
        <v>63</v>
      </c>
      <c r="B14" s="2" t="s">
        <v>15</v>
      </c>
      <c r="C14" s="2" t="s">
        <v>18</v>
      </c>
    </row>
    <row r="15" spans="1:3" x14ac:dyDescent="0.2">
      <c r="A15" s="2" t="s">
        <v>108</v>
      </c>
      <c r="B15" s="2" t="s">
        <v>106</v>
      </c>
      <c r="C15" s="2" t="s">
        <v>18</v>
      </c>
    </row>
    <row r="16" spans="1:3" x14ac:dyDescent="0.2">
      <c r="A16" s="2" t="s">
        <v>109</v>
      </c>
      <c r="B16" s="2" t="s">
        <v>107</v>
      </c>
      <c r="C16" s="2" t="s">
        <v>18</v>
      </c>
    </row>
    <row r="17" spans="1:4" x14ac:dyDescent="0.2">
      <c r="A17" s="2" t="s">
        <v>26</v>
      </c>
      <c r="B17" s="2" t="s">
        <v>26</v>
      </c>
    </row>
    <row r="18" spans="1:4" x14ac:dyDescent="0.2">
      <c r="A18" s="2" t="s">
        <v>64</v>
      </c>
      <c r="B18" s="2" t="s">
        <v>26</v>
      </c>
      <c r="C18" t="s">
        <v>18</v>
      </c>
    </row>
    <row r="19" spans="1:4" x14ac:dyDescent="0.2">
      <c r="A19" s="2" t="s">
        <v>65</v>
      </c>
      <c r="B19" t="s">
        <v>28</v>
      </c>
      <c r="C19" t="s">
        <v>18</v>
      </c>
    </row>
    <row r="20" spans="1:4" s="2" customFormat="1" x14ac:dyDescent="0.2">
      <c r="A20" s="2" t="s">
        <v>111</v>
      </c>
      <c r="B20" s="2" t="s">
        <v>110</v>
      </c>
      <c r="C20" s="2" t="s">
        <v>18</v>
      </c>
    </row>
    <row r="21" spans="1:4" x14ac:dyDescent="0.2">
      <c r="A21" s="2" t="s">
        <v>66</v>
      </c>
      <c r="B21" t="s">
        <v>66</v>
      </c>
    </row>
    <row r="22" spans="1:4" x14ac:dyDescent="0.2">
      <c r="A22" s="2" t="s">
        <v>70</v>
      </c>
      <c r="B22" t="s">
        <v>70</v>
      </c>
    </row>
    <row r="23" spans="1:4" x14ac:dyDescent="0.2">
      <c r="A23" s="2" t="s">
        <v>22</v>
      </c>
      <c r="B23" t="s">
        <v>22</v>
      </c>
    </row>
    <row r="24" spans="1:4" x14ac:dyDescent="0.2">
      <c r="A24" s="2" t="s">
        <v>71</v>
      </c>
      <c r="B24" t="s">
        <v>22</v>
      </c>
      <c r="C24" s="2" t="s">
        <v>18</v>
      </c>
    </row>
    <row r="25" spans="1:4" x14ac:dyDescent="0.2">
      <c r="A25" s="2" t="s">
        <v>85</v>
      </c>
      <c r="B25" t="s">
        <v>85</v>
      </c>
    </row>
    <row r="26" spans="1:4" x14ac:dyDescent="0.2">
      <c r="A26" s="2" t="s">
        <v>89</v>
      </c>
      <c r="B26" s="2" t="s">
        <v>85</v>
      </c>
      <c r="C26" s="2" t="s">
        <v>18</v>
      </c>
      <c r="D26" s="2"/>
    </row>
    <row r="27" spans="1:4" x14ac:dyDescent="0.2">
      <c r="A27" s="2" t="s">
        <v>90</v>
      </c>
      <c r="B27" s="1" t="s">
        <v>31</v>
      </c>
      <c r="C27" s="2" t="s">
        <v>18</v>
      </c>
    </row>
    <row r="28" spans="1:4" x14ac:dyDescent="0.2">
      <c r="A28" s="2" t="s">
        <v>20</v>
      </c>
      <c r="B28" s="2" t="s">
        <v>20</v>
      </c>
    </row>
    <row r="29" spans="1:4" x14ac:dyDescent="0.2">
      <c r="A29" s="2" t="s">
        <v>67</v>
      </c>
      <c r="B29" s="2" t="s">
        <v>20</v>
      </c>
      <c r="C29" s="2" t="s">
        <v>18</v>
      </c>
    </row>
    <row r="30" spans="1:4" x14ac:dyDescent="0.2">
      <c r="A30" s="2" t="s">
        <v>72</v>
      </c>
      <c r="B30" s="2" t="s">
        <v>23</v>
      </c>
      <c r="C30" s="2" t="s">
        <v>18</v>
      </c>
    </row>
    <row r="31" spans="1:4" x14ac:dyDescent="0.2">
      <c r="A31" s="2" t="s">
        <v>23</v>
      </c>
      <c r="B31" s="2" t="s">
        <v>23</v>
      </c>
    </row>
    <row r="32" spans="1:4" x14ac:dyDescent="0.2">
      <c r="A32" s="2" t="s">
        <v>91</v>
      </c>
      <c r="B32" s="3" t="s">
        <v>86</v>
      </c>
      <c r="C32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Jeroen Jansen</cp:lastModifiedBy>
  <dcterms:created xsi:type="dcterms:W3CDTF">2016-10-13T07:19:46Z</dcterms:created>
  <dcterms:modified xsi:type="dcterms:W3CDTF">2019-12-16T22:30:29Z</dcterms:modified>
</cp:coreProperties>
</file>