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7729"/>
  <workbookPr autoCompressPictures="0"/>
  <bookViews>
    <workbookView xWindow="0" yWindow="0" windowWidth="25600" windowHeight="14340" activeTab="1"/>
  </bookViews>
  <sheets>
    <sheet name="Cost" sheetId="9" r:id="rId1"/>
    <sheet name="Lookup" sheetId="10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1" i="9" l="1"/>
  <c r="I11" i="9"/>
  <c r="I10" i="9"/>
  <c r="I9" i="9"/>
  <c r="H9" i="9"/>
  <c r="I7" i="9"/>
  <c r="I4" i="9"/>
  <c r="H3" i="9"/>
  <c r="I3" i="9"/>
</calcChain>
</file>

<file path=xl/comments1.xml><?xml version="1.0" encoding="utf-8"?>
<comments xmlns="http://schemas.openxmlformats.org/spreadsheetml/2006/main">
  <authors>
    <author>jjansen_new</author>
  </authors>
  <commentList>
    <comment ref="H10" authorId="0">
      <text>
        <r>
          <rPr>
            <b/>
            <sz val="9"/>
            <color indexed="81"/>
            <rFont val="Tahoma"/>
            <family val="2"/>
          </rPr>
          <t xml:space="preserve">w0,2,24,26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<sst xmlns="http://schemas.openxmlformats.org/spreadsheetml/2006/main" count="148" uniqueCount="86">
  <si>
    <t>50 mg QW</t>
  </si>
  <si>
    <t>40 mg EOW</t>
  </si>
  <si>
    <t>50 mg QM</t>
  </si>
  <si>
    <t>750 mg IV at weeks 0, 2, 4 then Q4W</t>
  </si>
  <si>
    <t>162 mg SC EOW</t>
  </si>
  <si>
    <t>5 mg BID</t>
  </si>
  <si>
    <t>40 mg/0.8 mL syringe or pen injector</t>
  </si>
  <si>
    <t>50 mg/0.5 mL syringe or pen injector</t>
  </si>
  <si>
    <t>50 mg/0.98 mL syringe or pen injector</t>
  </si>
  <si>
    <t>methotrexate monotherapy</t>
  </si>
  <si>
    <t>15mg QW</t>
  </si>
  <si>
    <t>sulfazalazine</t>
  </si>
  <si>
    <t>400mg daily</t>
  </si>
  <si>
    <t>adalimumab</t>
  </si>
  <si>
    <t>etanercept</t>
  </si>
  <si>
    <t>tocilizumab</t>
  </si>
  <si>
    <t>3 mg/kg at 0, 2, and 6 weeks, 3mg/kg Q8W, 6 mg/kg Q6W after 6 months</t>
  </si>
  <si>
    <t>etn</t>
  </si>
  <si>
    <t>name</t>
  </si>
  <si>
    <t>sname</t>
  </si>
  <si>
    <t>cdmards</t>
  </si>
  <si>
    <t>ada</t>
  </si>
  <si>
    <t>tcz</t>
  </si>
  <si>
    <t>rituximab</t>
  </si>
  <si>
    <t>rtx</t>
  </si>
  <si>
    <t>tof</t>
  </si>
  <si>
    <t>czp</t>
  </si>
  <si>
    <t>certolizumab pegol</t>
  </si>
  <si>
    <t>gol</t>
  </si>
  <si>
    <t>golimumab</t>
  </si>
  <si>
    <t>ifx</t>
  </si>
  <si>
    <t>abtsc</t>
  </si>
  <si>
    <t>abtiv</t>
  </si>
  <si>
    <t>hcl</t>
  </si>
  <si>
    <t>hydroxychlorquine sulfate</t>
  </si>
  <si>
    <t>ssz</t>
  </si>
  <si>
    <t>infusion_cost</t>
  </si>
  <si>
    <t>dosage</t>
  </si>
  <si>
    <t>mg</t>
  </si>
  <si>
    <t>mg/kg</t>
  </si>
  <si>
    <t>dose_unit</t>
  </si>
  <si>
    <t>infliximab</t>
  </si>
  <si>
    <t>abatacept IV</t>
  </si>
  <si>
    <t>abatacept SC</t>
  </si>
  <si>
    <t>tofaticinib citrate</t>
  </si>
  <si>
    <t>400 mg at weeks 0, 2, 4 then 200 mg Q2W</t>
  </si>
  <si>
    <t>1000 mg at weeks 0, 2; then Q24 W</t>
  </si>
  <si>
    <t>125 mg SC QW with IV loading dose</t>
  </si>
  <si>
    <t>strength_unit</t>
  </si>
  <si>
    <t>15 mg injection</t>
  </si>
  <si>
    <t>strength_dosage_form</t>
  </si>
  <si>
    <t>init_dose_val</t>
  </si>
  <si>
    <t>ann_dose_val</t>
  </si>
  <si>
    <t>strength_val</t>
  </si>
  <si>
    <t>init_num_doses</t>
  </si>
  <si>
    <t>ann_num_doses</t>
  </si>
  <si>
    <t>400 mg kit or syringe kit (200 mg  2)</t>
  </si>
  <si>
    <t>162 mg/0.9 mL syringe</t>
  </si>
  <si>
    <t>5mg tablet</t>
  </si>
  <si>
    <t>100 mg vial</t>
  </si>
  <si>
    <t>500 mg/50ml vial</t>
  </si>
  <si>
    <t>250mg vial</t>
  </si>
  <si>
    <t>125mg/ml syringe</t>
  </si>
  <si>
    <t>200 mg tablet</t>
  </si>
  <si>
    <t>1-2 g daily</t>
  </si>
  <si>
    <t>500 mg tablet</t>
  </si>
  <si>
    <t>g</t>
  </si>
  <si>
    <t>abtivmtx</t>
  </si>
  <si>
    <t>adamtx</t>
  </si>
  <si>
    <t>etnmtx</t>
  </si>
  <si>
    <t>golmtx</t>
  </si>
  <si>
    <t>ifxmtx</t>
  </si>
  <si>
    <t>placebo</t>
  </si>
  <si>
    <t>tczmtx</t>
  </si>
  <si>
    <t>czpmtx</t>
  </si>
  <si>
    <t>abtscmtx</t>
  </si>
  <si>
    <t>nbt</t>
  </si>
  <si>
    <t>rtxmtx</t>
  </si>
  <si>
    <t>tofmtx</t>
  </si>
  <si>
    <t>agent1</t>
  </si>
  <si>
    <t>agent2</t>
  </si>
  <si>
    <t>price_per_unit</t>
  </si>
  <si>
    <t>loading_dose</t>
  </si>
  <si>
    <t>weight_based</t>
  </si>
  <si>
    <t>discount_lower</t>
  </si>
  <si>
    <t>discount_upper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</si>
</sst>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</borders>
  <cellStyleXfs count="183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44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Fill="1" applyBorder="1" applyAlignment="1">
      <alignment vertical="center" wrapText="1"/>
    </xf>
    <xf numFmtId="0" fontId="0" fillId="0" borderId="1" xfId="0" applyFont="1" applyFill="1" applyBorder="1" applyAlignment="1">
      <alignment vertical="center" wrapText="1"/>
    </xf>
    <xf numFmtId="0" fontId="0" fillId="0" borderId="1" xfId="0" applyFill="1" applyBorder="1"/>
    <xf numFmtId="0" fontId="2" fillId="0" borderId="1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1" fillId="0" borderId="0" xfId="0" applyFont="1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164" fontId="0" fillId="0" borderId="2" xfId="0" applyNumberFormat="1" applyBorder="1" applyAlignment="1">
      <alignment wrapText="1"/>
    </xf>
    <xf numFmtId="0" fontId="0" fillId="0" borderId="2" xfId="0" applyFill="1" applyBorder="1" applyAlignment="1">
      <alignment wrapText="1"/>
    </xf>
    <xf numFmtId="0" fontId="0" fillId="0" borderId="1" xfId="0" applyFont="1" applyBorder="1" applyAlignment="1">
      <alignment wrapText="1"/>
    </xf>
    <xf numFmtId="0" fontId="0" fillId="0" borderId="0" xfId="0" applyFont="1"/>
    <xf numFmtId="0" fontId="0" fillId="0" borderId="1" xfId="0" applyFont="1" applyFill="1" applyBorder="1" applyAlignment="1">
      <alignment wrapText="1"/>
    </xf>
    <xf numFmtId="164" fontId="0" fillId="0" borderId="2" xfId="0" applyNumberFormat="1" applyFill="1" applyBorder="1" applyAlignment="1">
      <alignment wrapText="1"/>
    </xf>
    <xf numFmtId="164" fontId="0" fillId="0" borderId="2" xfId="0" applyNumberFormat="1" applyFill="1" applyBorder="1" applyAlignment="1">
      <alignment vertical="center" wrapText="1"/>
    </xf>
    <xf numFmtId="164" fontId="0" fillId="0" borderId="1" xfId="0" applyNumberFormat="1" applyFill="1" applyBorder="1" applyAlignment="1">
      <alignment vertical="center" wrapText="1"/>
    </xf>
    <xf numFmtId="164" fontId="0" fillId="0" borderId="1" xfId="0" applyNumberFormat="1" applyBorder="1"/>
    <xf numFmtId="0" fontId="0" fillId="0" borderId="0" xfId="0" applyFill="1"/>
    <xf numFmtId="164" fontId="0" fillId="0" borderId="1" xfId="0" applyNumberFormat="1" applyFill="1" applyBorder="1"/>
    <xf numFmtId="0" fontId="0" fillId="0" borderId="0" xfId="0"/>
    <xf numFmtId="0" fontId="0" fillId="0" borderId="0" xfId="0" applyBorder="1" applyAlignment="1">
      <alignment wrapText="1"/>
    </xf>
    <xf numFmtId="0" fontId="0" fillId="0" borderId="2" xfId="0" applyFont="1" applyBorder="1" applyAlignment="1">
      <alignment wrapText="1"/>
    </xf>
    <xf numFmtId="1" fontId="1" fillId="0" borderId="3" xfId="0" applyNumberFormat="1" applyFont="1" applyBorder="1" applyAlignment="1">
      <alignment vertical="center" wrapText="1"/>
    </xf>
    <xf numFmtId="1" fontId="0" fillId="0" borderId="3" xfId="0" applyNumberFormat="1" applyBorder="1" applyAlignment="1">
      <alignment wrapText="1"/>
    </xf>
    <xf numFmtId="1" fontId="0" fillId="0" borderId="3" xfId="0" applyNumberFormat="1" applyFill="1" applyBorder="1" applyAlignment="1">
      <alignment wrapText="1"/>
    </xf>
    <xf numFmtId="1" fontId="0" fillId="0" borderId="3" xfId="0" applyNumberFormat="1" applyFill="1" applyBorder="1" applyAlignment="1">
      <alignment vertical="center" wrapText="1"/>
    </xf>
    <xf numFmtId="1" fontId="0" fillId="0" borderId="2" xfId="0" applyNumberFormat="1" applyFill="1" applyBorder="1" applyAlignment="1">
      <alignment vertical="center" wrapText="1"/>
    </xf>
    <xf numFmtId="1" fontId="0" fillId="0" borderId="2" xfId="0" applyNumberFormat="1" applyFill="1" applyBorder="1"/>
    <xf numFmtId="1" fontId="0" fillId="0" borderId="2" xfId="0" applyNumberFormat="1" applyBorder="1"/>
    <xf numFmtId="1" fontId="0" fillId="0" borderId="0" xfId="0" applyNumberFormat="1"/>
    <xf numFmtId="0" fontId="0" fillId="0" borderId="0" xfId="0" applyFill="1" applyBorder="1" applyAlignment="1">
      <alignment wrapText="1"/>
    </xf>
    <xf numFmtId="2" fontId="1" fillId="0" borderId="3" xfId="0" applyNumberFormat="1" applyFont="1" applyBorder="1" applyAlignment="1">
      <alignment vertical="center" wrapText="1"/>
    </xf>
    <xf numFmtId="2" fontId="0" fillId="0" borderId="3" xfId="0" applyNumberFormat="1" applyBorder="1" applyAlignment="1">
      <alignment wrapText="1"/>
    </xf>
    <xf numFmtId="2" fontId="2" fillId="0" borderId="3" xfId="0" applyNumberFormat="1" applyFont="1" applyFill="1" applyBorder="1" applyAlignment="1">
      <alignment wrapText="1"/>
    </xf>
    <xf numFmtId="2" fontId="0" fillId="0" borderId="3" xfId="0" applyNumberFormat="1" applyFill="1" applyBorder="1" applyAlignment="1">
      <alignment wrapText="1"/>
    </xf>
    <xf numFmtId="2" fontId="0" fillId="0" borderId="3" xfId="0" applyNumberFormat="1" applyFill="1" applyBorder="1" applyAlignment="1">
      <alignment vertical="center" wrapText="1"/>
    </xf>
    <xf numFmtId="2" fontId="0" fillId="0" borderId="2" xfId="0" applyNumberFormat="1" applyFill="1" applyBorder="1" applyAlignment="1">
      <alignment vertical="center" wrapText="1"/>
    </xf>
    <xf numFmtId="2" fontId="0" fillId="0" borderId="2" xfId="0" applyNumberFormat="1" applyFill="1" applyBorder="1"/>
    <xf numFmtId="2" fontId="0" fillId="0" borderId="2" xfId="0" applyNumberFormat="1" applyBorder="1"/>
    <xf numFmtId="2" fontId="0" fillId="0" borderId="0" xfId="0" applyNumberFormat="1"/>
    <xf numFmtId="0" fontId="0" fillId="0" borderId="4" xfId="0" applyFont="1" applyFill="1" applyBorder="1" applyAlignment="1">
      <alignment wrapText="1"/>
    </xf>
  </cellXfs>
  <cellStyles count="18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14"/>
  <sheetViews>
    <sheetView workbookViewId="0">
      <pane xSplit="1" ySplit="1" topLeftCell="B2" activePane="bottomRight" state="frozen"/>
      <selection pane="topRight" activeCell="D1" sqref="D1"/>
      <selection pane="bottomLeft" activeCell="A8" sqref="A8"/>
      <selection pane="bottomRight" activeCell="I5" sqref="I5"/>
    </sheetView>
  </sheetViews>
  <sheetFormatPr baseColWidth="10" defaultColWidth="8.83203125" defaultRowHeight="14" x14ac:dyDescent="0"/>
  <cols>
    <col min="1" max="1" width="22.1640625" style="22" bestFit="1" customWidth="1"/>
    <col min="2" max="2" width="9.33203125" style="22" bestFit="1" customWidth="1"/>
    <col min="3" max="3" width="46.5" style="22" customWidth="1"/>
    <col min="4" max="4" width="12.83203125" style="22" bestFit="1" customWidth="1"/>
    <col min="5" max="5" width="8.33203125" style="22" bestFit="1" customWidth="1"/>
    <col min="6" max="6" width="7.6640625" style="22" customWidth="1"/>
    <col min="7" max="7" width="8.83203125" style="22" bestFit="1" customWidth="1"/>
    <col min="8" max="8" width="15.33203125" style="22" customWidth="1"/>
    <col min="9" max="9" width="25.5" style="22" bestFit="1" customWidth="1"/>
    <col min="10" max="10" width="8.83203125" style="22" bestFit="1" customWidth="1"/>
    <col min="11" max="11" width="11.83203125" style="22" customWidth="1"/>
    <col min="12" max="12" width="14" style="22" customWidth="1"/>
    <col min="13" max="14" width="13.1640625" style="22" bestFit="1" customWidth="1"/>
    <col min="15" max="15" width="11.5" style="42" bestFit="1" customWidth="1"/>
    <col min="16" max="16" width="11.5" style="32" bestFit="1" customWidth="1"/>
    <col min="17" max="17" width="12" style="22" bestFit="1" customWidth="1"/>
    <col min="18" max="16384" width="8.83203125" style="22"/>
  </cols>
  <sheetData>
    <row r="1" spans="1:17" s="8" customFormat="1" ht="28">
      <c r="A1" s="9" t="s">
        <v>18</v>
      </c>
      <c r="B1" s="9" t="s">
        <v>19</v>
      </c>
      <c r="C1" s="9" t="s">
        <v>37</v>
      </c>
      <c r="D1" s="9" t="s">
        <v>50</v>
      </c>
      <c r="E1" s="9" t="s">
        <v>51</v>
      </c>
      <c r="F1" s="9" t="s">
        <v>52</v>
      </c>
      <c r="G1" s="9" t="s">
        <v>40</v>
      </c>
      <c r="H1" s="9" t="s">
        <v>54</v>
      </c>
      <c r="I1" s="9" t="s">
        <v>55</v>
      </c>
      <c r="J1" s="9" t="s">
        <v>53</v>
      </c>
      <c r="K1" s="10" t="s">
        <v>48</v>
      </c>
      <c r="L1" s="10" t="s">
        <v>81</v>
      </c>
      <c r="M1" s="8" t="s">
        <v>84</v>
      </c>
      <c r="N1" s="8" t="s">
        <v>85</v>
      </c>
      <c r="O1" s="34" t="s">
        <v>36</v>
      </c>
      <c r="P1" s="25" t="s">
        <v>82</v>
      </c>
      <c r="Q1" s="8" t="s">
        <v>83</v>
      </c>
    </row>
    <row r="2" spans="1:17" ht="42">
      <c r="A2" s="1" t="s">
        <v>14</v>
      </c>
      <c r="B2" s="1" t="s">
        <v>17</v>
      </c>
      <c r="C2" s="2" t="s">
        <v>0</v>
      </c>
      <c r="D2" s="2" t="s">
        <v>8</v>
      </c>
      <c r="E2" s="2">
        <v>50</v>
      </c>
      <c r="F2" s="2">
        <v>50</v>
      </c>
      <c r="G2" s="2" t="s">
        <v>38</v>
      </c>
      <c r="H2" s="13">
        <v>26</v>
      </c>
      <c r="I2" s="13">
        <v>52</v>
      </c>
      <c r="J2" s="13">
        <v>50</v>
      </c>
      <c r="K2" s="24" t="s">
        <v>38</v>
      </c>
      <c r="L2" s="11">
        <v>1110.5</v>
      </c>
      <c r="M2" s="43">
        <v>0.2</v>
      </c>
      <c r="N2" s="43">
        <v>0.3</v>
      </c>
      <c r="O2" s="35">
        <v>0</v>
      </c>
      <c r="P2" s="26">
        <v>0</v>
      </c>
      <c r="Q2" s="22">
        <v>0</v>
      </c>
    </row>
    <row r="3" spans="1:17" ht="42">
      <c r="A3" s="1" t="s">
        <v>13</v>
      </c>
      <c r="B3" s="1" t="s">
        <v>21</v>
      </c>
      <c r="C3" s="2" t="s">
        <v>1</v>
      </c>
      <c r="D3" s="23" t="s">
        <v>6</v>
      </c>
      <c r="E3" s="23">
        <v>40</v>
      </c>
      <c r="F3" s="23">
        <v>40</v>
      </c>
      <c r="G3" s="23" t="s">
        <v>38</v>
      </c>
      <c r="H3" s="14">
        <f>52/4</f>
        <v>13</v>
      </c>
      <c r="I3" s="14">
        <f>52/2</f>
        <v>26</v>
      </c>
      <c r="J3" s="13">
        <v>40</v>
      </c>
      <c r="K3" s="24" t="s">
        <v>38</v>
      </c>
      <c r="L3" s="11">
        <v>2220.62</v>
      </c>
      <c r="M3" s="43">
        <v>0.2</v>
      </c>
      <c r="N3" s="43">
        <v>0.3</v>
      </c>
      <c r="O3" s="35">
        <v>0</v>
      </c>
      <c r="P3" s="26">
        <v>0</v>
      </c>
      <c r="Q3" s="22">
        <v>0</v>
      </c>
    </row>
    <row r="4" spans="1:17" ht="28">
      <c r="A4" s="4" t="s">
        <v>41</v>
      </c>
      <c r="B4" s="4" t="s">
        <v>30</v>
      </c>
      <c r="C4" s="4" t="s">
        <v>16</v>
      </c>
      <c r="D4" s="4" t="s">
        <v>59</v>
      </c>
      <c r="E4" s="4">
        <v>3</v>
      </c>
      <c r="F4" s="4">
        <v>6</v>
      </c>
      <c r="G4" s="4" t="s">
        <v>39</v>
      </c>
      <c r="H4" s="13">
        <v>5</v>
      </c>
      <c r="I4" s="13">
        <f>52/6</f>
        <v>8.6666666666666661</v>
      </c>
      <c r="J4" s="13">
        <v>100</v>
      </c>
      <c r="K4" s="24" t="s">
        <v>38</v>
      </c>
      <c r="L4" s="11">
        <v>1113.27</v>
      </c>
      <c r="M4" s="43">
        <v>0.2</v>
      </c>
      <c r="N4" s="43">
        <v>0.3</v>
      </c>
      <c r="O4" s="35">
        <v>164</v>
      </c>
      <c r="P4" s="26">
        <v>0</v>
      </c>
      <c r="Q4" s="33">
        <v>1</v>
      </c>
    </row>
    <row r="5" spans="1:17" ht="42">
      <c r="A5" s="5" t="s">
        <v>29</v>
      </c>
      <c r="B5" s="5" t="s">
        <v>28</v>
      </c>
      <c r="C5" s="6" t="s">
        <v>2</v>
      </c>
      <c r="D5" s="6" t="s">
        <v>7</v>
      </c>
      <c r="E5" s="6">
        <v>50</v>
      </c>
      <c r="F5" s="6">
        <v>50</v>
      </c>
      <c r="G5" s="6" t="s">
        <v>38</v>
      </c>
      <c r="H5" s="13">
        <v>6</v>
      </c>
      <c r="I5" s="13">
        <v>12</v>
      </c>
      <c r="J5" s="13">
        <v>50</v>
      </c>
      <c r="K5" s="24" t="s">
        <v>38</v>
      </c>
      <c r="L5" s="11">
        <v>3811.18</v>
      </c>
      <c r="M5" s="43">
        <v>0.2</v>
      </c>
      <c r="N5" s="43">
        <v>0.3</v>
      </c>
      <c r="O5" s="36">
        <v>0</v>
      </c>
      <c r="P5" s="26">
        <v>0</v>
      </c>
      <c r="Q5" s="22">
        <v>0</v>
      </c>
    </row>
    <row r="6" spans="1:17" ht="42">
      <c r="A6" s="5" t="s">
        <v>27</v>
      </c>
      <c r="B6" s="5" t="s">
        <v>26</v>
      </c>
      <c r="C6" s="7" t="s">
        <v>45</v>
      </c>
      <c r="D6" s="7" t="s">
        <v>56</v>
      </c>
      <c r="E6" s="7">
        <v>400</v>
      </c>
      <c r="F6" s="7">
        <v>200</v>
      </c>
      <c r="G6" s="7" t="s">
        <v>38</v>
      </c>
      <c r="H6" s="15">
        <v>8</v>
      </c>
      <c r="I6" s="15">
        <v>26</v>
      </c>
      <c r="J6" s="13">
        <v>400</v>
      </c>
      <c r="K6" s="24" t="s">
        <v>38</v>
      </c>
      <c r="L6" s="16">
        <v>3679.87</v>
      </c>
      <c r="M6" s="43">
        <v>0.2</v>
      </c>
      <c r="N6" s="43">
        <v>0.3</v>
      </c>
      <c r="O6" s="37">
        <v>0</v>
      </c>
      <c r="P6" s="27">
        <v>0</v>
      </c>
      <c r="Q6" s="33">
        <v>0</v>
      </c>
    </row>
    <row r="7" spans="1:17">
      <c r="A7" s="3" t="s">
        <v>42</v>
      </c>
      <c r="B7" s="3" t="s">
        <v>32</v>
      </c>
      <c r="C7" s="3" t="s">
        <v>3</v>
      </c>
      <c r="D7" s="3" t="s">
        <v>61</v>
      </c>
      <c r="E7" s="3">
        <v>750</v>
      </c>
      <c r="F7" s="3">
        <v>750</v>
      </c>
      <c r="G7" s="3" t="s">
        <v>38</v>
      </c>
      <c r="H7" s="3">
        <v>8</v>
      </c>
      <c r="I7" s="3">
        <f>52/4</f>
        <v>13</v>
      </c>
      <c r="J7" s="13">
        <v>250</v>
      </c>
      <c r="K7" s="24" t="s">
        <v>38</v>
      </c>
      <c r="L7" s="17">
        <v>931.16</v>
      </c>
      <c r="M7" s="43">
        <v>0.2</v>
      </c>
      <c r="N7" s="43">
        <v>0.3</v>
      </c>
      <c r="O7" s="38">
        <v>164</v>
      </c>
      <c r="P7" s="28">
        <v>0</v>
      </c>
      <c r="Q7" s="22">
        <v>0</v>
      </c>
    </row>
    <row r="8" spans="1:17" s="20" customFormat="1" ht="28">
      <c r="A8" s="5" t="s">
        <v>43</v>
      </c>
      <c r="B8" s="5" t="s">
        <v>31</v>
      </c>
      <c r="C8" s="7" t="s">
        <v>47</v>
      </c>
      <c r="D8" s="7" t="s">
        <v>62</v>
      </c>
      <c r="E8" s="7">
        <v>125</v>
      </c>
      <c r="F8" s="7">
        <v>125</v>
      </c>
      <c r="G8" s="7" t="s">
        <v>38</v>
      </c>
      <c r="H8" s="7">
        <v>26</v>
      </c>
      <c r="I8" s="7">
        <v>52</v>
      </c>
      <c r="J8" s="7">
        <v>125</v>
      </c>
      <c r="K8" s="24" t="s">
        <v>38</v>
      </c>
      <c r="L8" s="12">
        <v>957.14</v>
      </c>
      <c r="M8" s="43">
        <v>0.2</v>
      </c>
      <c r="N8" s="43">
        <v>0.3</v>
      </c>
      <c r="O8" s="35">
        <v>164</v>
      </c>
      <c r="P8" s="27">
        <v>1</v>
      </c>
      <c r="Q8" s="33">
        <v>0</v>
      </c>
    </row>
    <row r="9" spans="1:17" ht="28">
      <c r="A9" s="3" t="s">
        <v>15</v>
      </c>
      <c r="B9" s="3" t="s">
        <v>22</v>
      </c>
      <c r="C9" s="3" t="s">
        <v>4</v>
      </c>
      <c r="D9" s="3" t="s">
        <v>57</v>
      </c>
      <c r="E9" s="3">
        <v>162</v>
      </c>
      <c r="F9" s="3">
        <v>162</v>
      </c>
      <c r="G9" s="3" t="s">
        <v>38</v>
      </c>
      <c r="H9" s="3">
        <f>26/2</f>
        <v>13</v>
      </c>
      <c r="I9" s="3">
        <f>52/2</f>
        <v>26</v>
      </c>
      <c r="J9" s="3">
        <v>162</v>
      </c>
      <c r="K9" s="24" t="s">
        <v>38</v>
      </c>
      <c r="L9" s="18">
        <v>898.31</v>
      </c>
      <c r="M9" s="43">
        <v>0.2</v>
      </c>
      <c r="N9" s="43">
        <v>0.3</v>
      </c>
      <c r="O9" s="39">
        <v>0</v>
      </c>
      <c r="P9" s="29">
        <v>0</v>
      </c>
      <c r="Q9" s="22">
        <v>0</v>
      </c>
    </row>
    <row r="10" spans="1:17" s="20" customFormat="1">
      <c r="A10" s="5" t="s">
        <v>23</v>
      </c>
      <c r="B10" s="5" t="s">
        <v>24</v>
      </c>
      <c r="C10" s="5" t="s">
        <v>46</v>
      </c>
      <c r="D10" s="5" t="s">
        <v>60</v>
      </c>
      <c r="E10" s="5">
        <v>1000</v>
      </c>
      <c r="F10" s="5">
        <v>1000</v>
      </c>
      <c r="G10" s="5" t="s">
        <v>38</v>
      </c>
      <c r="H10" s="3">
        <v>4</v>
      </c>
      <c r="I10" s="3">
        <f>52/24*2</f>
        <v>4.333333333333333</v>
      </c>
      <c r="J10" s="5">
        <v>500</v>
      </c>
      <c r="K10" s="24" t="s">
        <v>38</v>
      </c>
      <c r="L10" s="21">
        <v>4176.1000000000004</v>
      </c>
      <c r="M10" s="43">
        <v>0.2</v>
      </c>
      <c r="N10" s="43">
        <v>0.3</v>
      </c>
      <c r="O10" s="40">
        <v>164</v>
      </c>
      <c r="P10" s="30">
        <v>0</v>
      </c>
      <c r="Q10" s="33">
        <v>0</v>
      </c>
    </row>
    <row r="11" spans="1:17">
      <c r="A11" s="1" t="s">
        <v>44</v>
      </c>
      <c r="B11" s="1" t="s">
        <v>25</v>
      </c>
      <c r="C11" s="1" t="s">
        <v>5</v>
      </c>
      <c r="D11" s="1" t="s">
        <v>58</v>
      </c>
      <c r="E11" s="1">
        <v>5</v>
      </c>
      <c r="F11" s="1">
        <v>5</v>
      </c>
      <c r="G11" s="1" t="s">
        <v>38</v>
      </c>
      <c r="H11" s="1">
        <f>26*7*2</f>
        <v>364</v>
      </c>
      <c r="I11" s="1">
        <f>52*7*2</f>
        <v>728</v>
      </c>
      <c r="J11" s="1">
        <v>5</v>
      </c>
      <c r="K11" s="24" t="s">
        <v>38</v>
      </c>
      <c r="L11" s="19">
        <v>63.26</v>
      </c>
      <c r="M11" s="43">
        <v>0.2</v>
      </c>
      <c r="N11" s="43">
        <v>0.3</v>
      </c>
      <c r="O11" s="41">
        <v>0</v>
      </c>
      <c r="P11" s="31">
        <v>0</v>
      </c>
      <c r="Q11" s="22">
        <v>0</v>
      </c>
    </row>
    <row r="12" spans="1:17">
      <c r="A12" s="1" t="s">
        <v>9</v>
      </c>
      <c r="B12" s="1" t="s">
        <v>20</v>
      </c>
      <c r="C12" s="5" t="s">
        <v>10</v>
      </c>
      <c r="D12" s="5" t="s">
        <v>49</v>
      </c>
      <c r="E12" s="5">
        <v>15</v>
      </c>
      <c r="F12" s="5">
        <v>15</v>
      </c>
      <c r="G12" s="5" t="s">
        <v>38</v>
      </c>
      <c r="H12" s="5">
        <v>26</v>
      </c>
      <c r="I12" s="1">
        <v>52</v>
      </c>
      <c r="J12" s="1">
        <v>15</v>
      </c>
      <c r="K12" s="24" t="s">
        <v>38</v>
      </c>
      <c r="L12" s="19">
        <v>32.418750000000003</v>
      </c>
      <c r="M12" s="43">
        <v>0.2</v>
      </c>
      <c r="N12" s="43">
        <v>0.3</v>
      </c>
      <c r="O12" s="41">
        <v>0</v>
      </c>
      <c r="P12" s="31">
        <v>0</v>
      </c>
      <c r="Q12" s="33">
        <v>0</v>
      </c>
    </row>
    <row r="13" spans="1:17">
      <c r="A13" s="1" t="s">
        <v>34</v>
      </c>
      <c r="B13" s="1" t="s">
        <v>33</v>
      </c>
      <c r="C13" s="5" t="s">
        <v>12</v>
      </c>
      <c r="D13" s="5" t="s">
        <v>63</v>
      </c>
      <c r="E13" s="5">
        <v>400</v>
      </c>
      <c r="F13" s="5">
        <v>400</v>
      </c>
      <c r="G13" s="5" t="s">
        <v>38</v>
      </c>
      <c r="H13" s="5">
        <v>182</v>
      </c>
      <c r="I13" s="1">
        <v>364</v>
      </c>
      <c r="J13" s="1">
        <v>200</v>
      </c>
      <c r="K13" s="24" t="s">
        <v>38</v>
      </c>
      <c r="L13" s="19">
        <v>3.18</v>
      </c>
      <c r="M13" s="43">
        <v>0.2</v>
      </c>
      <c r="N13" s="43">
        <v>0.3</v>
      </c>
      <c r="O13" s="41">
        <v>0</v>
      </c>
      <c r="P13" s="31">
        <v>0</v>
      </c>
      <c r="Q13" s="22">
        <v>0</v>
      </c>
    </row>
    <row r="14" spans="1:17">
      <c r="A14" s="1" t="s">
        <v>11</v>
      </c>
      <c r="B14" s="1" t="s">
        <v>35</v>
      </c>
      <c r="C14" s="5" t="s">
        <v>64</v>
      </c>
      <c r="D14" s="5" t="s">
        <v>65</v>
      </c>
      <c r="E14" s="5">
        <v>2</v>
      </c>
      <c r="F14" s="5">
        <v>2</v>
      </c>
      <c r="G14" s="5" t="s">
        <v>66</v>
      </c>
      <c r="H14" s="5">
        <v>182</v>
      </c>
      <c r="I14" s="1">
        <v>364</v>
      </c>
      <c r="J14" s="1">
        <v>0.5</v>
      </c>
      <c r="K14" s="24" t="s">
        <v>66</v>
      </c>
      <c r="L14" s="19">
        <v>0.47</v>
      </c>
      <c r="M14" s="43">
        <v>0.2</v>
      </c>
      <c r="N14" s="43">
        <v>0.3</v>
      </c>
      <c r="O14" s="41">
        <v>0</v>
      </c>
      <c r="P14" s="31">
        <v>0</v>
      </c>
      <c r="Q14" s="33">
        <v>0</v>
      </c>
    </row>
  </sheetData>
  <pageMargins left="0.7" right="0.7" top="0.75" bottom="0.75" header="0.3" footer="0.3"/>
  <pageSetup orientation="portrait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tabSelected="1" workbookViewId="0">
      <selection activeCell="B15" sqref="B15"/>
    </sheetView>
  </sheetViews>
  <sheetFormatPr baseColWidth="10" defaultRowHeight="14" x14ac:dyDescent="0"/>
  <sheetData>
    <row r="1" spans="1:3">
      <c r="A1" t="s">
        <v>19</v>
      </c>
      <c r="B1" t="s">
        <v>79</v>
      </c>
      <c r="C1" t="s">
        <v>80</v>
      </c>
    </row>
    <row r="2" spans="1:3">
      <c r="A2" s="22" t="s">
        <v>20</v>
      </c>
      <c r="B2" t="s">
        <v>20</v>
      </c>
    </row>
    <row r="3" spans="1:3">
      <c r="A3" s="22" t="s">
        <v>67</v>
      </c>
      <c r="B3" t="s">
        <v>32</v>
      </c>
      <c r="C3" s="22" t="s">
        <v>20</v>
      </c>
    </row>
    <row r="4" spans="1:3">
      <c r="A4" s="22" t="s">
        <v>68</v>
      </c>
      <c r="B4" t="s">
        <v>21</v>
      </c>
      <c r="C4" t="s">
        <v>20</v>
      </c>
    </row>
    <row r="5" spans="1:3">
      <c r="A5" s="22" t="s">
        <v>21</v>
      </c>
      <c r="B5" t="s">
        <v>21</v>
      </c>
    </row>
    <row r="6" spans="1:3">
      <c r="A6" s="22" t="s">
        <v>69</v>
      </c>
      <c r="B6" t="s">
        <v>17</v>
      </c>
      <c r="C6" t="s">
        <v>20</v>
      </c>
    </row>
    <row r="7" spans="1:3">
      <c r="A7" s="22" t="s">
        <v>17</v>
      </c>
      <c r="B7" t="s">
        <v>17</v>
      </c>
    </row>
    <row r="8" spans="1:3">
      <c r="A8" s="22" t="s">
        <v>70</v>
      </c>
      <c r="B8" t="s">
        <v>28</v>
      </c>
      <c r="C8" t="s">
        <v>20</v>
      </c>
    </row>
    <row r="9" spans="1:3">
      <c r="A9" s="22" t="s">
        <v>71</v>
      </c>
      <c r="B9" t="s">
        <v>30</v>
      </c>
      <c r="C9" t="s">
        <v>20</v>
      </c>
    </row>
    <row r="10" spans="1:3">
      <c r="A10" s="22" t="s">
        <v>72</v>
      </c>
      <c r="B10" t="s">
        <v>72</v>
      </c>
    </row>
    <row r="11" spans="1:3">
      <c r="A11" s="22" t="s">
        <v>73</v>
      </c>
      <c r="B11" t="s">
        <v>22</v>
      </c>
      <c r="C11" t="s">
        <v>20</v>
      </c>
    </row>
    <row r="12" spans="1:3">
      <c r="A12" s="22" t="s">
        <v>22</v>
      </c>
      <c r="B12" t="s">
        <v>22</v>
      </c>
    </row>
    <row r="13" spans="1:3">
      <c r="A13" s="22" t="s">
        <v>74</v>
      </c>
      <c r="B13" t="s">
        <v>26</v>
      </c>
      <c r="C13" t="s">
        <v>20</v>
      </c>
    </row>
    <row r="14" spans="1:3">
      <c r="A14" s="22" t="s">
        <v>75</v>
      </c>
      <c r="B14" t="s">
        <v>31</v>
      </c>
      <c r="C14" t="s">
        <v>20</v>
      </c>
    </row>
    <row r="15" spans="1:3">
      <c r="A15" s="22" t="s">
        <v>76</v>
      </c>
      <c r="B15" s="22" t="s">
        <v>20</v>
      </c>
    </row>
    <row r="16" spans="1:3">
      <c r="A16" s="22" t="s">
        <v>77</v>
      </c>
      <c r="B16" t="s">
        <v>24</v>
      </c>
      <c r="C16" t="s">
        <v>20</v>
      </c>
    </row>
    <row r="17" spans="1:3">
      <c r="A17" s="22" t="s">
        <v>78</v>
      </c>
      <c r="B17" t="s">
        <v>25</v>
      </c>
      <c r="C17" t="s">
        <v>20</v>
      </c>
    </row>
    <row r="18" spans="1:3">
      <c r="A18" s="22" t="s">
        <v>24</v>
      </c>
      <c r="B18" t="s">
        <v>24</v>
      </c>
    </row>
    <row r="19" spans="1:3">
      <c r="A19" s="22" t="s">
        <v>25</v>
      </c>
      <c r="B19" t="s">
        <v>25</v>
      </c>
    </row>
    <row r="20" spans="1:3">
      <c r="A20" s="22" t="s">
        <v>26</v>
      </c>
      <c r="B20" t="s">
        <v>26</v>
      </c>
    </row>
    <row r="21" spans="1:3">
      <c r="A21" s="22" t="s">
        <v>28</v>
      </c>
      <c r="B21" t="s">
        <v>28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Cost</vt:lpstr>
      <vt:lpstr>Lookup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Mutebi, Alex</dc:creator>
  <cp:lastModifiedBy>Devin Incerti</cp:lastModifiedBy>
  <dcterms:created xsi:type="dcterms:W3CDTF">2016-10-13T07:19:46Z</dcterms:created>
  <dcterms:modified xsi:type="dcterms:W3CDTF">2017-08-02T02:32:02Z</dcterms:modified>
</cp:coreProperties>
</file>