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1025"/>
  </bookViews>
  <sheets>
    <sheet name="Общие данные" sheetId="1" r:id="rId1"/>
    <sheet name="Группы 6-10 лет" sheetId="2" r:id="rId2"/>
    <sheet name="Корреляции групп 6-10 лет" sheetId="4" r:id="rId3"/>
    <sheet name="группа 11-15 лет" sheetId="3" r:id="rId4"/>
    <sheet name="Группы 8-11 лет-Второе детство" sheetId="5" r:id="rId5"/>
    <sheet name="Корреляции групп 8-11 лет" sheetId="6" r:id="rId6"/>
    <sheet name="Лист1" sheetId="7" r:id="rId7"/>
  </sheets>
  <calcPr calcId="162913"/>
</workbook>
</file>

<file path=xl/calcChain.xml><?xml version="1.0" encoding="utf-8"?>
<calcChain xmlns="http://schemas.openxmlformats.org/spreadsheetml/2006/main">
  <c r="E50" i="1" l="1"/>
  <c r="E46" i="1"/>
  <c r="BH33" i="1"/>
  <c r="BI33" i="1"/>
  <c r="BJ33" i="1"/>
  <c r="BK33" i="1"/>
  <c r="BL33" i="1"/>
  <c r="BM33" i="1"/>
  <c r="BN33" i="1"/>
  <c r="BO33" i="1"/>
  <c r="BP33" i="1"/>
  <c r="BH34" i="1"/>
  <c r="BH35" i="1" s="1"/>
  <c r="BI34" i="1"/>
  <c r="BI35" i="1" s="1"/>
  <c r="BJ34" i="1"/>
  <c r="BJ35" i="1" s="1"/>
  <c r="BK34" i="1"/>
  <c r="BK35" i="1" s="1"/>
  <c r="BL34" i="1"/>
  <c r="BL35" i="1" s="1"/>
  <c r="BM34" i="1"/>
  <c r="BN34" i="1"/>
  <c r="BN35" i="1" s="1"/>
  <c r="BO34" i="1"/>
  <c r="BO35" i="1" s="1"/>
  <c r="BP34" i="1"/>
  <c r="BP35" i="1" s="1"/>
  <c r="BM35" i="1"/>
  <c r="BH37" i="1"/>
  <c r="BI37" i="1"/>
  <c r="BJ37" i="1"/>
  <c r="BK37" i="1"/>
  <c r="BL37" i="1"/>
  <c r="BM37" i="1"/>
  <c r="BN37" i="1"/>
  <c r="BO37" i="1"/>
  <c r="BP37" i="1"/>
  <c r="BH38" i="1"/>
  <c r="BI38" i="1"/>
  <c r="BI39" i="1" s="1"/>
  <c r="BJ38" i="1"/>
  <c r="BK38" i="1"/>
  <c r="BK39" i="1" s="1"/>
  <c r="BL38" i="1"/>
  <c r="BM38" i="1"/>
  <c r="BM39" i="1" s="1"/>
  <c r="BN38" i="1"/>
  <c r="BO38" i="1"/>
  <c r="BO39" i="1" s="1"/>
  <c r="BP38" i="1"/>
  <c r="BH39" i="1"/>
  <c r="BJ39" i="1"/>
  <c r="BL39" i="1"/>
  <c r="BN39" i="1"/>
  <c r="BP39" i="1"/>
  <c r="BH41" i="1"/>
  <c r="BI41" i="1"/>
  <c r="BJ41" i="1"/>
  <c r="BK41" i="1"/>
  <c r="BL41" i="1"/>
  <c r="BM41" i="1"/>
  <c r="BN41" i="1"/>
  <c r="BO41" i="1"/>
  <c r="BP41" i="1"/>
  <c r="BH42" i="1"/>
  <c r="BH43" i="1" s="1"/>
  <c r="BI42" i="1"/>
  <c r="BI43" i="1" s="1"/>
  <c r="BJ42" i="1"/>
  <c r="BJ43" i="1" s="1"/>
  <c r="BK42" i="1"/>
  <c r="BK43" i="1" s="1"/>
  <c r="BL42" i="1"/>
  <c r="BL43" i="1" s="1"/>
  <c r="BM42" i="1"/>
  <c r="BM43" i="1" s="1"/>
  <c r="BN42" i="1"/>
  <c r="BN43" i="1" s="1"/>
  <c r="BO42" i="1"/>
  <c r="BO43" i="1" s="1"/>
  <c r="BP42" i="1"/>
  <c r="BP43" i="1" s="1"/>
  <c r="BH46" i="1"/>
  <c r="BI46" i="1"/>
  <c r="BJ46" i="1"/>
  <c r="BK46" i="1"/>
  <c r="BL46" i="1"/>
  <c r="BM46" i="1"/>
  <c r="BN46" i="1"/>
  <c r="BO46" i="1"/>
  <c r="BP46" i="1"/>
  <c r="BH47" i="1"/>
  <c r="BH48" i="1" s="1"/>
  <c r="BI47" i="1"/>
  <c r="BI48" i="1" s="1"/>
  <c r="BJ47" i="1"/>
  <c r="BK47" i="1"/>
  <c r="BK48" i="1" s="1"/>
  <c r="BL47" i="1"/>
  <c r="BM47" i="1"/>
  <c r="BM48" i="1" s="1"/>
  <c r="BN47" i="1"/>
  <c r="BO47" i="1"/>
  <c r="BO48" i="1" s="1"/>
  <c r="BP47" i="1"/>
  <c r="BJ48" i="1"/>
  <c r="BL48" i="1"/>
  <c r="BN48" i="1"/>
  <c r="BP48" i="1"/>
  <c r="BH50" i="1"/>
  <c r="BI50" i="1"/>
  <c r="BJ50" i="1"/>
  <c r="BK50" i="1"/>
  <c r="BL50" i="1"/>
  <c r="BM50" i="1"/>
  <c r="BN50" i="1"/>
  <c r="BO50" i="1"/>
  <c r="BP50" i="1"/>
  <c r="BH51" i="1"/>
  <c r="BH52" i="1" s="1"/>
  <c r="BI51" i="1"/>
  <c r="BJ51" i="1"/>
  <c r="BJ52" i="1" s="1"/>
  <c r="BK51" i="1"/>
  <c r="BL51" i="1"/>
  <c r="BL52" i="1" s="1"/>
  <c r="BM51" i="1"/>
  <c r="BM52" i="1" s="1"/>
  <c r="BN51" i="1"/>
  <c r="BN52" i="1" s="1"/>
  <c r="BO51" i="1"/>
  <c r="BO52" i="1" s="1"/>
  <c r="BP51" i="1"/>
  <c r="BP52" i="1" s="1"/>
  <c r="BI52" i="1"/>
  <c r="BK5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F34" i="1"/>
  <c r="G34" i="1"/>
  <c r="G35" i="1" s="1"/>
  <c r="H34" i="1"/>
  <c r="I34" i="1"/>
  <c r="J34" i="1"/>
  <c r="J35" i="1" s="1"/>
  <c r="K34" i="1"/>
  <c r="K35" i="1" s="1"/>
  <c r="L34" i="1"/>
  <c r="L35" i="1" s="1"/>
  <c r="M34" i="1"/>
  <c r="M35" i="1" s="1"/>
  <c r="N34" i="1"/>
  <c r="O34" i="1"/>
  <c r="O35" i="1" s="1"/>
  <c r="P34" i="1"/>
  <c r="Q34" i="1"/>
  <c r="R34" i="1"/>
  <c r="S34" i="1"/>
  <c r="S35" i="1" s="1"/>
  <c r="T34" i="1"/>
  <c r="U34" i="1"/>
  <c r="V34" i="1"/>
  <c r="W34" i="1"/>
  <c r="W35" i="1" s="1"/>
  <c r="X34" i="1"/>
  <c r="Y34" i="1"/>
  <c r="Z34" i="1"/>
  <c r="AA34" i="1"/>
  <c r="AA35" i="1" s="1"/>
  <c r="AC34" i="1"/>
  <c r="AQ34" i="1"/>
  <c r="AQ35" i="1" s="1"/>
  <c r="AR34" i="1"/>
  <c r="AR35" i="1" s="1"/>
  <c r="AU34" i="1"/>
  <c r="AU35" i="1" s="1"/>
  <c r="AV34" i="1"/>
  <c r="AW34" i="1"/>
  <c r="AX34" i="1"/>
  <c r="AY34" i="1"/>
  <c r="AY35" i="1" s="1"/>
  <c r="AZ34" i="1"/>
  <c r="BA34" i="1"/>
  <c r="BB34" i="1"/>
  <c r="BC34" i="1"/>
  <c r="BC35" i="1" s="1"/>
  <c r="BD34" i="1"/>
  <c r="BD35" i="1" s="1"/>
  <c r="BE34" i="1"/>
  <c r="BF34" i="1"/>
  <c r="BF35" i="1" s="1"/>
  <c r="BG34" i="1"/>
  <c r="BG35" i="1" s="1"/>
  <c r="F35" i="1"/>
  <c r="H35" i="1"/>
  <c r="I35" i="1"/>
  <c r="N35" i="1"/>
  <c r="P35" i="1"/>
  <c r="Q35" i="1"/>
  <c r="R35" i="1"/>
  <c r="T35" i="1"/>
  <c r="U35" i="1"/>
  <c r="V35" i="1"/>
  <c r="X35" i="1"/>
  <c r="Y35" i="1"/>
  <c r="Z35" i="1"/>
  <c r="AC35" i="1"/>
  <c r="AV35" i="1"/>
  <c r="AW35" i="1"/>
  <c r="AX35" i="1"/>
  <c r="AZ35" i="1"/>
  <c r="BA35" i="1"/>
  <c r="BB35" i="1"/>
  <c r="BE35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F38" i="1"/>
  <c r="F39" i="1" s="1"/>
  <c r="G38" i="1"/>
  <c r="G39" i="1" s="1"/>
  <c r="H38" i="1"/>
  <c r="H39" i="1" s="1"/>
  <c r="I38" i="1"/>
  <c r="I39" i="1" s="1"/>
  <c r="J38" i="1"/>
  <c r="K38" i="1"/>
  <c r="L38" i="1"/>
  <c r="M38" i="1"/>
  <c r="M39" i="1" s="1"/>
  <c r="N38" i="1"/>
  <c r="O38" i="1"/>
  <c r="P38" i="1"/>
  <c r="Q38" i="1"/>
  <c r="Q39" i="1" s="1"/>
  <c r="R38" i="1"/>
  <c r="S38" i="1"/>
  <c r="T38" i="1"/>
  <c r="U38" i="1"/>
  <c r="U39" i="1" s="1"/>
  <c r="V38" i="1"/>
  <c r="W38" i="1"/>
  <c r="X38" i="1"/>
  <c r="X39" i="1" s="1"/>
  <c r="Y38" i="1"/>
  <c r="Y39" i="1" s="1"/>
  <c r="Z38" i="1"/>
  <c r="AA38" i="1"/>
  <c r="AU38" i="1"/>
  <c r="AV38" i="1"/>
  <c r="AW38" i="1"/>
  <c r="AW39" i="1" s="1"/>
  <c r="AX38" i="1"/>
  <c r="AY38" i="1"/>
  <c r="AY39" i="1" s="1"/>
  <c r="AZ38" i="1"/>
  <c r="BA38" i="1"/>
  <c r="BA39" i="1" s="1"/>
  <c r="BB38" i="1"/>
  <c r="BB39" i="1" s="1"/>
  <c r="BC38" i="1"/>
  <c r="BC39" i="1" s="1"/>
  <c r="BD38" i="1"/>
  <c r="BD39" i="1" s="1"/>
  <c r="BE38" i="1"/>
  <c r="BE39" i="1" s="1"/>
  <c r="BF38" i="1"/>
  <c r="BG38" i="1"/>
  <c r="J39" i="1"/>
  <c r="K39" i="1"/>
  <c r="L39" i="1"/>
  <c r="N39" i="1"/>
  <c r="O39" i="1"/>
  <c r="P39" i="1"/>
  <c r="R39" i="1"/>
  <c r="S39" i="1"/>
  <c r="T39" i="1"/>
  <c r="V39" i="1"/>
  <c r="W39" i="1"/>
  <c r="Z39" i="1"/>
  <c r="AA39" i="1"/>
  <c r="AU39" i="1"/>
  <c r="AV39" i="1"/>
  <c r="AX39" i="1"/>
  <c r="AZ39" i="1"/>
  <c r="BF39" i="1"/>
  <c r="BG39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F42" i="1"/>
  <c r="F43" i="1" s="1"/>
  <c r="G42" i="1"/>
  <c r="G43" i="1" s="1"/>
  <c r="H42" i="1"/>
  <c r="I42" i="1"/>
  <c r="J42" i="1"/>
  <c r="J43" i="1" s="1"/>
  <c r="K42" i="1"/>
  <c r="K43" i="1" s="1"/>
  <c r="L42" i="1"/>
  <c r="M42" i="1"/>
  <c r="M43" i="1" s="1"/>
  <c r="N42" i="1"/>
  <c r="O42" i="1"/>
  <c r="O43" i="1" s="1"/>
  <c r="P42" i="1"/>
  <c r="Q42" i="1"/>
  <c r="Q43" i="1" s="1"/>
  <c r="R42" i="1"/>
  <c r="R43" i="1" s="1"/>
  <c r="S42" i="1"/>
  <c r="S43" i="1" s="1"/>
  <c r="T42" i="1"/>
  <c r="T43" i="1" s="1"/>
  <c r="U42" i="1"/>
  <c r="U43" i="1" s="1"/>
  <c r="V42" i="1"/>
  <c r="V43" i="1" s="1"/>
  <c r="W42" i="1"/>
  <c r="W43" i="1" s="1"/>
  <c r="X42" i="1"/>
  <c r="Y42" i="1"/>
  <c r="Z42" i="1"/>
  <c r="Z43" i="1" s="1"/>
  <c r="AA42" i="1"/>
  <c r="AA43" i="1" s="1"/>
  <c r="AU42" i="1"/>
  <c r="AU43" i="1" s="1"/>
  <c r="AV42" i="1"/>
  <c r="AW42" i="1"/>
  <c r="AW43" i="1" s="1"/>
  <c r="AX42" i="1"/>
  <c r="AX43" i="1" s="1"/>
  <c r="AY42" i="1"/>
  <c r="AY43" i="1" s="1"/>
  <c r="AZ42" i="1"/>
  <c r="BA42" i="1"/>
  <c r="BA43" i="1" s="1"/>
  <c r="BB42" i="1"/>
  <c r="BB43" i="1" s="1"/>
  <c r="BC42" i="1"/>
  <c r="BC43" i="1" s="1"/>
  <c r="BD42" i="1"/>
  <c r="BD43" i="1" s="1"/>
  <c r="BE42" i="1"/>
  <c r="BE43" i="1" s="1"/>
  <c r="BF42" i="1"/>
  <c r="BF43" i="1" s="1"/>
  <c r="BG42" i="1"/>
  <c r="BG43" i="1" s="1"/>
  <c r="H43" i="1"/>
  <c r="I43" i="1"/>
  <c r="L43" i="1"/>
  <c r="N43" i="1"/>
  <c r="P43" i="1"/>
  <c r="X43" i="1"/>
  <c r="Y43" i="1"/>
  <c r="AV43" i="1"/>
  <c r="AZ43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F47" i="1"/>
  <c r="F48" i="1" s="1"/>
  <c r="G47" i="1"/>
  <c r="H47" i="1"/>
  <c r="I47" i="1"/>
  <c r="I48" i="1" s="1"/>
  <c r="J47" i="1"/>
  <c r="J48" i="1" s="1"/>
  <c r="K47" i="1"/>
  <c r="K48" i="1" s="1"/>
  <c r="L47" i="1"/>
  <c r="M47" i="1"/>
  <c r="M48" i="1" s="1"/>
  <c r="N47" i="1"/>
  <c r="O47" i="1"/>
  <c r="P47" i="1"/>
  <c r="Q47" i="1"/>
  <c r="Q48" i="1" s="1"/>
  <c r="R47" i="1"/>
  <c r="R48" i="1" s="1"/>
  <c r="S47" i="1"/>
  <c r="T47" i="1"/>
  <c r="U47" i="1"/>
  <c r="U48" i="1" s="1"/>
  <c r="V47" i="1"/>
  <c r="V48" i="1" s="1"/>
  <c r="W47" i="1"/>
  <c r="X47" i="1"/>
  <c r="Y47" i="1"/>
  <c r="Y48" i="1" s="1"/>
  <c r="Z47" i="1"/>
  <c r="Z48" i="1" s="1"/>
  <c r="AA47" i="1"/>
  <c r="AA48" i="1" s="1"/>
  <c r="AU47" i="1"/>
  <c r="AU48" i="1" s="1"/>
  <c r="AV47" i="1"/>
  <c r="AV48" i="1" s="1"/>
  <c r="AW47" i="1"/>
  <c r="AW48" i="1" s="1"/>
  <c r="AX47" i="1"/>
  <c r="AY47" i="1"/>
  <c r="AZ47" i="1"/>
  <c r="BA47" i="1"/>
  <c r="BA48" i="1" s="1"/>
  <c r="BB47" i="1"/>
  <c r="BC47" i="1"/>
  <c r="BC48" i="1" s="1"/>
  <c r="BD47" i="1"/>
  <c r="BE47" i="1"/>
  <c r="BE48" i="1" s="1"/>
  <c r="BF47" i="1"/>
  <c r="BG47" i="1"/>
  <c r="G48" i="1"/>
  <c r="H48" i="1"/>
  <c r="L48" i="1"/>
  <c r="N48" i="1"/>
  <c r="O48" i="1"/>
  <c r="P48" i="1"/>
  <c r="S48" i="1"/>
  <c r="T48" i="1"/>
  <c r="W48" i="1"/>
  <c r="X48" i="1"/>
  <c r="AX48" i="1"/>
  <c r="AY48" i="1"/>
  <c r="AZ48" i="1"/>
  <c r="BB48" i="1"/>
  <c r="BD48" i="1"/>
  <c r="BF48" i="1"/>
  <c r="BG48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L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F51" i="1"/>
  <c r="G51" i="1"/>
  <c r="G52" i="1" s="1"/>
  <c r="H51" i="1"/>
  <c r="I51" i="1"/>
  <c r="J51" i="1"/>
  <c r="K51" i="1"/>
  <c r="K52" i="1" s="1"/>
  <c r="L51" i="1"/>
  <c r="M51" i="1"/>
  <c r="N51" i="1"/>
  <c r="N52" i="1" s="1"/>
  <c r="O51" i="1"/>
  <c r="O52" i="1" s="1"/>
  <c r="P51" i="1"/>
  <c r="P52" i="1" s="1"/>
  <c r="Q51" i="1"/>
  <c r="Q52" i="1" s="1"/>
  <c r="R51" i="1"/>
  <c r="S51" i="1"/>
  <c r="S52" i="1" s="1"/>
  <c r="T51" i="1"/>
  <c r="U51" i="1"/>
  <c r="V51" i="1"/>
  <c r="W51" i="1"/>
  <c r="W52" i="1" s="1"/>
  <c r="X51" i="1"/>
  <c r="Y51" i="1"/>
  <c r="Z51" i="1"/>
  <c r="AA51" i="1"/>
  <c r="AA52" i="1" s="1"/>
  <c r="AG51" i="1"/>
  <c r="AG52" i="1" s="1"/>
  <c r="AU51" i="1"/>
  <c r="AU52" i="1" s="1"/>
  <c r="AV51" i="1"/>
  <c r="AV52" i="1" s="1"/>
  <c r="AW51" i="1"/>
  <c r="AW52" i="1" s="1"/>
  <c r="AX51" i="1"/>
  <c r="AY51" i="1"/>
  <c r="AY52" i="1" s="1"/>
  <c r="AZ51" i="1"/>
  <c r="BA51" i="1"/>
  <c r="BB51" i="1"/>
  <c r="BC51" i="1"/>
  <c r="BC52" i="1" s="1"/>
  <c r="BD51" i="1"/>
  <c r="BE51" i="1"/>
  <c r="BF51" i="1"/>
  <c r="BG51" i="1"/>
  <c r="BG52" i="1" s="1"/>
  <c r="F52" i="1"/>
  <c r="H52" i="1"/>
  <c r="I52" i="1"/>
  <c r="J52" i="1"/>
  <c r="L52" i="1"/>
  <c r="M52" i="1"/>
  <c r="R52" i="1"/>
  <c r="T52" i="1"/>
  <c r="U52" i="1"/>
  <c r="V52" i="1"/>
  <c r="X52" i="1"/>
  <c r="Y52" i="1"/>
  <c r="Z52" i="1"/>
  <c r="AX52" i="1"/>
  <c r="AZ52" i="1"/>
  <c r="BA52" i="1"/>
  <c r="BB52" i="1"/>
  <c r="BD52" i="1"/>
  <c r="BE52" i="1"/>
  <c r="BF52" i="1"/>
  <c r="E51" i="1"/>
  <c r="E52" i="1" s="1"/>
  <c r="E41" i="1"/>
  <c r="E33" i="1"/>
  <c r="E38" i="1"/>
  <c r="E39" i="1" s="1"/>
  <c r="E37" i="1"/>
  <c r="E47" i="1"/>
  <c r="E48" i="1" s="1"/>
  <c r="E42" i="1"/>
  <c r="E43" i="1" s="1"/>
  <c r="E34" i="1"/>
  <c r="E35" i="1" s="1"/>
  <c r="AE3" i="1"/>
  <c r="AE34" i="1" s="1"/>
  <c r="AE35" i="1" s="1"/>
  <c r="AE4" i="1"/>
  <c r="AE5" i="1"/>
  <c r="AE6" i="1"/>
  <c r="AE7" i="1"/>
  <c r="AE8" i="1"/>
  <c r="AE10" i="1"/>
  <c r="AE9" i="1"/>
  <c r="AE12" i="1"/>
  <c r="AE11" i="1"/>
  <c r="AE42" i="1" s="1"/>
  <c r="AE43" i="1" s="1"/>
  <c r="AE14" i="1"/>
  <c r="AE13" i="1"/>
  <c r="AE15" i="1"/>
  <c r="AE16" i="1"/>
  <c r="AE17" i="1"/>
  <c r="AE38" i="1" s="1"/>
  <c r="AE39" i="1" s="1"/>
  <c r="AE19" i="1"/>
  <c r="AE18" i="1"/>
  <c r="AE20" i="1"/>
  <c r="AE22" i="1"/>
  <c r="AE51" i="1" s="1"/>
  <c r="AE52" i="1" s="1"/>
  <c r="AE24" i="1"/>
  <c r="AE37" i="1" s="1"/>
  <c r="AE25" i="1"/>
  <c r="AE26" i="1"/>
  <c r="AE23" i="1"/>
  <c r="AE21" i="1"/>
  <c r="AE50" i="1" s="1"/>
  <c r="AE27" i="1"/>
  <c r="AE30" i="1"/>
  <c r="AE29" i="1"/>
  <c r="AE28" i="1"/>
  <c r="AE31" i="1"/>
  <c r="AD3" i="1"/>
  <c r="AD34" i="1" s="1"/>
  <c r="AD35" i="1" s="1"/>
  <c r="AD4" i="1"/>
  <c r="AD5" i="1"/>
  <c r="AD6" i="1"/>
  <c r="AD7" i="1"/>
  <c r="AD8" i="1"/>
  <c r="AD10" i="1"/>
  <c r="AD9" i="1"/>
  <c r="AD12" i="1"/>
  <c r="AD11" i="1"/>
  <c r="AD14" i="1"/>
  <c r="AD13" i="1"/>
  <c r="AD15" i="1"/>
  <c r="AD16" i="1"/>
  <c r="AD17" i="1"/>
  <c r="AD38" i="1" s="1"/>
  <c r="AD39" i="1" s="1"/>
  <c r="AD19" i="1"/>
  <c r="AD18" i="1"/>
  <c r="AD20" i="1"/>
  <c r="AD22" i="1"/>
  <c r="AD24" i="1"/>
  <c r="AD25" i="1"/>
  <c r="AD26" i="1"/>
  <c r="AD23" i="1"/>
  <c r="AD51" i="1" s="1"/>
  <c r="AD52" i="1" s="1"/>
  <c r="AD21" i="1"/>
  <c r="AD50" i="1" s="1"/>
  <c r="AD27" i="1"/>
  <c r="AD30" i="1"/>
  <c r="AD29" i="1"/>
  <c r="AD28" i="1"/>
  <c r="AD31" i="1"/>
  <c r="AC3" i="1"/>
  <c r="AC33" i="1" s="1"/>
  <c r="AC4" i="1"/>
  <c r="AC47" i="1" s="1"/>
  <c r="AC48" i="1" s="1"/>
  <c r="AC5" i="1"/>
  <c r="AC6" i="1"/>
  <c r="AC7" i="1"/>
  <c r="AC8" i="1"/>
  <c r="AC10" i="1"/>
  <c r="AC9" i="1"/>
  <c r="AC12" i="1"/>
  <c r="AC11" i="1"/>
  <c r="AC41" i="1" s="1"/>
  <c r="AC14" i="1"/>
  <c r="AC13" i="1"/>
  <c r="AC15" i="1"/>
  <c r="AC16" i="1"/>
  <c r="AC17" i="1"/>
  <c r="AC38" i="1" s="1"/>
  <c r="AC39" i="1" s="1"/>
  <c r="AC19" i="1"/>
  <c r="AC18" i="1"/>
  <c r="AC20" i="1"/>
  <c r="AC22" i="1"/>
  <c r="AC24" i="1"/>
  <c r="AC25" i="1"/>
  <c r="AC26" i="1"/>
  <c r="AC23" i="1"/>
  <c r="AC21" i="1"/>
  <c r="AC50" i="1" s="1"/>
  <c r="AC27" i="1"/>
  <c r="AC30" i="1"/>
  <c r="AC29" i="1"/>
  <c r="AC28" i="1"/>
  <c r="AC31" i="1"/>
  <c r="AR3" i="1"/>
  <c r="AR33" i="1" s="1"/>
  <c r="AR4" i="1"/>
  <c r="AR46" i="1" s="1"/>
  <c r="AR5" i="1"/>
  <c r="AR6" i="1"/>
  <c r="AR7" i="1"/>
  <c r="AR8" i="1"/>
  <c r="AR10" i="1"/>
  <c r="AR9" i="1"/>
  <c r="AR12" i="1"/>
  <c r="AR11" i="1"/>
  <c r="AR14" i="1"/>
  <c r="AR13" i="1"/>
  <c r="AR15" i="1"/>
  <c r="AR16" i="1"/>
  <c r="AR17" i="1"/>
  <c r="AR38" i="1" s="1"/>
  <c r="AR39" i="1" s="1"/>
  <c r="AR19" i="1"/>
  <c r="AR18" i="1"/>
  <c r="AR20" i="1"/>
  <c r="AR22" i="1"/>
  <c r="AR24" i="1"/>
  <c r="AR25" i="1"/>
  <c r="AR26" i="1"/>
  <c r="AR23" i="1"/>
  <c r="AR21" i="1"/>
  <c r="AR50" i="1" s="1"/>
  <c r="AR27" i="1"/>
  <c r="AR30" i="1"/>
  <c r="AR29" i="1"/>
  <c r="AR28" i="1"/>
  <c r="AR37" i="1" s="1"/>
  <c r="AR31" i="1"/>
  <c r="AQ3" i="1"/>
  <c r="AQ33" i="1" s="1"/>
  <c r="AQ4" i="1"/>
  <c r="AQ5" i="1"/>
  <c r="AQ6" i="1"/>
  <c r="AQ7" i="1"/>
  <c r="AQ8" i="1"/>
  <c r="AQ10" i="1"/>
  <c r="AQ9" i="1"/>
  <c r="AQ12" i="1"/>
  <c r="AQ11" i="1"/>
  <c r="AQ14" i="1"/>
  <c r="AQ13" i="1"/>
  <c r="AQ15" i="1"/>
  <c r="AQ16" i="1"/>
  <c r="AQ17" i="1"/>
  <c r="AQ38" i="1" s="1"/>
  <c r="AQ39" i="1" s="1"/>
  <c r="AQ19" i="1"/>
  <c r="AQ18" i="1"/>
  <c r="AQ20" i="1"/>
  <c r="AQ22" i="1"/>
  <c r="AQ24" i="1"/>
  <c r="AQ25" i="1"/>
  <c r="AQ26" i="1"/>
  <c r="AQ23" i="1"/>
  <c r="AQ21" i="1"/>
  <c r="AQ50" i="1" s="1"/>
  <c r="AQ27" i="1"/>
  <c r="AQ30" i="1"/>
  <c r="AQ29" i="1"/>
  <c r="AQ28" i="1"/>
  <c r="AQ31" i="1"/>
  <c r="AP3" i="1"/>
  <c r="AP33" i="1" s="1"/>
  <c r="AP4" i="1"/>
  <c r="AP5" i="1"/>
  <c r="AP6" i="1"/>
  <c r="AP7" i="1"/>
  <c r="AP8" i="1"/>
  <c r="AP10" i="1"/>
  <c r="AP9" i="1"/>
  <c r="AP12" i="1"/>
  <c r="AP42" i="1" s="1"/>
  <c r="AP43" i="1" s="1"/>
  <c r="AP11" i="1"/>
  <c r="AP41" i="1" s="1"/>
  <c r="AP14" i="1"/>
  <c r="AP13" i="1"/>
  <c r="AP15" i="1"/>
  <c r="AP16" i="1"/>
  <c r="AP17" i="1"/>
  <c r="AP38" i="1" s="1"/>
  <c r="AP39" i="1" s="1"/>
  <c r="AP19" i="1"/>
  <c r="AP18" i="1"/>
  <c r="AP20" i="1"/>
  <c r="AP22" i="1"/>
  <c r="AP24" i="1"/>
  <c r="AP25" i="1"/>
  <c r="AP26" i="1"/>
  <c r="AP23" i="1"/>
  <c r="AP21" i="1"/>
  <c r="AP50" i="1" s="1"/>
  <c r="AP27" i="1"/>
  <c r="AP30" i="1"/>
  <c r="AP29" i="1"/>
  <c r="AP28" i="1"/>
  <c r="AP31" i="1"/>
  <c r="AO3" i="1"/>
  <c r="AO33" i="1" s="1"/>
  <c r="AO4" i="1"/>
  <c r="AO5" i="1"/>
  <c r="AO47" i="1" s="1"/>
  <c r="AO48" i="1" s="1"/>
  <c r="AO6" i="1"/>
  <c r="AO7" i="1"/>
  <c r="AO8" i="1"/>
  <c r="AO10" i="1"/>
  <c r="AO9" i="1"/>
  <c r="AO12" i="1"/>
  <c r="AO11" i="1"/>
  <c r="AO14" i="1"/>
  <c r="AO13" i="1"/>
  <c r="AO42" i="1" s="1"/>
  <c r="AO43" i="1" s="1"/>
  <c r="AO15" i="1"/>
  <c r="AO16" i="1"/>
  <c r="AO17" i="1"/>
  <c r="AO37" i="1" s="1"/>
  <c r="AO19" i="1"/>
  <c r="AO18" i="1"/>
  <c r="AO20" i="1"/>
  <c r="AO22" i="1"/>
  <c r="AO24" i="1"/>
  <c r="AO25" i="1"/>
  <c r="AO26" i="1"/>
  <c r="AO38" i="1" s="1"/>
  <c r="AO39" i="1" s="1"/>
  <c r="AO23" i="1"/>
  <c r="AO21" i="1"/>
  <c r="AO50" i="1" s="1"/>
  <c r="AO27" i="1"/>
  <c r="AO30" i="1"/>
  <c r="AO29" i="1"/>
  <c r="AO28" i="1"/>
  <c r="AO31" i="1"/>
  <c r="AN3" i="1"/>
  <c r="AN33" i="1" s="1"/>
  <c r="AN4" i="1"/>
  <c r="AN46" i="1" s="1"/>
  <c r="AN5" i="1"/>
  <c r="AN6" i="1"/>
  <c r="AN7" i="1"/>
  <c r="AN8" i="1"/>
  <c r="AN10" i="1"/>
  <c r="AN9" i="1"/>
  <c r="AN12" i="1"/>
  <c r="AN11" i="1"/>
  <c r="AN14" i="1"/>
  <c r="AN13" i="1"/>
  <c r="AN15" i="1"/>
  <c r="AN16" i="1"/>
  <c r="AN17" i="1"/>
  <c r="AN37" i="1" s="1"/>
  <c r="AN19" i="1"/>
  <c r="AN18" i="1"/>
  <c r="AN20" i="1"/>
  <c r="AN22" i="1"/>
  <c r="AN24" i="1"/>
  <c r="AN25" i="1"/>
  <c r="AN26" i="1"/>
  <c r="AN23" i="1"/>
  <c r="AN21" i="1"/>
  <c r="AN50" i="1" s="1"/>
  <c r="AN27" i="1"/>
  <c r="AN30" i="1"/>
  <c r="AN29" i="1"/>
  <c r="AN28" i="1"/>
  <c r="AN31" i="1"/>
  <c r="AM3" i="1"/>
  <c r="AM33" i="1" s="1"/>
  <c r="AM4" i="1"/>
  <c r="AM5" i="1"/>
  <c r="AM6" i="1"/>
  <c r="AM7" i="1"/>
  <c r="AM8" i="1"/>
  <c r="AM10" i="1"/>
  <c r="AM9" i="1"/>
  <c r="AM12" i="1"/>
  <c r="AM11" i="1"/>
  <c r="AM14" i="1"/>
  <c r="AM13" i="1"/>
  <c r="AM15" i="1"/>
  <c r="AM16" i="1"/>
  <c r="AM17" i="1"/>
  <c r="AM37" i="1" s="1"/>
  <c r="AM19" i="1"/>
  <c r="AM18" i="1"/>
  <c r="AM20" i="1"/>
  <c r="AM22" i="1"/>
  <c r="AM24" i="1"/>
  <c r="AM25" i="1"/>
  <c r="AM26" i="1"/>
  <c r="AM23" i="1"/>
  <c r="AM21" i="1"/>
  <c r="AM51" i="1" s="1"/>
  <c r="AM52" i="1" s="1"/>
  <c r="AM27" i="1"/>
  <c r="AM30" i="1"/>
  <c r="AM29" i="1"/>
  <c r="AM28" i="1"/>
  <c r="AM38" i="1" s="1"/>
  <c r="AM39" i="1" s="1"/>
  <c r="AM31" i="1"/>
  <c r="AL3" i="1"/>
  <c r="AL33" i="1" s="1"/>
  <c r="AL4" i="1"/>
  <c r="AL5" i="1"/>
  <c r="AL6" i="1"/>
  <c r="AL7" i="1"/>
  <c r="AL8" i="1"/>
  <c r="AL10" i="1"/>
  <c r="AL9" i="1"/>
  <c r="AL12" i="1"/>
  <c r="AL11" i="1"/>
  <c r="AL14" i="1"/>
  <c r="AL13" i="1"/>
  <c r="AL15" i="1"/>
  <c r="AL16" i="1"/>
  <c r="AL17" i="1"/>
  <c r="AL38" i="1" s="1"/>
  <c r="AL39" i="1" s="1"/>
  <c r="AL19" i="1"/>
  <c r="AL18" i="1"/>
  <c r="AL20" i="1"/>
  <c r="AL22" i="1"/>
  <c r="AL24" i="1"/>
  <c r="AL25" i="1"/>
  <c r="AL26" i="1"/>
  <c r="AL23" i="1"/>
  <c r="AL21" i="1"/>
  <c r="AL51" i="1" s="1"/>
  <c r="AL52" i="1" s="1"/>
  <c r="AL27" i="1"/>
  <c r="AL30" i="1"/>
  <c r="AL29" i="1"/>
  <c r="AL28" i="1"/>
  <c r="AL31" i="1"/>
  <c r="AG3" i="1"/>
  <c r="AI3" i="1" s="1"/>
  <c r="AK3" i="1" s="1"/>
  <c r="AG4" i="1"/>
  <c r="AT4" i="1" s="1"/>
  <c r="AG5" i="1"/>
  <c r="AI5" i="1" s="1"/>
  <c r="AK5" i="1" s="1"/>
  <c r="AG6" i="1"/>
  <c r="AI6" i="1" s="1"/>
  <c r="AK6" i="1" s="1"/>
  <c r="AG7" i="1"/>
  <c r="AI7" i="1" s="1"/>
  <c r="AK7" i="1" s="1"/>
  <c r="AG8" i="1"/>
  <c r="AT8" i="1" s="1"/>
  <c r="AG10" i="1"/>
  <c r="AI10" i="1" s="1"/>
  <c r="AK10" i="1" s="1"/>
  <c r="AG9" i="1"/>
  <c r="AI9" i="1" s="1"/>
  <c r="AK9" i="1" s="1"/>
  <c r="AG12" i="1"/>
  <c r="AI12" i="1" s="1"/>
  <c r="AK12" i="1" s="1"/>
  <c r="AG11" i="1"/>
  <c r="AT11" i="1" s="1"/>
  <c r="AG14" i="1"/>
  <c r="AI14" i="1" s="1"/>
  <c r="AK14" i="1" s="1"/>
  <c r="AG13" i="1"/>
  <c r="AI13" i="1" s="1"/>
  <c r="AK13" i="1" s="1"/>
  <c r="AG15" i="1"/>
  <c r="AI15" i="1" s="1"/>
  <c r="AK15" i="1" s="1"/>
  <c r="AG16" i="1"/>
  <c r="AT16" i="1" s="1"/>
  <c r="AG17" i="1"/>
  <c r="AI17" i="1" s="1"/>
  <c r="AK17" i="1" s="1"/>
  <c r="AG19" i="1"/>
  <c r="AI19" i="1" s="1"/>
  <c r="AK19" i="1" s="1"/>
  <c r="AG18" i="1"/>
  <c r="AI18" i="1" s="1"/>
  <c r="AK18" i="1" s="1"/>
  <c r="AG20" i="1"/>
  <c r="AT20" i="1" s="1"/>
  <c r="AG22" i="1"/>
  <c r="AI22" i="1" s="1"/>
  <c r="AK22" i="1" s="1"/>
  <c r="AG24" i="1"/>
  <c r="AI24" i="1" s="1"/>
  <c r="AK24" i="1" s="1"/>
  <c r="AG25" i="1"/>
  <c r="AI25" i="1" s="1"/>
  <c r="AK25" i="1" s="1"/>
  <c r="AG26" i="1"/>
  <c r="AT26" i="1" s="1"/>
  <c r="AG23" i="1"/>
  <c r="AI23" i="1" s="1"/>
  <c r="AK23" i="1" s="1"/>
  <c r="AG21" i="1"/>
  <c r="AI21" i="1" s="1"/>
  <c r="AK21" i="1" s="1"/>
  <c r="AG27" i="1"/>
  <c r="AI27" i="1" s="1"/>
  <c r="AK27" i="1" s="1"/>
  <c r="AG30" i="1"/>
  <c r="AT30" i="1" s="1"/>
  <c r="AG29" i="1"/>
  <c r="AI29" i="1" s="1"/>
  <c r="AK29" i="1" s="1"/>
  <c r="AG28" i="1"/>
  <c r="AI28" i="1" s="1"/>
  <c r="AK28" i="1" s="1"/>
  <c r="AG31" i="1"/>
  <c r="AI31" i="1" s="1"/>
  <c r="AK31" i="1" s="1"/>
  <c r="AF3" i="1"/>
  <c r="AS3" i="1" s="1"/>
  <c r="AF4" i="1"/>
  <c r="AH4" i="1" s="1"/>
  <c r="AJ4" i="1" s="1"/>
  <c r="AF5" i="1"/>
  <c r="AH5" i="1" s="1"/>
  <c r="AJ5" i="1" s="1"/>
  <c r="AF6" i="1"/>
  <c r="AH6" i="1" s="1"/>
  <c r="AJ6" i="1" s="1"/>
  <c r="AF7" i="1"/>
  <c r="AS7" i="1" s="1"/>
  <c r="AF8" i="1"/>
  <c r="AH8" i="1" s="1"/>
  <c r="AJ8" i="1" s="1"/>
  <c r="AF10" i="1"/>
  <c r="AH10" i="1" s="1"/>
  <c r="AJ10" i="1" s="1"/>
  <c r="AF9" i="1"/>
  <c r="AH9" i="1" s="1"/>
  <c r="AJ9" i="1" s="1"/>
  <c r="AF12" i="1"/>
  <c r="AS12" i="1" s="1"/>
  <c r="AF11" i="1"/>
  <c r="AH11" i="1" s="1"/>
  <c r="AJ11" i="1" s="1"/>
  <c r="AF14" i="1"/>
  <c r="AH14" i="1" s="1"/>
  <c r="AJ14" i="1" s="1"/>
  <c r="AF13" i="1"/>
  <c r="AH13" i="1" s="1"/>
  <c r="AJ13" i="1" s="1"/>
  <c r="AF15" i="1"/>
  <c r="AS15" i="1" s="1"/>
  <c r="AF16" i="1"/>
  <c r="AH16" i="1" s="1"/>
  <c r="AJ16" i="1" s="1"/>
  <c r="AF17" i="1"/>
  <c r="AH17" i="1" s="1"/>
  <c r="AJ17" i="1" s="1"/>
  <c r="AF19" i="1"/>
  <c r="AH19" i="1" s="1"/>
  <c r="AJ19" i="1" s="1"/>
  <c r="AF18" i="1"/>
  <c r="AS18" i="1" s="1"/>
  <c r="AF20" i="1"/>
  <c r="AH20" i="1" s="1"/>
  <c r="AJ20" i="1" s="1"/>
  <c r="AF22" i="1"/>
  <c r="AH22" i="1" s="1"/>
  <c r="AJ22" i="1" s="1"/>
  <c r="AF24" i="1"/>
  <c r="AH24" i="1" s="1"/>
  <c r="AJ24" i="1" s="1"/>
  <c r="AF25" i="1"/>
  <c r="AS25" i="1" s="1"/>
  <c r="AF26" i="1"/>
  <c r="AH26" i="1" s="1"/>
  <c r="AJ26" i="1" s="1"/>
  <c r="AF23" i="1"/>
  <c r="AH23" i="1" s="1"/>
  <c r="AJ23" i="1" s="1"/>
  <c r="AF21" i="1"/>
  <c r="AH21" i="1" s="1"/>
  <c r="AJ21" i="1" s="1"/>
  <c r="AF27" i="1"/>
  <c r="AS27" i="1" s="1"/>
  <c r="AF30" i="1"/>
  <c r="AH30" i="1" s="1"/>
  <c r="AJ30" i="1" s="1"/>
  <c r="AF29" i="1"/>
  <c r="AH29" i="1" s="1"/>
  <c r="AJ29" i="1" s="1"/>
  <c r="AF28" i="1"/>
  <c r="AH28" i="1" s="1"/>
  <c r="AJ28" i="1" s="1"/>
  <c r="AF31" i="1"/>
  <c r="AS31" i="1" s="1"/>
  <c r="AB3" i="1"/>
  <c r="AB33" i="1" s="1"/>
  <c r="AB4" i="1"/>
  <c r="AB5" i="1"/>
  <c r="AB6" i="1"/>
  <c r="AB7" i="1"/>
  <c r="AB8" i="1"/>
  <c r="AB10" i="1"/>
  <c r="AB9" i="1"/>
  <c r="AB34" i="1" s="1"/>
  <c r="AB35" i="1" s="1"/>
  <c r="AB12" i="1"/>
  <c r="AB11" i="1"/>
  <c r="AB14" i="1"/>
  <c r="AB13" i="1"/>
  <c r="AB15" i="1"/>
  <c r="AB16" i="1"/>
  <c r="AB17" i="1"/>
  <c r="AB38" i="1" s="1"/>
  <c r="AB39" i="1" s="1"/>
  <c r="AB19" i="1"/>
  <c r="AB18" i="1"/>
  <c r="AB20" i="1"/>
  <c r="AB22" i="1"/>
  <c r="AB24" i="1"/>
  <c r="AB25" i="1"/>
  <c r="AB26" i="1"/>
  <c r="AB23" i="1"/>
  <c r="AB21" i="1"/>
  <c r="AB37" i="1" s="1"/>
  <c r="AB27" i="1"/>
  <c r="AB30" i="1"/>
  <c r="AB29" i="1"/>
  <c r="AB28" i="1"/>
  <c r="AB31" i="1"/>
  <c r="AD37" i="1" l="1"/>
  <c r="AC51" i="1"/>
  <c r="AC52" i="1" s="1"/>
  <c r="AI50" i="1"/>
  <c r="AG47" i="1"/>
  <c r="AG48" i="1" s="1"/>
  <c r="AQ37" i="1"/>
  <c r="AO34" i="1"/>
  <c r="AO35" i="1" s="1"/>
  <c r="AE33" i="1"/>
  <c r="AL41" i="1"/>
  <c r="AR51" i="1"/>
  <c r="AR52" i="1" s="1"/>
  <c r="AB51" i="1"/>
  <c r="AB52" i="1" s="1"/>
  <c r="AP37" i="1"/>
  <c r="AN34" i="1"/>
  <c r="AN35" i="1" s="1"/>
  <c r="AD33" i="1"/>
  <c r="AC37" i="1"/>
  <c r="AG33" i="1"/>
  <c r="AP34" i="1"/>
  <c r="AP35" i="1" s="1"/>
  <c r="AL47" i="1"/>
  <c r="AL48" i="1" s="1"/>
  <c r="AQ42" i="1"/>
  <c r="AQ43" i="1" s="1"/>
  <c r="AQ51" i="1"/>
  <c r="AQ52" i="1" s="1"/>
  <c r="AG50" i="1"/>
  <c r="AI38" i="1"/>
  <c r="AI39" i="1" s="1"/>
  <c r="AM34" i="1"/>
  <c r="AM35" i="1" s="1"/>
  <c r="AP51" i="1"/>
  <c r="AP52" i="1" s="1"/>
  <c r="AF50" i="1"/>
  <c r="AL34" i="1"/>
  <c r="AL35" i="1" s="1"/>
  <c r="AO51" i="1"/>
  <c r="AO52" i="1" s="1"/>
  <c r="AG38" i="1"/>
  <c r="AG39" i="1" s="1"/>
  <c r="AN38" i="1"/>
  <c r="AN39" i="1" s="1"/>
  <c r="AN51" i="1"/>
  <c r="AN52" i="1" s="1"/>
  <c r="AF38" i="1"/>
  <c r="AF39" i="1" s="1"/>
  <c r="AL37" i="1"/>
  <c r="AM50" i="1"/>
  <c r="AF51" i="1"/>
  <c r="AF52" i="1" s="1"/>
  <c r="AI34" i="1"/>
  <c r="AI35" i="1" s="1"/>
  <c r="AM42" i="1"/>
  <c r="AM43" i="1" s="1"/>
  <c r="AB50" i="1"/>
  <c r="AF46" i="1"/>
  <c r="AC46" i="1"/>
  <c r="AO41" i="1"/>
  <c r="AG34" i="1"/>
  <c r="AG35" i="1" s="1"/>
  <c r="AO46" i="1"/>
  <c r="AD41" i="1"/>
  <c r="AF34" i="1"/>
  <c r="AF35" i="1" s="1"/>
  <c r="AR41" i="1"/>
  <c r="AR42" i="1"/>
  <c r="AR43" i="1" s="1"/>
  <c r="AF33" i="1"/>
  <c r="AB42" i="1"/>
  <c r="AB43" i="1" s="1"/>
  <c r="AN41" i="1"/>
  <c r="AC42" i="1"/>
  <c r="AC43" i="1" s="1"/>
  <c r="AD42" i="1"/>
  <c r="AD43" i="1" s="1"/>
  <c r="AG37" i="1"/>
  <c r="AN42" i="1"/>
  <c r="AN43" i="1" s="1"/>
  <c r="AF37" i="1"/>
  <c r="AP47" i="1"/>
  <c r="AP48" i="1" s="1"/>
  <c r="AD47" i="1"/>
  <c r="AD48" i="1" s="1"/>
  <c r="AL42" i="1"/>
  <c r="AL43" i="1" s="1"/>
  <c r="AM46" i="1"/>
  <c r="AE46" i="1"/>
  <c r="AG42" i="1"/>
  <c r="AG43" i="1" s="1"/>
  <c r="AB46" i="1"/>
  <c r="AB41" i="1"/>
  <c r="AQ46" i="1"/>
  <c r="AQ41" i="1"/>
  <c r="AM41" i="1"/>
  <c r="AE41" i="1"/>
  <c r="AR47" i="1"/>
  <c r="AR48" i="1" s="1"/>
  <c r="AN47" i="1"/>
  <c r="AN48" i="1" s="1"/>
  <c r="AF47" i="1"/>
  <c r="AF48" i="1" s="1"/>
  <c r="AB47" i="1"/>
  <c r="AB48" i="1" s="1"/>
  <c r="AP46" i="1"/>
  <c r="AL46" i="1"/>
  <c r="AD46" i="1"/>
  <c r="AF42" i="1"/>
  <c r="AF43" i="1" s="1"/>
  <c r="AF41" i="1"/>
  <c r="AQ47" i="1"/>
  <c r="AQ48" i="1" s="1"/>
  <c r="AM47" i="1"/>
  <c r="AM48" i="1" s="1"/>
  <c r="AE47" i="1"/>
  <c r="AE48" i="1" s="1"/>
  <c r="AG46" i="1"/>
  <c r="AG41" i="1"/>
  <c r="AH15" i="1"/>
  <c r="AJ15" i="1" s="1"/>
  <c r="AI26" i="1"/>
  <c r="AK26" i="1" s="1"/>
  <c r="AK50" i="1" s="1"/>
  <c r="AI30" i="1"/>
  <c r="AK30" i="1" s="1"/>
  <c r="AI8" i="1"/>
  <c r="AK8" i="1" s="1"/>
  <c r="AH31" i="1"/>
  <c r="AJ31" i="1" s="1"/>
  <c r="AH12" i="1"/>
  <c r="AI16" i="1"/>
  <c r="AK16" i="1" s="1"/>
  <c r="AH18" i="1"/>
  <c r="AJ18" i="1" s="1"/>
  <c r="AJ38" i="1" s="1"/>
  <c r="AJ39" i="1" s="1"/>
  <c r="AH27" i="1"/>
  <c r="AJ27" i="1" s="1"/>
  <c r="AH3" i="1"/>
  <c r="AI11" i="1"/>
  <c r="AS23" i="1"/>
  <c r="AS17" i="1"/>
  <c r="AS5" i="1"/>
  <c r="AT24" i="1"/>
  <c r="AT9" i="1"/>
  <c r="AS22" i="1"/>
  <c r="AS10" i="1"/>
  <c r="AT13" i="1"/>
  <c r="AS30" i="1"/>
  <c r="AS26" i="1"/>
  <c r="AS20" i="1"/>
  <c r="AS16" i="1"/>
  <c r="AS11" i="1"/>
  <c r="AS8" i="1"/>
  <c r="AS4" i="1"/>
  <c r="AT29" i="1"/>
  <c r="AT23" i="1"/>
  <c r="AT22" i="1"/>
  <c r="AT17" i="1"/>
  <c r="AT14" i="1"/>
  <c r="AT10" i="1"/>
  <c r="AT5" i="1"/>
  <c r="AH25" i="1"/>
  <c r="AJ25" i="1" s="1"/>
  <c r="AJ50" i="1" s="1"/>
  <c r="AH7" i="1"/>
  <c r="AH46" i="1" s="1"/>
  <c r="AI20" i="1"/>
  <c r="AK20" i="1" s="1"/>
  <c r="AK37" i="1" s="1"/>
  <c r="AI4" i="1"/>
  <c r="AI33" i="1" s="1"/>
  <c r="AS29" i="1"/>
  <c r="AS14" i="1"/>
  <c r="AT28" i="1"/>
  <c r="AT21" i="1"/>
  <c r="AT19" i="1"/>
  <c r="AT6" i="1"/>
  <c r="AS28" i="1"/>
  <c r="AS21" i="1"/>
  <c r="AS24" i="1"/>
  <c r="AS19" i="1"/>
  <c r="AS13" i="1"/>
  <c r="AS9" i="1"/>
  <c r="AS6" i="1"/>
  <c r="AT31" i="1"/>
  <c r="AT27" i="1"/>
  <c r="AT25" i="1"/>
  <c r="AT18" i="1"/>
  <c r="AT15" i="1"/>
  <c r="AT12" i="1"/>
  <c r="AT7" i="1"/>
  <c r="AT3" i="1"/>
  <c r="AK38" i="1" l="1"/>
  <c r="AK39" i="1" s="1"/>
  <c r="AT37" i="1"/>
  <c r="AT38" i="1"/>
  <c r="AT39" i="1" s="1"/>
  <c r="AS38" i="1"/>
  <c r="AS39" i="1" s="1"/>
  <c r="AS37" i="1"/>
  <c r="AH37" i="1"/>
  <c r="AS34" i="1"/>
  <c r="AS35" i="1" s="1"/>
  <c r="AT51" i="1"/>
  <c r="AT52" i="1" s="1"/>
  <c r="AT50" i="1"/>
  <c r="AJ37" i="1"/>
  <c r="AK51" i="1"/>
  <c r="AK52" i="1" s="1"/>
  <c r="AS50" i="1"/>
  <c r="AS51" i="1"/>
  <c r="AS52" i="1" s="1"/>
  <c r="AS33" i="1"/>
  <c r="AT34" i="1"/>
  <c r="AT35" i="1" s="1"/>
  <c r="AT33" i="1"/>
  <c r="AH51" i="1"/>
  <c r="AH52" i="1" s="1"/>
  <c r="AI37" i="1"/>
  <c r="AJ51" i="1"/>
  <c r="AJ52" i="1" s="1"/>
  <c r="AT46" i="1"/>
  <c r="AH38" i="1"/>
  <c r="AH39" i="1" s="1"/>
  <c r="AH50" i="1"/>
  <c r="AH34" i="1"/>
  <c r="AH35" i="1" s="1"/>
  <c r="AH33" i="1"/>
  <c r="AI51" i="1"/>
  <c r="AI52" i="1" s="1"/>
  <c r="AK11" i="1"/>
  <c r="AI42" i="1"/>
  <c r="AI43" i="1" s="1"/>
  <c r="AI47" i="1"/>
  <c r="AI48" i="1" s="1"/>
  <c r="AI41" i="1"/>
  <c r="AI46" i="1"/>
  <c r="AH42" i="1"/>
  <c r="AH43" i="1" s="1"/>
  <c r="AH47" i="1"/>
  <c r="AH48" i="1" s="1"/>
  <c r="AH41" i="1"/>
  <c r="AT42" i="1"/>
  <c r="AT43" i="1" s="1"/>
  <c r="AT47" i="1"/>
  <c r="AT48" i="1" s="1"/>
  <c r="AS41" i="1"/>
  <c r="AS46" i="1"/>
  <c r="AS47" i="1"/>
  <c r="AS48" i="1" s="1"/>
  <c r="AS42" i="1"/>
  <c r="AS43" i="1" s="1"/>
  <c r="AT41" i="1"/>
  <c r="AJ7" i="1"/>
  <c r="AJ12" i="1"/>
  <c r="AK4" i="1"/>
  <c r="AJ3" i="1"/>
  <c r="AK33" i="1" l="1"/>
  <c r="AK34" i="1"/>
  <c r="AK35" i="1" s="1"/>
  <c r="AJ33" i="1"/>
  <c r="AJ34" i="1"/>
  <c r="AJ35" i="1" s="1"/>
  <c r="AJ41" i="1"/>
  <c r="AJ46" i="1"/>
  <c r="AJ47" i="1"/>
  <c r="AJ48" i="1" s="1"/>
  <c r="AJ42" i="1"/>
  <c r="AJ43" i="1" s="1"/>
  <c r="AK41" i="1"/>
  <c r="AK46" i="1"/>
  <c r="AK42" i="1"/>
  <c r="AK43" i="1" s="1"/>
  <c r="AK47" i="1"/>
  <c r="AK48" i="1" s="1"/>
</calcChain>
</file>

<file path=xl/sharedStrings.xml><?xml version="1.0" encoding="utf-8"?>
<sst xmlns="http://schemas.openxmlformats.org/spreadsheetml/2006/main" count="1345" uniqueCount="515">
  <si>
    <t>Степаненко Виктория</t>
  </si>
  <si>
    <t>Черепнина Ангелина</t>
  </si>
  <si>
    <t>Перминова Виктория</t>
  </si>
  <si>
    <t>Ермолаева Агафья</t>
  </si>
  <si>
    <t>Сильченко Алиса</t>
  </si>
  <si>
    <t>Березюкова Мария</t>
  </si>
  <si>
    <t>Перминова Дарья</t>
  </si>
  <si>
    <t>Боровиков Артём</t>
  </si>
  <si>
    <t>Шубин Степан</t>
  </si>
  <si>
    <t>Покачалов Артём</t>
  </si>
  <si>
    <t>Мукатаев Александр</t>
  </si>
  <si>
    <t>Витман Андрей</t>
  </si>
  <si>
    <t>Сильченко Лаврентий</t>
  </si>
  <si>
    <t>Шубин Тимофей</t>
  </si>
  <si>
    <t>Тимофеева Ксения</t>
  </si>
  <si>
    <t>Мехоношина Милана</t>
  </si>
  <si>
    <t>Маркова София</t>
  </si>
  <si>
    <t>Васильева Ольга</t>
  </si>
  <si>
    <t>Гилёва Валерия</t>
  </si>
  <si>
    <t>Микина Анна</t>
  </si>
  <si>
    <t>Нусс Эмили</t>
  </si>
  <si>
    <t>Панишева Анна</t>
  </si>
  <si>
    <t>Антипина Тамара</t>
  </si>
  <si>
    <t>Каренгина Софья</t>
  </si>
  <si>
    <t>Гребнева Анастасия</t>
  </si>
  <si>
    <t>Микин Степан</t>
  </si>
  <si>
    <t>Веселов Максим</t>
  </si>
  <si>
    <t>Снегирёв Матвей</t>
  </si>
  <si>
    <t>Попырин Данило</t>
  </si>
  <si>
    <t>г.р.</t>
  </si>
  <si>
    <t>рост</t>
  </si>
  <si>
    <t>вес</t>
  </si>
  <si>
    <t>обхват груди</t>
  </si>
  <si>
    <t>норм</t>
  </si>
  <si>
    <t>вдох</t>
  </si>
  <si>
    <t>выдох</t>
  </si>
  <si>
    <t>жел</t>
  </si>
  <si>
    <t>САД/до</t>
  </si>
  <si>
    <t>ДАД/после</t>
  </si>
  <si>
    <t>ДАД/до</t>
  </si>
  <si>
    <t>САД/после</t>
  </si>
  <si>
    <t>АД с нагрузкой 10 приседаний</t>
  </si>
  <si>
    <t>ЧСС с нагрузкой</t>
  </si>
  <si>
    <t>До</t>
  </si>
  <si>
    <t>После</t>
  </si>
  <si>
    <t>Околоушные лимфоузлы до тренировки и после</t>
  </si>
  <si>
    <t>До слева</t>
  </si>
  <si>
    <t>До справа</t>
  </si>
  <si>
    <t>После слева</t>
  </si>
  <si>
    <t>После справа</t>
  </si>
  <si>
    <t>Подмышечные до тренировки и после</t>
  </si>
  <si>
    <t>Брюшные</t>
  </si>
  <si>
    <t>1. Разбить по возрастным группам</t>
  </si>
  <si>
    <t>Статистическое задание:</t>
  </si>
  <si>
    <t>2. Высчитать всевозможные индексы (морфометрические и физиологические)</t>
  </si>
  <si>
    <t>3. Сравнить исскловательскую группу (спорт-плавание+закаливание) с контрольной группой (спорт-плавание)</t>
  </si>
  <si>
    <t>возраст</t>
  </si>
  <si>
    <t xml:space="preserve">от 7-8 до 11 лет — младший школьный возраст, </t>
  </si>
  <si>
    <t>от 11 до 14 средний школьный возраст,</t>
  </si>
  <si>
    <t>Группы</t>
  </si>
  <si>
    <t xml:space="preserve">Лучше брать группы до 10 лет и после 10 лет (по особенностям системы терморегуляции </t>
  </si>
  <si>
    <t>Получается, что у нас нет контрольной группы для младших подростков с 11 лет. Будем искать!</t>
  </si>
  <si>
    <t>Пол</t>
  </si>
  <si>
    <t>Группа</t>
  </si>
  <si>
    <t>Участники</t>
  </si>
  <si>
    <t>ж</t>
  </si>
  <si>
    <t>м</t>
  </si>
  <si>
    <t>До слева2</t>
  </si>
  <si>
    <t>До справа3</t>
  </si>
  <si>
    <t>После слева4</t>
  </si>
  <si>
    <t>После справа5</t>
  </si>
  <si>
    <t>До6</t>
  </si>
  <si>
    <t>После7</t>
  </si>
  <si>
    <t>ИМТ</t>
  </si>
  <si>
    <t>СОК_до</t>
  </si>
  <si>
    <t>СОК_после</t>
  </si>
  <si>
    <t>ПД_до</t>
  </si>
  <si>
    <t>ПД_после</t>
  </si>
  <si>
    <t>МОК_до</t>
  </si>
  <si>
    <t>МОК_после</t>
  </si>
  <si>
    <t>ВИК_до</t>
  </si>
  <si>
    <t>ВИК_после</t>
  </si>
  <si>
    <t>ДП_до</t>
  </si>
  <si>
    <t>ДП_после</t>
  </si>
  <si>
    <t>АП_до</t>
  </si>
  <si>
    <t>АП_после</t>
  </si>
  <si>
    <t>КВ_до</t>
  </si>
  <si>
    <t>КВ_после</t>
  </si>
  <si>
    <t>ЖИ</t>
  </si>
  <si>
    <t>ИВВ</t>
  </si>
  <si>
    <t>ИП</t>
  </si>
  <si>
    <t>ИЭ</t>
  </si>
  <si>
    <t>Группа 2(6-10 лет)</t>
  </si>
  <si>
    <t>группа 1 (6-10 лет)</t>
  </si>
  <si>
    <t>Группа 1 (11-15 лет)</t>
  </si>
  <si>
    <t>Группа 1 (8-11 лет)</t>
  </si>
  <si>
    <t>Группа 2(8-11 лет)</t>
  </si>
  <si>
    <t>Второй период детства:</t>
  </si>
  <si>
    <t>n=8</t>
  </si>
  <si>
    <t>n=15</t>
  </si>
  <si>
    <t>n=6</t>
  </si>
  <si>
    <t>n=9</t>
  </si>
  <si>
    <t>САД_до</t>
  </si>
  <si>
    <t>ДАД_до</t>
  </si>
  <si>
    <t>САД_после</t>
  </si>
  <si>
    <t>ДАД_после</t>
  </si>
  <si>
    <t>ЧСС_до</t>
  </si>
  <si>
    <t>ЧСС_после</t>
  </si>
  <si>
    <t>ОУ_До_слева</t>
  </si>
  <si>
    <t>ОУ_До_справа</t>
  </si>
  <si>
    <t>ОУ_После_слева</t>
  </si>
  <si>
    <t>ОУ_После_справа</t>
  </si>
  <si>
    <t>ПМ_До_слева2</t>
  </si>
  <si>
    <t>ПМ_До_справа3</t>
  </si>
  <si>
    <t>ПМ_После_слева4</t>
  </si>
  <si>
    <t>ПМ_После_справа5</t>
  </si>
  <si>
    <t>Брюш_До6</t>
  </si>
  <si>
    <t>Брюш_После7</t>
  </si>
  <si>
    <t/>
  </si>
  <si>
    <t>U Манна-Уитни</t>
  </si>
  <si>
    <t>W Вилкоксона</t>
  </si>
  <si>
    <t>Z</t>
  </si>
  <si>
    <t>Асимптотическая значимость (2-сторонняя)</t>
  </si>
  <si>
    <t>Точная знч. [2*(1-сторон. знач.)]</t>
  </si>
  <si>
    <t>a. Группирующая переменная: Группа</t>
  </si>
  <si>
    <t>b. Не скорректировано на наличие связей.</t>
  </si>
  <si>
    <r>
      <t>Статистические критерии</t>
    </r>
    <r>
      <rPr>
        <b/>
        <vertAlign val="superscript"/>
        <sz val="9"/>
        <color indexed="8"/>
        <rFont val="Arial Bold"/>
      </rPr>
      <t>a</t>
    </r>
  </si>
  <si>
    <r>
      <t>,294</t>
    </r>
    <r>
      <rPr>
        <vertAlign val="superscript"/>
        <sz val="9"/>
        <color indexed="8"/>
        <rFont val="Arial"/>
      </rPr>
      <t>b</t>
    </r>
  </si>
  <si>
    <r>
      <t>,213</t>
    </r>
    <r>
      <rPr>
        <vertAlign val="superscript"/>
        <sz val="9"/>
        <color indexed="8"/>
        <rFont val="Arial"/>
      </rPr>
      <t>b</t>
    </r>
  </si>
  <si>
    <r>
      <t>,636</t>
    </r>
    <r>
      <rPr>
        <vertAlign val="superscript"/>
        <sz val="9"/>
        <color indexed="8"/>
        <rFont val="Arial"/>
      </rPr>
      <t>b</t>
    </r>
  </si>
  <si>
    <r>
      <t>,101</t>
    </r>
    <r>
      <rPr>
        <vertAlign val="superscript"/>
        <sz val="9"/>
        <color indexed="8"/>
        <rFont val="Arial"/>
      </rPr>
      <t>b</t>
    </r>
  </si>
  <si>
    <r>
      <t>,131</t>
    </r>
    <r>
      <rPr>
        <vertAlign val="superscript"/>
        <sz val="9"/>
        <color indexed="8"/>
        <rFont val="Arial"/>
      </rPr>
      <t>b</t>
    </r>
  </si>
  <si>
    <r>
      <t>,149</t>
    </r>
    <r>
      <rPr>
        <vertAlign val="superscript"/>
        <sz val="9"/>
        <color indexed="8"/>
        <rFont val="Arial"/>
      </rPr>
      <t>b</t>
    </r>
  </si>
  <si>
    <r>
      <t>,056</t>
    </r>
    <r>
      <rPr>
        <vertAlign val="superscript"/>
        <sz val="9"/>
        <color indexed="8"/>
        <rFont val="Arial"/>
      </rPr>
      <t>b</t>
    </r>
  </si>
  <si>
    <r>
      <t>,428</t>
    </r>
    <r>
      <rPr>
        <vertAlign val="superscript"/>
        <sz val="9"/>
        <color indexed="8"/>
        <rFont val="Arial"/>
      </rPr>
      <t>b</t>
    </r>
  </si>
  <si>
    <r>
      <t>,506</t>
    </r>
    <r>
      <rPr>
        <vertAlign val="superscript"/>
        <sz val="9"/>
        <color indexed="8"/>
        <rFont val="Arial"/>
      </rPr>
      <t>b</t>
    </r>
  </si>
  <si>
    <r>
      <t>,591</t>
    </r>
    <r>
      <rPr>
        <vertAlign val="superscript"/>
        <sz val="9"/>
        <color indexed="8"/>
        <rFont val="Arial"/>
      </rPr>
      <t>b</t>
    </r>
  </si>
  <si>
    <r>
      <t>,466</t>
    </r>
    <r>
      <rPr>
        <vertAlign val="superscript"/>
        <sz val="9"/>
        <color indexed="8"/>
        <rFont val="Arial"/>
      </rPr>
      <t>b</t>
    </r>
  </si>
  <si>
    <r>
      <t>,925</t>
    </r>
    <r>
      <rPr>
        <vertAlign val="superscript"/>
        <sz val="9"/>
        <color indexed="8"/>
        <rFont val="Arial"/>
      </rPr>
      <t>b</t>
    </r>
  </si>
  <si>
    <r>
      <t>,681</t>
    </r>
    <r>
      <rPr>
        <vertAlign val="superscript"/>
        <sz val="9"/>
        <color indexed="8"/>
        <rFont val="Arial"/>
      </rPr>
      <t>b</t>
    </r>
  </si>
  <si>
    <r>
      <t>,357</t>
    </r>
    <r>
      <rPr>
        <vertAlign val="superscript"/>
        <sz val="9"/>
        <color indexed="8"/>
        <rFont val="Arial"/>
      </rPr>
      <t>b</t>
    </r>
  </si>
  <si>
    <r>
      <t>,325</t>
    </r>
    <r>
      <rPr>
        <vertAlign val="superscript"/>
        <sz val="9"/>
        <color indexed="8"/>
        <rFont val="Arial"/>
      </rPr>
      <t>b</t>
    </r>
  </si>
  <si>
    <r>
      <t>,875</t>
    </r>
    <r>
      <rPr>
        <vertAlign val="superscript"/>
        <sz val="9"/>
        <color indexed="8"/>
        <rFont val="Arial"/>
      </rPr>
      <t>b</t>
    </r>
  </si>
  <si>
    <r>
      <t>,008</t>
    </r>
    <r>
      <rPr>
        <vertAlign val="superscript"/>
        <sz val="9"/>
        <color indexed="8"/>
        <rFont val="Arial"/>
      </rPr>
      <t>b</t>
    </r>
  </si>
  <si>
    <r>
      <t>,007</t>
    </r>
    <r>
      <rPr>
        <vertAlign val="superscript"/>
        <sz val="9"/>
        <color indexed="8"/>
        <rFont val="Arial"/>
      </rPr>
      <t>b</t>
    </r>
  </si>
  <si>
    <r>
      <t>,115</t>
    </r>
    <r>
      <rPr>
        <vertAlign val="superscript"/>
        <sz val="9"/>
        <color indexed="8"/>
        <rFont val="Arial"/>
      </rPr>
      <t>b</t>
    </r>
  </si>
  <si>
    <r>
      <t>,728</t>
    </r>
    <r>
      <rPr>
        <vertAlign val="superscript"/>
        <sz val="9"/>
        <color indexed="8"/>
        <rFont val="Arial"/>
      </rPr>
      <t>b</t>
    </r>
  </si>
  <si>
    <r>
      <t>,548</t>
    </r>
    <r>
      <rPr>
        <vertAlign val="superscript"/>
        <sz val="9"/>
        <color indexed="8"/>
        <rFont val="Arial"/>
      </rPr>
      <t>b</t>
    </r>
  </si>
  <si>
    <r>
      <t>,776</t>
    </r>
    <r>
      <rPr>
        <vertAlign val="superscript"/>
        <sz val="9"/>
        <color indexed="8"/>
        <rFont val="Arial"/>
      </rPr>
      <t>b</t>
    </r>
  </si>
  <si>
    <r>
      <t>,190</t>
    </r>
    <r>
      <rPr>
        <vertAlign val="superscript"/>
        <sz val="9"/>
        <color indexed="8"/>
        <rFont val="Arial"/>
      </rPr>
      <t>b</t>
    </r>
  </si>
  <si>
    <r>
      <t>,392</t>
    </r>
    <r>
      <rPr>
        <vertAlign val="superscript"/>
        <sz val="9"/>
        <color indexed="8"/>
        <rFont val="Arial"/>
      </rPr>
      <t>b</t>
    </r>
  </si>
  <si>
    <r>
      <t>,087</t>
    </r>
    <r>
      <rPr>
        <vertAlign val="superscript"/>
        <sz val="9"/>
        <color indexed="8"/>
        <rFont val="Arial"/>
      </rPr>
      <t>b</t>
    </r>
  </si>
  <si>
    <r>
      <t>,825</t>
    </r>
    <r>
      <rPr>
        <vertAlign val="superscript"/>
        <sz val="9"/>
        <color indexed="8"/>
        <rFont val="Arial"/>
      </rPr>
      <t>b</t>
    </r>
  </si>
  <si>
    <t>САД_после - САД_до</t>
  </si>
  <si>
    <t>ДАД_после - ДАД_до</t>
  </si>
  <si>
    <t>ЧСС_после - ЧСС_до</t>
  </si>
  <si>
    <t>ОУ_После_слева - ОУ_До_слева</t>
  </si>
  <si>
    <t>ОУ_После_справа - ОУ_До_справа</t>
  </si>
  <si>
    <t>ПМ_После_слева4 - ПМ_До_слева2</t>
  </si>
  <si>
    <t>ПМ_После_справа5 - ПМ_До_справа3</t>
  </si>
  <si>
    <t>Брюш_После7 - Брюш_До6</t>
  </si>
  <si>
    <t>ПД_после - ПД_до</t>
  </si>
  <si>
    <t>СОК_после - СОК_до</t>
  </si>
  <si>
    <t>МОК_после - МОК_до</t>
  </si>
  <si>
    <t>ВИК_после - ВИК_до</t>
  </si>
  <si>
    <t>ДП_после - ДП_до</t>
  </si>
  <si>
    <t>АП_после - АП_до</t>
  </si>
  <si>
    <t>КВ_после - КВ_до</t>
  </si>
  <si>
    <t>a. Критерий знаковых рангов Вилкоксона</t>
  </si>
  <si>
    <t>b. На основе отрицательных рангов.</t>
  </si>
  <si>
    <t>c. На основе положительных рангов.</t>
  </si>
  <si>
    <r>
      <t>-2,714</t>
    </r>
    <r>
      <rPr>
        <vertAlign val="superscript"/>
        <sz val="9"/>
        <color indexed="8"/>
        <rFont val="Arial"/>
      </rPr>
      <t>b</t>
    </r>
  </si>
  <si>
    <r>
      <t>-2,588</t>
    </r>
    <r>
      <rPr>
        <vertAlign val="superscript"/>
        <sz val="9"/>
        <color indexed="8"/>
        <rFont val="Arial"/>
      </rPr>
      <t>b</t>
    </r>
  </si>
  <si>
    <r>
      <t>-2,527</t>
    </r>
    <r>
      <rPr>
        <vertAlign val="superscript"/>
        <sz val="9"/>
        <color indexed="8"/>
        <rFont val="Arial"/>
      </rPr>
      <t>b</t>
    </r>
  </si>
  <si>
    <r>
      <t>-2,536</t>
    </r>
    <r>
      <rPr>
        <vertAlign val="superscript"/>
        <sz val="9"/>
        <color indexed="8"/>
        <rFont val="Arial"/>
      </rPr>
      <t>c</t>
    </r>
  </si>
  <si>
    <r>
      <t>-2,371</t>
    </r>
    <r>
      <rPr>
        <vertAlign val="superscript"/>
        <sz val="9"/>
        <color indexed="8"/>
        <rFont val="Arial"/>
      </rPr>
      <t>c</t>
    </r>
  </si>
  <si>
    <r>
      <t>-2,527</t>
    </r>
    <r>
      <rPr>
        <vertAlign val="superscript"/>
        <sz val="9"/>
        <color indexed="8"/>
        <rFont val="Arial"/>
      </rPr>
      <t>c</t>
    </r>
  </si>
  <si>
    <r>
      <t>-2,521</t>
    </r>
    <r>
      <rPr>
        <vertAlign val="superscript"/>
        <sz val="9"/>
        <color indexed="8"/>
        <rFont val="Arial"/>
      </rPr>
      <t>c</t>
    </r>
  </si>
  <si>
    <r>
      <t>-,736</t>
    </r>
    <r>
      <rPr>
        <vertAlign val="superscript"/>
        <sz val="9"/>
        <color indexed="8"/>
        <rFont val="Arial"/>
      </rPr>
      <t>b</t>
    </r>
  </si>
  <si>
    <r>
      <t>-2,129</t>
    </r>
    <r>
      <rPr>
        <vertAlign val="superscript"/>
        <sz val="9"/>
        <color indexed="8"/>
        <rFont val="Arial"/>
      </rPr>
      <t>c</t>
    </r>
  </si>
  <si>
    <r>
      <t>-1,542</t>
    </r>
    <r>
      <rPr>
        <vertAlign val="superscript"/>
        <sz val="9"/>
        <color indexed="8"/>
        <rFont val="Arial"/>
      </rPr>
      <t>b</t>
    </r>
  </si>
  <si>
    <r>
      <t>-1,823</t>
    </r>
    <r>
      <rPr>
        <vertAlign val="superscript"/>
        <sz val="9"/>
        <color indexed="8"/>
        <rFont val="Arial"/>
      </rPr>
      <t>b</t>
    </r>
  </si>
  <si>
    <r>
      <t>-2,524</t>
    </r>
    <r>
      <rPr>
        <vertAlign val="superscript"/>
        <sz val="9"/>
        <color indexed="8"/>
        <rFont val="Arial"/>
      </rPr>
      <t>b</t>
    </r>
  </si>
  <si>
    <r>
      <t>-2,243</t>
    </r>
    <r>
      <rPr>
        <vertAlign val="superscript"/>
        <sz val="9"/>
        <color indexed="8"/>
        <rFont val="Arial"/>
      </rPr>
      <t>b</t>
    </r>
  </si>
  <si>
    <t>Сравнение до и после в группе 1 (6-10 лет)</t>
  </si>
  <si>
    <r>
      <t>-3,443</t>
    </r>
    <r>
      <rPr>
        <vertAlign val="superscript"/>
        <sz val="9"/>
        <color indexed="8"/>
        <rFont val="Arial"/>
      </rPr>
      <t>b</t>
    </r>
  </si>
  <si>
    <r>
      <t>-3,571</t>
    </r>
    <r>
      <rPr>
        <vertAlign val="superscript"/>
        <sz val="9"/>
        <color indexed="8"/>
        <rFont val="Arial"/>
      </rPr>
      <t>b</t>
    </r>
  </si>
  <si>
    <r>
      <t>-3,432</t>
    </r>
    <r>
      <rPr>
        <vertAlign val="superscript"/>
        <sz val="9"/>
        <color indexed="8"/>
        <rFont val="Arial"/>
      </rPr>
      <t>b</t>
    </r>
  </si>
  <si>
    <r>
      <t>-2,360</t>
    </r>
    <r>
      <rPr>
        <vertAlign val="superscript"/>
        <sz val="9"/>
        <color indexed="8"/>
        <rFont val="Arial"/>
      </rPr>
      <t>c</t>
    </r>
  </si>
  <si>
    <r>
      <t>-3,419</t>
    </r>
    <r>
      <rPr>
        <vertAlign val="superscript"/>
        <sz val="9"/>
        <color indexed="8"/>
        <rFont val="Arial"/>
      </rPr>
      <t>c</t>
    </r>
  </si>
  <si>
    <r>
      <t>-3,370</t>
    </r>
    <r>
      <rPr>
        <vertAlign val="superscript"/>
        <sz val="9"/>
        <color indexed="8"/>
        <rFont val="Arial"/>
      </rPr>
      <t>c</t>
    </r>
  </si>
  <si>
    <r>
      <t>-2,607</t>
    </r>
    <r>
      <rPr>
        <vertAlign val="superscript"/>
        <sz val="9"/>
        <color indexed="8"/>
        <rFont val="Arial"/>
      </rPr>
      <t>c</t>
    </r>
  </si>
  <si>
    <r>
      <t>-3,450</t>
    </r>
    <r>
      <rPr>
        <vertAlign val="superscript"/>
        <sz val="9"/>
        <color indexed="8"/>
        <rFont val="Arial"/>
      </rPr>
      <t>c</t>
    </r>
  </si>
  <si>
    <r>
      <t>-1,299</t>
    </r>
    <r>
      <rPr>
        <vertAlign val="superscript"/>
        <sz val="9"/>
        <color indexed="8"/>
        <rFont val="Arial"/>
      </rPr>
      <t>b</t>
    </r>
  </si>
  <si>
    <r>
      <t>-3,425</t>
    </r>
    <r>
      <rPr>
        <vertAlign val="superscript"/>
        <sz val="9"/>
        <color indexed="8"/>
        <rFont val="Arial"/>
      </rPr>
      <t>c</t>
    </r>
  </si>
  <si>
    <r>
      <t>-2,840</t>
    </r>
    <r>
      <rPr>
        <vertAlign val="superscript"/>
        <sz val="9"/>
        <color indexed="8"/>
        <rFont val="Arial"/>
      </rPr>
      <t>b</t>
    </r>
  </si>
  <si>
    <r>
      <t>-3,068</t>
    </r>
    <r>
      <rPr>
        <vertAlign val="superscript"/>
        <sz val="9"/>
        <color indexed="8"/>
        <rFont val="Arial"/>
      </rPr>
      <t>b</t>
    </r>
  </si>
  <si>
    <r>
      <t>-3,408</t>
    </r>
    <r>
      <rPr>
        <vertAlign val="superscript"/>
        <sz val="9"/>
        <color indexed="8"/>
        <rFont val="Arial"/>
      </rPr>
      <t>b</t>
    </r>
  </si>
  <si>
    <r>
      <t>-3,124</t>
    </r>
    <r>
      <rPr>
        <vertAlign val="superscript"/>
        <sz val="9"/>
        <color indexed="8"/>
        <rFont val="Arial"/>
      </rPr>
      <t>b</t>
    </r>
  </si>
  <si>
    <t>Сравнение до и после в группе 2 (6-10 лет)</t>
  </si>
  <si>
    <t>Сравнение между закаливающимися группами возраста 6-10 лет</t>
  </si>
  <si>
    <t>Корреляции</t>
  </si>
  <si>
    <t>Ро Спирмена</t>
  </si>
  <si>
    <t>*. Корреляция значима на уровне 0,05 (двухсторонняя).</t>
  </si>
  <si>
    <t>**. Корреляция значима на уровне 0,01 (двухсторонняя).</t>
  </si>
  <si>
    <r>
      <t>-,810</t>
    </r>
    <r>
      <rPr>
        <vertAlign val="superscript"/>
        <sz val="9"/>
        <color indexed="8"/>
        <rFont val="Arial"/>
      </rPr>
      <t>*</t>
    </r>
  </si>
  <si>
    <r>
      <t>-,732</t>
    </r>
    <r>
      <rPr>
        <vertAlign val="superscript"/>
        <sz val="9"/>
        <color indexed="8"/>
        <rFont val="Arial"/>
      </rPr>
      <t>*</t>
    </r>
  </si>
  <si>
    <r>
      <t>-,714</t>
    </r>
    <r>
      <rPr>
        <vertAlign val="superscript"/>
        <sz val="9"/>
        <color indexed="8"/>
        <rFont val="Arial"/>
      </rPr>
      <t>*</t>
    </r>
  </si>
  <si>
    <r>
      <t>-,731</t>
    </r>
    <r>
      <rPr>
        <vertAlign val="superscript"/>
        <sz val="9"/>
        <color indexed="8"/>
        <rFont val="Arial"/>
      </rPr>
      <t>*</t>
    </r>
  </si>
  <si>
    <r>
      <t>-,795</t>
    </r>
    <r>
      <rPr>
        <vertAlign val="superscript"/>
        <sz val="9"/>
        <color indexed="8"/>
        <rFont val="Arial"/>
      </rPr>
      <t>*</t>
    </r>
  </si>
  <si>
    <r>
      <t>-,723</t>
    </r>
    <r>
      <rPr>
        <vertAlign val="superscript"/>
        <sz val="9"/>
        <color indexed="8"/>
        <rFont val="Arial"/>
      </rPr>
      <t>*</t>
    </r>
  </si>
  <si>
    <r>
      <t>-,786</t>
    </r>
    <r>
      <rPr>
        <vertAlign val="superscript"/>
        <sz val="9"/>
        <color indexed="8"/>
        <rFont val="Arial"/>
      </rPr>
      <t>*</t>
    </r>
  </si>
  <si>
    <r>
      <t>,938</t>
    </r>
    <r>
      <rPr>
        <vertAlign val="superscript"/>
        <sz val="9"/>
        <color indexed="8"/>
        <rFont val="Arial"/>
      </rPr>
      <t>**</t>
    </r>
  </si>
  <si>
    <r>
      <t>,767</t>
    </r>
    <r>
      <rPr>
        <vertAlign val="superscript"/>
        <sz val="9"/>
        <color indexed="8"/>
        <rFont val="Arial"/>
      </rPr>
      <t>*</t>
    </r>
  </si>
  <si>
    <r>
      <t>,783</t>
    </r>
    <r>
      <rPr>
        <vertAlign val="superscript"/>
        <sz val="9"/>
        <color indexed="8"/>
        <rFont val="Arial"/>
      </rPr>
      <t>*</t>
    </r>
  </si>
  <si>
    <r>
      <t>,725</t>
    </r>
    <r>
      <rPr>
        <vertAlign val="superscript"/>
        <sz val="9"/>
        <color indexed="8"/>
        <rFont val="Arial"/>
      </rPr>
      <t>*</t>
    </r>
  </si>
  <si>
    <r>
      <t>-,708</t>
    </r>
    <r>
      <rPr>
        <vertAlign val="superscript"/>
        <sz val="9"/>
        <color indexed="8"/>
        <rFont val="Arial"/>
      </rPr>
      <t>*</t>
    </r>
  </si>
  <si>
    <r>
      <t>,776</t>
    </r>
    <r>
      <rPr>
        <vertAlign val="superscript"/>
        <sz val="9"/>
        <color indexed="8"/>
        <rFont val="Arial"/>
      </rPr>
      <t>*</t>
    </r>
  </si>
  <si>
    <r>
      <t>,794</t>
    </r>
    <r>
      <rPr>
        <vertAlign val="superscript"/>
        <sz val="9"/>
        <color indexed="8"/>
        <rFont val="Arial"/>
      </rPr>
      <t>*</t>
    </r>
  </si>
  <si>
    <r>
      <t>,756</t>
    </r>
    <r>
      <rPr>
        <vertAlign val="superscript"/>
        <sz val="9"/>
        <color indexed="8"/>
        <rFont val="Arial"/>
      </rPr>
      <t>*</t>
    </r>
  </si>
  <si>
    <t>Ро Спирмена (1 группа)</t>
  </si>
  <si>
    <t>Ро Спирмена (2 группа)</t>
  </si>
  <si>
    <t>ОГК</t>
  </si>
  <si>
    <r>
      <t>-,579</t>
    </r>
    <r>
      <rPr>
        <vertAlign val="superscript"/>
        <sz val="9"/>
        <color indexed="8"/>
        <rFont val="Arial"/>
        <family val="2"/>
        <charset val="204"/>
      </rPr>
      <t>*</t>
    </r>
  </si>
  <si>
    <r>
      <t>-,778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</si>
  <si>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-,531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</si>
  <si>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-,528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</si>
  <si>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-,940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</si>
  <si>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-,558</t>
    </r>
    <r>
      <rPr>
        <vertAlign val="superscript"/>
        <sz val="9"/>
        <color indexed="8"/>
        <rFont val="Arial"/>
        <family val="2"/>
        <charset val="204"/>
      </rPr>
      <t>*</t>
    </r>
  </si>
  <si>
    <r>
      <t>,515</t>
    </r>
    <r>
      <rPr>
        <vertAlign val="superscript"/>
        <sz val="9"/>
        <color indexed="8"/>
        <rFont val="Arial"/>
        <family val="2"/>
        <charset val="204"/>
      </rPr>
      <t>*</t>
    </r>
  </si>
  <si>
    <r>
      <t>,745</t>
    </r>
    <r>
      <rPr>
        <vertAlign val="superscript"/>
        <sz val="9"/>
        <color indexed="8"/>
        <rFont val="Arial"/>
        <family val="2"/>
        <charset val="204"/>
      </rPr>
      <t>**</t>
    </r>
  </si>
  <si>
    <r>
      <t>,662</t>
    </r>
    <r>
      <rPr>
        <vertAlign val="superscript"/>
        <sz val="9"/>
        <color indexed="8"/>
        <rFont val="Arial"/>
        <family val="2"/>
        <charset val="204"/>
      </rPr>
      <t>**</t>
    </r>
  </si>
  <si>
    <r>
      <t>,616</t>
    </r>
    <r>
      <rPr>
        <vertAlign val="superscript"/>
        <sz val="9"/>
        <color indexed="8"/>
        <rFont val="Arial"/>
        <family val="2"/>
        <charset val="204"/>
      </rPr>
      <t>*</t>
    </r>
  </si>
  <si>
    <r>
      <t>,571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</si>
  <si>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-,660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</si>
  <si>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-,672</t>
    </r>
    <r>
      <rPr>
        <vertAlign val="superscript"/>
        <sz val="9"/>
        <color indexed="8"/>
        <rFont val="Arial"/>
        <family val="2"/>
        <charset val="204"/>
      </rPr>
      <t>**</t>
    </r>
  </si>
  <si>
    <r>
      <t>,581</t>
    </r>
    <r>
      <rPr>
        <vertAlign val="superscript"/>
        <sz val="9"/>
        <color indexed="8"/>
        <rFont val="Arial"/>
        <family val="2"/>
        <charset val="204"/>
      </rPr>
      <t>*</t>
    </r>
  </si>
  <si>
    <r>
      <t>,651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</si>
  <si>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-,576</t>
    </r>
    <r>
      <rPr>
        <vertAlign val="superscript"/>
        <sz val="9"/>
        <color indexed="8"/>
        <rFont val="Arial"/>
        <family val="2"/>
        <charset val="204"/>
      </rPr>
      <t>*</t>
    </r>
  </si>
  <si>
    <r>
      <t>-,537</t>
    </r>
    <r>
      <rPr>
        <vertAlign val="superscript"/>
        <sz val="9"/>
        <color indexed="8"/>
        <rFont val="Arial"/>
        <family val="2"/>
        <charset val="204"/>
      </rPr>
      <t>*</t>
    </r>
  </si>
  <si>
    <r>
      <t>,552</t>
    </r>
    <r>
      <rPr>
        <vertAlign val="superscript"/>
        <sz val="9"/>
        <color indexed="8"/>
        <rFont val="Arial"/>
        <family val="2"/>
        <charset val="204"/>
      </rPr>
      <t>*</t>
    </r>
  </si>
  <si>
    <r>
      <t>-,562</t>
    </r>
    <r>
      <rPr>
        <vertAlign val="superscript"/>
        <sz val="9"/>
        <color indexed="8"/>
        <rFont val="Arial"/>
        <family val="2"/>
        <charset val="204"/>
      </rPr>
      <t>*</t>
    </r>
  </si>
  <si>
    <r>
      <t>-,598</t>
    </r>
    <r>
      <rPr>
        <vertAlign val="superscript"/>
        <sz val="9"/>
        <color indexed="8"/>
        <rFont val="Arial"/>
        <family val="2"/>
        <charset val="204"/>
      </rPr>
      <t>*</t>
    </r>
  </si>
  <si>
    <r>
      <t>,554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</si>
  <si>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-,632</t>
    </r>
    <r>
      <rPr>
        <vertAlign val="superscript"/>
        <sz val="9"/>
        <color indexed="8"/>
        <rFont val="Arial"/>
        <family val="2"/>
        <charset val="204"/>
      </rPr>
      <t>*</t>
    </r>
  </si>
  <si>
    <r>
      <t>-2,041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</si>
  <si>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-1,518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</si>
  <si>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-2,220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</si>
  <si>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-2,264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</si>
  <si>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-1,761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</si>
  <si>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-2,232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</si>
  <si>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-2,207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</si>
  <si>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-2,000</t>
    </r>
    <r>
      <rPr>
        <vertAlign val="superscript"/>
        <sz val="9"/>
        <color indexed="8"/>
        <rFont val="Arial"/>
        <family val="2"/>
        <charset val="204"/>
      </rPr>
      <t>b</t>
    </r>
  </si>
  <si>
    <r>
      <t>-,734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</si>
  <si>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-2,201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</si>
  <si>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до и после в группе 1 (11-15 лет )</t>
  </si>
  <si>
    <r>
      <t>,955</t>
    </r>
    <r>
      <rPr>
        <vertAlign val="superscript"/>
        <sz val="9"/>
        <color indexed="8"/>
        <rFont val="Arial"/>
        <family val="2"/>
        <charset val="204"/>
      </rPr>
      <t>**</t>
    </r>
  </si>
  <si>
    <r>
      <t>,909</t>
    </r>
    <r>
      <rPr>
        <vertAlign val="superscript"/>
        <sz val="9"/>
        <color indexed="8"/>
        <rFont val="Arial"/>
        <family val="2"/>
        <charset val="204"/>
      </rPr>
      <t>*</t>
    </r>
  </si>
  <si>
    <r>
      <t>,866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</si>
  <si>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-,925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</si>
  <si>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-,912</t>
    </r>
    <r>
      <rPr>
        <vertAlign val="superscript"/>
        <sz val="9"/>
        <color indexed="8"/>
        <rFont val="Arial"/>
        <family val="2"/>
        <charset val="204"/>
      </rPr>
      <t>*</t>
    </r>
  </si>
  <si>
    <r>
      <t>,986</t>
    </r>
    <r>
      <rPr>
        <vertAlign val="superscript"/>
        <sz val="9"/>
        <color indexed="8"/>
        <rFont val="Arial"/>
        <family val="2"/>
        <charset val="204"/>
      </rPr>
      <t>**</t>
    </r>
  </si>
  <si>
    <r>
      <t>,956</t>
    </r>
    <r>
      <rPr>
        <vertAlign val="superscript"/>
        <sz val="9"/>
        <color indexed="8"/>
        <rFont val="Arial"/>
        <family val="2"/>
        <charset val="204"/>
      </rPr>
      <t>**</t>
    </r>
  </si>
  <si>
    <r>
      <t>-1,000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</si>
  <si>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,841</t>
    </r>
    <r>
      <rPr>
        <vertAlign val="superscript"/>
        <sz val="9"/>
        <color indexed="8"/>
        <rFont val="Arial"/>
        <family val="2"/>
        <charset val="204"/>
      </rPr>
      <t>*</t>
    </r>
  </si>
  <si>
    <r>
      <t>,829</t>
    </r>
    <r>
      <rPr>
        <vertAlign val="superscript"/>
        <sz val="9"/>
        <color indexed="8"/>
        <rFont val="Arial"/>
        <family val="2"/>
        <charset val="204"/>
      </rPr>
      <t>*</t>
    </r>
  </si>
  <si>
    <r>
      <t>,882</t>
    </r>
    <r>
      <rPr>
        <vertAlign val="superscript"/>
        <sz val="9"/>
        <color indexed="8"/>
        <rFont val="Arial"/>
        <family val="2"/>
        <charset val="204"/>
      </rPr>
      <t>*</t>
    </r>
  </si>
  <si>
    <r>
      <t>,970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</si>
  <si>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-,986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</si>
  <si>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-,899</t>
    </r>
    <r>
      <rPr>
        <vertAlign val="superscript"/>
        <sz val="9"/>
        <color indexed="8"/>
        <rFont val="Arial"/>
        <family val="2"/>
        <charset val="204"/>
      </rPr>
      <t>*</t>
    </r>
  </si>
  <si>
    <r>
      <t>,985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</si>
  <si>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,851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</si>
  <si>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-,821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</si>
  <si>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-,883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</si>
  <si>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-,971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</si>
  <si>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,883</t>
    </r>
    <r>
      <rPr>
        <vertAlign val="superscript"/>
        <sz val="9"/>
        <color indexed="8"/>
        <rFont val="Arial"/>
        <family val="2"/>
        <charset val="204"/>
      </rPr>
      <t>*</t>
    </r>
  </si>
  <si>
    <r>
      <t>-,838</t>
    </r>
    <r>
      <rPr>
        <vertAlign val="superscript"/>
        <sz val="9"/>
        <color indexed="8"/>
        <rFont val="Arial"/>
        <family val="2"/>
        <charset val="204"/>
      </rPr>
      <t>*</t>
    </r>
  </si>
  <si>
    <r>
      <t>,899</t>
    </r>
    <r>
      <rPr>
        <vertAlign val="superscript"/>
        <sz val="9"/>
        <color indexed="8"/>
        <rFont val="Arial"/>
        <family val="2"/>
        <charset val="204"/>
      </rPr>
      <t>*</t>
    </r>
  </si>
  <si>
    <r>
      <t>,812</t>
    </r>
    <r>
      <rPr>
        <vertAlign val="superscript"/>
        <sz val="9"/>
        <color indexed="8"/>
        <rFont val="Arial"/>
        <family val="2"/>
        <charset val="204"/>
      </rPr>
      <t>*</t>
    </r>
  </si>
  <si>
    <r>
      <t>-,837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</si>
  <si>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-,956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</si>
  <si>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,849</t>
    </r>
    <r>
      <rPr>
        <vertAlign val="superscript"/>
        <sz val="9"/>
        <color indexed="8"/>
        <rFont val="Arial"/>
        <family val="2"/>
        <charset val="204"/>
      </rPr>
      <t>*</t>
    </r>
  </si>
  <si>
    <r>
      <t>,837</t>
    </r>
    <r>
      <rPr>
        <vertAlign val="superscript"/>
        <sz val="9"/>
        <color indexed="8"/>
        <rFont val="Arial"/>
        <family val="2"/>
        <charset val="204"/>
      </rPr>
      <t>*</t>
    </r>
  </si>
  <si>
    <r>
      <t>,984</t>
    </r>
    <r>
      <rPr>
        <vertAlign val="superscript"/>
        <sz val="9"/>
        <color indexed="8"/>
        <rFont val="Arial"/>
        <family val="2"/>
        <charset val="204"/>
      </rPr>
      <t>**</t>
    </r>
  </si>
  <si>
    <r>
      <t>,907</t>
    </r>
    <r>
      <rPr>
        <vertAlign val="superscript"/>
        <sz val="9"/>
        <color indexed="8"/>
        <rFont val="Arial"/>
        <family val="2"/>
        <charset val="204"/>
      </rPr>
      <t>*</t>
    </r>
  </si>
  <si>
    <r>
      <t>,938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</si>
  <si>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,844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</si>
  <si>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-,928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</si>
  <si>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-,841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</si>
  <si>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-,943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</si>
  <si>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-,886</t>
    </r>
    <r>
      <rPr>
        <vertAlign val="superscript"/>
        <sz val="9"/>
        <color indexed="8"/>
        <rFont val="Arial"/>
        <family val="2"/>
        <charset val="204"/>
      </rPr>
      <t>*</t>
    </r>
  </si>
  <si>
    <r>
      <t>,112</t>
    </r>
    <r>
      <rPr>
        <vertAlign val="superscript"/>
        <sz val="9"/>
        <color indexed="8"/>
        <rFont val="Arial"/>
        <family val="2"/>
        <charset val="204"/>
      </rPr>
      <t>b</t>
    </r>
  </si>
  <si>
    <r>
      <t>,175</t>
    </r>
    <r>
      <rPr>
        <vertAlign val="superscript"/>
        <sz val="9"/>
        <color indexed="8"/>
        <rFont val="Arial"/>
        <family val="2"/>
        <charset val="204"/>
      </rPr>
      <t>b</t>
    </r>
  </si>
  <si>
    <r>
      <t>1,000</t>
    </r>
    <r>
      <rPr>
        <vertAlign val="superscript"/>
        <sz val="9"/>
        <color indexed="8"/>
        <rFont val="Arial"/>
        <family val="2"/>
        <charset val="204"/>
      </rPr>
      <t>b</t>
    </r>
  </si>
  <si>
    <r>
      <t>,261</t>
    </r>
    <r>
      <rPr>
        <vertAlign val="superscript"/>
        <sz val="9"/>
        <color indexed="8"/>
        <rFont val="Arial"/>
        <family val="2"/>
        <charset val="204"/>
      </rPr>
      <t>b</t>
    </r>
  </si>
  <si>
    <r>
      <t>,201</t>
    </r>
    <r>
      <rPr>
        <vertAlign val="superscript"/>
        <sz val="9"/>
        <color indexed="8"/>
        <rFont val="Arial"/>
        <family val="2"/>
        <charset val="204"/>
      </rPr>
      <t>b</t>
    </r>
  </si>
  <si>
    <r>
      <t>,370</t>
    </r>
    <r>
      <rPr>
        <vertAlign val="superscript"/>
        <sz val="9"/>
        <color indexed="8"/>
        <rFont val="Arial"/>
        <family val="2"/>
        <charset val="204"/>
      </rPr>
      <t>b</t>
    </r>
  </si>
  <si>
    <r>
      <t>,020</t>
    </r>
    <r>
      <rPr>
        <vertAlign val="superscript"/>
        <sz val="9"/>
        <color indexed="8"/>
        <rFont val="Arial"/>
        <family val="2"/>
        <charset val="204"/>
      </rPr>
      <t>b</t>
    </r>
  </si>
  <si>
    <r>
      <t>,152</t>
    </r>
    <r>
      <rPr>
        <vertAlign val="superscript"/>
        <sz val="9"/>
        <color indexed="8"/>
        <rFont val="Arial"/>
        <family val="2"/>
        <charset val="204"/>
      </rPr>
      <t>b</t>
    </r>
  </si>
  <si>
    <r>
      <t>,080</t>
    </r>
    <r>
      <rPr>
        <vertAlign val="superscript"/>
        <sz val="9"/>
        <color indexed="8"/>
        <rFont val="Arial"/>
        <family val="2"/>
        <charset val="204"/>
      </rPr>
      <t>b</t>
    </r>
  </si>
  <si>
    <r>
      <t>,882</t>
    </r>
    <r>
      <rPr>
        <vertAlign val="superscript"/>
        <sz val="9"/>
        <color indexed="8"/>
        <rFont val="Arial"/>
        <family val="2"/>
        <charset val="204"/>
      </rPr>
      <t>b</t>
    </r>
  </si>
  <si>
    <r>
      <t>,552</t>
    </r>
    <r>
      <rPr>
        <vertAlign val="superscript"/>
        <sz val="9"/>
        <color indexed="8"/>
        <rFont val="Arial"/>
        <family val="2"/>
        <charset val="204"/>
      </rPr>
      <t>b</t>
    </r>
  </si>
  <si>
    <r>
      <t>,941</t>
    </r>
    <r>
      <rPr>
        <vertAlign val="superscript"/>
        <sz val="9"/>
        <color indexed="8"/>
        <rFont val="Arial"/>
        <family val="2"/>
        <charset val="204"/>
      </rPr>
      <t>b</t>
    </r>
  </si>
  <si>
    <r>
      <t>,131</t>
    </r>
    <r>
      <rPr>
        <vertAlign val="superscript"/>
        <sz val="9"/>
        <color indexed="8"/>
        <rFont val="Arial"/>
        <family val="2"/>
        <charset val="204"/>
      </rPr>
      <t>b</t>
    </r>
  </si>
  <si>
    <r>
      <t>,456</t>
    </r>
    <r>
      <rPr>
        <vertAlign val="superscript"/>
        <sz val="9"/>
        <color indexed="8"/>
        <rFont val="Arial"/>
        <family val="2"/>
        <charset val="204"/>
      </rPr>
      <t>b</t>
    </r>
  </si>
  <si>
    <r>
      <t>,503</t>
    </r>
    <r>
      <rPr>
        <vertAlign val="superscript"/>
        <sz val="9"/>
        <color indexed="8"/>
        <rFont val="Arial"/>
        <family val="2"/>
        <charset val="204"/>
      </rPr>
      <t>b</t>
    </r>
  </si>
  <si>
    <r>
      <t>,412</t>
    </r>
    <r>
      <rPr>
        <vertAlign val="superscript"/>
        <sz val="9"/>
        <color indexed="8"/>
        <rFont val="Arial"/>
        <family val="2"/>
        <charset val="204"/>
      </rPr>
      <t>b</t>
    </r>
  </si>
  <si>
    <r>
      <t>,046</t>
    </r>
    <r>
      <rPr>
        <vertAlign val="superscript"/>
        <sz val="9"/>
        <color indexed="8"/>
        <rFont val="Arial"/>
        <family val="2"/>
        <charset val="204"/>
      </rPr>
      <t>b</t>
    </r>
  </si>
  <si>
    <r>
      <t>,766</t>
    </r>
    <r>
      <rPr>
        <vertAlign val="superscript"/>
        <sz val="9"/>
        <color indexed="8"/>
        <rFont val="Arial"/>
        <family val="2"/>
        <charset val="204"/>
      </rPr>
      <t>b</t>
    </r>
  </si>
  <si>
    <r>
      <t>,067</t>
    </r>
    <r>
      <rPr>
        <vertAlign val="superscript"/>
        <sz val="9"/>
        <color indexed="8"/>
        <rFont val="Arial"/>
        <family val="2"/>
        <charset val="204"/>
      </rPr>
      <t>b</t>
    </r>
  </si>
  <si>
    <r>
      <t>,095</t>
    </r>
    <r>
      <rPr>
        <vertAlign val="superscript"/>
        <sz val="9"/>
        <color indexed="8"/>
        <rFont val="Arial"/>
        <family val="2"/>
        <charset val="204"/>
      </rPr>
      <t>b</t>
    </r>
  </si>
  <si>
    <r>
      <t>,056</t>
    </r>
    <r>
      <rPr>
        <vertAlign val="superscript"/>
        <sz val="9"/>
        <color indexed="8"/>
        <rFont val="Arial"/>
        <family val="2"/>
        <charset val="204"/>
      </rPr>
      <t>b</t>
    </r>
  </si>
  <si>
    <r>
      <t>,016</t>
    </r>
    <r>
      <rPr>
        <vertAlign val="superscript"/>
        <sz val="9"/>
        <color indexed="8"/>
        <rFont val="Arial"/>
        <family val="2"/>
        <charset val="204"/>
      </rPr>
      <t>b</t>
    </r>
  </si>
  <si>
    <r>
      <t>,824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</si>
  <si>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между закаливающимися группами возраста 8-11 лет</t>
  </si>
  <si>
    <r>
      <t>-2,989</t>
    </r>
    <r>
      <rPr>
        <vertAlign val="superscript"/>
        <sz val="9"/>
        <color indexed="8"/>
        <rFont val="Arial"/>
        <family val="2"/>
        <charset val="204"/>
      </rPr>
      <t>b</t>
    </r>
  </si>
  <si>
    <r>
      <t>-3,207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</si>
  <si>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-2,956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</si>
  <si>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-1,687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</si>
  <si>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-2,938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</si>
  <si>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-2,866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</si>
  <si>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-2,013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</si>
  <si>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-2,955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</si>
  <si>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-1,190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</si>
  <si>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-2,966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</si>
  <si>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-2,758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</si>
  <si>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-2,936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</si>
  <si>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-2,934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</si>
  <si>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-2,756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</si>
  <si>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до и после по 2 группе</t>
  </si>
  <si>
    <r>
      <t>-2,807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</si>
  <si>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-2,762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</si>
  <si>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-2,680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</si>
  <si>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-2,694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</si>
  <si>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-2,035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</si>
  <si>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-2,682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</si>
  <si>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-2,680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</si>
  <si>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-2,668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</si>
  <si>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-1,633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</si>
  <si>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-2,233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</si>
  <si>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-2,549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</si>
  <si>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-2,668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</si>
  <si>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-2,431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</si>
  <si>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до и после в 1 группе</t>
  </si>
  <si>
    <r>
      <t>,687</t>
    </r>
    <r>
      <rPr>
        <vertAlign val="superscript"/>
        <sz val="9"/>
        <color indexed="8"/>
        <rFont val="Arial"/>
        <family val="2"/>
        <charset val="204"/>
      </rPr>
      <t>*</t>
    </r>
  </si>
  <si>
    <r>
      <t>,756</t>
    </r>
    <r>
      <rPr>
        <vertAlign val="superscript"/>
        <sz val="9"/>
        <color indexed="8"/>
        <rFont val="Arial"/>
        <family val="2"/>
        <charset val="204"/>
      </rPr>
      <t>*</t>
    </r>
  </si>
  <si>
    <r>
      <t>-,725</t>
    </r>
    <r>
      <rPr>
        <vertAlign val="superscript"/>
        <sz val="9"/>
        <color indexed="8"/>
        <rFont val="Arial"/>
        <family val="2"/>
        <charset val="204"/>
      </rPr>
      <t>*</t>
    </r>
  </si>
  <si>
    <r>
      <t>,773</t>
    </r>
    <r>
      <rPr>
        <vertAlign val="superscript"/>
        <sz val="9"/>
        <color indexed="8"/>
        <rFont val="Arial"/>
        <family val="2"/>
        <charset val="204"/>
      </rPr>
      <t>*</t>
    </r>
  </si>
  <si>
    <r>
      <t>,707</t>
    </r>
    <r>
      <rPr>
        <vertAlign val="superscript"/>
        <sz val="9"/>
        <color indexed="8"/>
        <rFont val="Arial"/>
        <family val="2"/>
        <charset val="204"/>
      </rPr>
      <t>*</t>
    </r>
  </si>
  <si>
    <r>
      <t>,758</t>
    </r>
    <r>
      <rPr>
        <vertAlign val="superscript"/>
        <sz val="9"/>
        <color indexed="8"/>
        <rFont val="Arial"/>
        <family val="2"/>
        <charset val="204"/>
      </rPr>
      <t>*</t>
    </r>
  </si>
  <si>
    <r>
      <t>,834</t>
    </r>
    <r>
      <rPr>
        <vertAlign val="superscript"/>
        <sz val="9"/>
        <color indexed="8"/>
        <rFont val="Arial"/>
        <family val="2"/>
        <charset val="204"/>
      </rPr>
      <t>**</t>
    </r>
  </si>
  <si>
    <r>
      <t>,747</t>
    </r>
    <r>
      <rPr>
        <vertAlign val="superscript"/>
        <sz val="9"/>
        <color indexed="8"/>
        <rFont val="Arial"/>
        <family val="2"/>
        <charset val="204"/>
      </rPr>
      <t>*</t>
    </r>
  </si>
  <si>
    <r>
      <t>,725</t>
    </r>
    <r>
      <rPr>
        <vertAlign val="superscript"/>
        <sz val="9"/>
        <color indexed="8"/>
        <rFont val="Arial"/>
        <family val="2"/>
        <charset val="204"/>
      </rPr>
      <t>*</t>
    </r>
  </si>
  <si>
    <r>
      <t>,760</t>
    </r>
    <r>
      <rPr>
        <vertAlign val="superscript"/>
        <sz val="9"/>
        <color indexed="8"/>
        <rFont val="Arial"/>
        <family val="2"/>
        <charset val="204"/>
      </rPr>
      <t>*</t>
    </r>
  </si>
  <si>
    <r>
      <t>,750</t>
    </r>
    <r>
      <rPr>
        <vertAlign val="superscript"/>
        <sz val="9"/>
        <color indexed="8"/>
        <rFont val="Arial"/>
        <family val="2"/>
        <charset val="204"/>
      </rPr>
      <t>*</t>
    </r>
  </si>
  <si>
    <r>
      <t>,670</t>
    </r>
    <r>
      <rPr>
        <vertAlign val="superscript"/>
        <sz val="9"/>
        <color indexed="8"/>
        <rFont val="Arial"/>
        <family val="2"/>
        <charset val="204"/>
      </rPr>
      <t>*</t>
    </r>
  </si>
  <si>
    <r>
      <t>,719</t>
    </r>
    <r>
      <rPr>
        <vertAlign val="superscript"/>
        <sz val="9"/>
        <color indexed="8"/>
        <rFont val="Arial"/>
        <family val="2"/>
        <charset val="204"/>
      </rPr>
      <t>*</t>
    </r>
  </si>
  <si>
    <r>
      <t>,684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</si>
  <si>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-,688</t>
    </r>
    <r>
      <rPr>
        <vertAlign val="superscript"/>
        <sz val="9"/>
        <color indexed="8"/>
        <rFont val="Arial"/>
        <family val="2"/>
        <charset val="204"/>
      </rPr>
      <t>*</t>
    </r>
  </si>
  <si>
    <r>
      <t>,702</t>
    </r>
    <r>
      <rPr>
        <vertAlign val="superscript"/>
        <sz val="9"/>
        <color indexed="8"/>
        <rFont val="Arial"/>
        <family val="2"/>
        <charset val="204"/>
      </rPr>
      <t>*</t>
    </r>
  </si>
  <si>
    <r>
      <t>,698</t>
    </r>
    <r>
      <rPr>
        <vertAlign val="superscript"/>
        <sz val="9"/>
        <color indexed="8"/>
        <rFont val="Arial"/>
        <family val="2"/>
        <charset val="204"/>
      </rPr>
      <t>*</t>
    </r>
  </si>
  <si>
    <r>
      <t>,831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</si>
  <si>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-,628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</si>
  <si>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-,623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</si>
  <si>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-,654</t>
    </r>
    <r>
      <rPr>
        <vertAlign val="superscript"/>
        <sz val="9"/>
        <color indexed="8"/>
        <rFont val="Arial"/>
        <family val="2"/>
        <charset val="204"/>
      </rPr>
      <t>*</t>
    </r>
  </si>
  <si>
    <r>
      <t>-,724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</si>
  <si>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-,607</t>
    </r>
    <r>
      <rPr>
        <vertAlign val="superscript"/>
        <sz val="9"/>
        <color indexed="8"/>
        <rFont val="Arial"/>
        <family val="2"/>
        <charset val="204"/>
      </rPr>
      <t>*</t>
    </r>
  </si>
  <si>
    <r>
      <t>,786</t>
    </r>
    <r>
      <rPr>
        <vertAlign val="superscript"/>
        <sz val="9"/>
        <color indexed="8"/>
        <rFont val="Arial"/>
        <family val="2"/>
        <charset val="204"/>
      </rPr>
      <t>**</t>
    </r>
  </si>
  <si>
    <r>
      <t>,780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</si>
  <si>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,807</t>
    </r>
    <r>
      <rPr>
        <vertAlign val="superscript"/>
        <sz val="9"/>
        <color indexed="8"/>
        <rFont val="Arial"/>
        <family val="2"/>
        <charset val="204"/>
      </rPr>
      <t>**</t>
    </r>
  </si>
  <si>
    <r>
      <t>,667</t>
    </r>
    <r>
      <rPr>
        <vertAlign val="superscript"/>
        <sz val="9"/>
        <color indexed="8"/>
        <rFont val="Arial"/>
        <family val="2"/>
        <charset val="204"/>
      </rPr>
      <t>*</t>
    </r>
  </si>
  <si>
    <r>
      <t>-,735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</si>
  <si>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-,661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</si>
  <si>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-,665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</si>
  <si>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-,602</t>
    </r>
    <r>
      <rPr>
        <vertAlign val="superscript"/>
        <sz val="9"/>
        <color indexed="8"/>
        <rFont val="Arial"/>
        <family val="2"/>
        <charset val="204"/>
      </rPr>
      <t>*</t>
    </r>
  </si>
  <si>
    <r>
      <t>,738</t>
    </r>
    <r>
      <rPr>
        <vertAlign val="superscript"/>
        <sz val="9"/>
        <color indexed="8"/>
        <rFont val="Arial"/>
        <family val="2"/>
        <charset val="204"/>
      </rPr>
      <t>**</t>
    </r>
  </si>
  <si>
    <r>
      <t>,649</t>
    </r>
    <r>
      <rPr>
        <vertAlign val="superscript"/>
        <sz val="9"/>
        <color indexed="8"/>
        <rFont val="Arial"/>
        <family val="2"/>
        <charset val="204"/>
      </rPr>
      <t>*</t>
    </r>
  </si>
  <si>
    <r>
      <t>,641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</si>
  <si>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-,694</t>
    </r>
    <r>
      <rPr>
        <vertAlign val="superscript"/>
        <sz val="9"/>
        <color indexed="8"/>
        <rFont val="Arial"/>
        <family val="2"/>
        <charset val="204"/>
      </rPr>
      <t>*</t>
    </r>
  </si>
  <si>
    <r>
      <t>,660</t>
    </r>
    <r>
      <rPr>
        <vertAlign val="superscript"/>
        <sz val="9"/>
        <color indexed="8"/>
        <rFont val="Arial"/>
        <family val="2"/>
        <charset val="204"/>
      </rPr>
      <t>*</t>
    </r>
  </si>
  <si>
    <t>Ро Спирмена 1 группа</t>
  </si>
  <si>
    <t>Ро Спирмена 2 группа</t>
  </si>
  <si>
    <t>М</t>
  </si>
  <si>
    <t>σ</t>
  </si>
  <si>
    <t>m</t>
  </si>
  <si>
    <t>Индекс массы тела</t>
  </si>
  <si>
    <t>Индекс Вервека-Воронцова</t>
  </si>
  <si>
    <t>Индекс Эрисмана</t>
  </si>
  <si>
    <t>Пульсовое давление</t>
  </si>
  <si>
    <t>Ударный объем крови (систолический)</t>
  </si>
  <si>
    <t>Минутный объем крови</t>
  </si>
  <si>
    <t>Вегетативный индекс Кердо</t>
  </si>
  <si>
    <t>Двойное произведение (по Робинсону)</t>
  </si>
  <si>
    <t>Адаптационный потенциал</t>
  </si>
  <si>
    <t>Жизненный индекс</t>
  </si>
  <si>
    <t>Коэффициент выносливости</t>
  </si>
  <si>
    <t>Околоушные</t>
  </si>
  <si>
    <t>Подмышечные</t>
  </si>
  <si>
    <t>Запястье ДО тр правое</t>
  </si>
  <si>
    <t>Запястье ДО тр слева</t>
  </si>
  <si>
    <t>ЗапястьеПОСЛЕ тр правое</t>
  </si>
  <si>
    <t>Запястье После тр слева</t>
  </si>
  <si>
    <t>Лоб ДО тр.</t>
  </si>
  <si>
    <t>Лоб После тр.</t>
  </si>
  <si>
    <t>ГА_1</t>
  </si>
  <si>
    <t>КЭ_1</t>
  </si>
  <si>
    <t>БЛС_1</t>
  </si>
  <si>
    <t>БВНС_1</t>
  </si>
  <si>
    <t>Работоспособность1</t>
  </si>
  <si>
    <t>НСС_1</t>
  </si>
  <si>
    <t>ВК_1</t>
  </si>
  <si>
    <t>СО_1</t>
  </si>
  <si>
    <t>ГА_2</t>
  </si>
  <si>
    <t>КЭ_2</t>
  </si>
  <si>
    <t>БЛС_2</t>
  </si>
  <si>
    <t>БВНС_2</t>
  </si>
  <si>
    <t>Работоспособность2</t>
  </si>
  <si>
    <t>НСС_2</t>
  </si>
  <si>
    <t>ВК_2</t>
  </si>
  <si>
    <t>СО_2</t>
  </si>
  <si>
    <t>Люшер_до</t>
  </si>
  <si>
    <t>Люшер_после</t>
  </si>
  <si>
    <t>Запястье_ДО_тр_правое</t>
  </si>
  <si>
    <t>Запястье_ДО_тр_слева</t>
  </si>
  <si>
    <t>ЗапястьеПОСЛЕ_тр_правое</t>
  </si>
  <si>
    <t>Запястье_После_тр_слева</t>
  </si>
  <si>
    <t>Лоб_ДО_тр</t>
  </si>
  <si>
    <t>Лоб_После_тр</t>
  </si>
  <si>
    <r>
      <t>,265</t>
    </r>
    <r>
      <rPr>
        <vertAlign val="superscript"/>
        <sz val="9"/>
        <color indexed="8"/>
        <rFont val="Arial"/>
        <family val="2"/>
        <charset val="204"/>
      </rPr>
      <t>b</t>
    </r>
  </si>
  <si>
    <r>
      <t>,087</t>
    </r>
    <r>
      <rPr>
        <vertAlign val="superscript"/>
        <sz val="9"/>
        <color indexed="8"/>
        <rFont val="Arial"/>
        <family val="2"/>
        <charset val="204"/>
      </rPr>
      <t>b</t>
    </r>
  </si>
  <si>
    <r>
      <t>,000</t>
    </r>
    <r>
      <rPr>
        <vertAlign val="superscript"/>
        <sz val="9"/>
        <color indexed="8"/>
        <rFont val="Arial"/>
        <family val="2"/>
        <charset val="204"/>
      </rPr>
      <t>b</t>
    </r>
  </si>
  <si>
    <r>
      <t>,636</t>
    </r>
    <r>
      <rPr>
        <vertAlign val="superscript"/>
        <sz val="9"/>
        <color indexed="8"/>
        <rFont val="Arial"/>
        <family val="2"/>
        <charset val="204"/>
      </rPr>
      <t>b</t>
    </r>
  </si>
  <si>
    <r>
      <t>,149</t>
    </r>
    <r>
      <rPr>
        <vertAlign val="superscript"/>
        <sz val="9"/>
        <color indexed="8"/>
        <rFont val="Arial"/>
        <family val="2"/>
        <charset val="204"/>
      </rPr>
      <t>b</t>
    </r>
  </si>
  <si>
    <r>
      <t>,392</t>
    </r>
    <r>
      <rPr>
        <vertAlign val="superscript"/>
        <sz val="9"/>
        <color indexed="8"/>
        <rFont val="Arial"/>
        <family val="2"/>
        <charset val="204"/>
      </rPr>
      <t>b</t>
    </r>
  </si>
  <si>
    <r>
      <t>,776</t>
    </r>
    <r>
      <rPr>
        <vertAlign val="superscript"/>
        <sz val="9"/>
        <color indexed="8"/>
        <rFont val="Arial"/>
        <family val="2"/>
        <charset val="204"/>
      </rPr>
      <t>b</t>
    </r>
  </si>
  <si>
    <r>
      <t>,975</t>
    </r>
    <r>
      <rPr>
        <vertAlign val="superscript"/>
        <sz val="9"/>
        <color indexed="8"/>
        <rFont val="Arial"/>
        <family val="2"/>
        <charset val="204"/>
      </rPr>
      <t>b</t>
    </r>
  </si>
  <si>
    <r>
      <t>,825</t>
    </r>
    <r>
      <rPr>
        <vertAlign val="superscript"/>
        <sz val="9"/>
        <color indexed="8"/>
        <rFont val="Arial"/>
        <family val="2"/>
        <charset val="204"/>
      </rPr>
      <t>b</t>
    </r>
  </si>
  <si>
    <r>
      <t>,008</t>
    </r>
    <r>
      <rPr>
        <vertAlign val="superscript"/>
        <sz val="9"/>
        <color indexed="8"/>
        <rFont val="Arial"/>
        <family val="2"/>
        <charset val="204"/>
      </rPr>
      <t>b</t>
    </r>
  </si>
  <si>
    <r>
      <t>,076</t>
    </r>
    <r>
      <rPr>
        <vertAlign val="superscript"/>
        <sz val="9"/>
        <color indexed="8"/>
        <rFont val="Arial"/>
        <family val="2"/>
        <charset val="204"/>
      </rPr>
      <t>b</t>
    </r>
  </si>
  <si>
    <r>
      <t>,013</t>
    </r>
    <r>
      <rPr>
        <vertAlign val="superscript"/>
        <sz val="9"/>
        <color indexed="8"/>
        <rFont val="Arial"/>
        <family val="2"/>
        <charset val="204"/>
      </rPr>
      <t>b</t>
    </r>
  </si>
  <si>
    <r>
      <t>,101</t>
    </r>
    <r>
      <rPr>
        <vertAlign val="superscript"/>
        <sz val="9"/>
        <color indexed="8"/>
        <rFont val="Arial"/>
        <family val="2"/>
        <charset val="204"/>
      </rPr>
      <t>b</t>
    </r>
  </si>
  <si>
    <r>
      <t>,294</t>
    </r>
    <r>
      <rPr>
        <vertAlign val="superscript"/>
        <sz val="9"/>
        <color indexed="8"/>
        <rFont val="Arial"/>
        <family val="2"/>
        <charset val="204"/>
      </rPr>
      <t>b</t>
    </r>
  </si>
  <si>
    <r>
      <t>,115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</si>
  <si>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новых данных</t>
  </si>
  <si>
    <t>Сравнение между группами 1 и 2</t>
  </si>
  <si>
    <t>ЗапястьеПОСЛЕ_тр_правое - Запястье_ДО_тр_правое</t>
  </si>
  <si>
    <t>Запястье_После_тр_слева - Запястье_ДО_тр_слева</t>
  </si>
  <si>
    <t>Лоб_После_тр - Лоб_ДО_тр</t>
  </si>
  <si>
    <t>ГА_2 - ГА_1</t>
  </si>
  <si>
    <t>КЭ_2 - КЭ_1</t>
  </si>
  <si>
    <t>БЛС_2 - БЛС_1</t>
  </si>
  <si>
    <t>БВНС_2 - БВНС_1</t>
  </si>
  <si>
    <t>Работоспособность2 - Работоспособность1</t>
  </si>
  <si>
    <t>НСС_2 - НСС_1</t>
  </si>
  <si>
    <t>ВК_2 - ВК_1</t>
  </si>
  <si>
    <t>СО_2 - СО_1</t>
  </si>
  <si>
    <t>b. На основе положительных рангов.</t>
  </si>
  <si>
    <t>c. На основе отрицательных рангов.</t>
  </si>
  <si>
    <r>
      <t>-,973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</si>
  <si>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-1,933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</si>
  <si>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-1,667</t>
    </r>
    <r>
      <rPr>
        <vertAlign val="superscript"/>
        <sz val="9"/>
        <color indexed="8"/>
        <rFont val="Arial"/>
        <family val="2"/>
        <charset val="204"/>
      </rPr>
      <t>c</t>
    </r>
  </si>
  <si>
    <r>
      <t>-,423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</si>
  <si>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-1,947</t>
    </r>
    <r>
      <rPr>
        <vertAlign val="superscript"/>
        <sz val="9"/>
        <color indexed="8"/>
        <rFont val="Arial"/>
        <family val="2"/>
        <charset val="204"/>
      </rPr>
      <t>b</t>
    </r>
  </si>
  <si>
    <r>
      <t>-,422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</si>
  <si>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-2,383</t>
    </r>
    <r>
      <rPr>
        <vertAlign val="superscript"/>
        <sz val="9"/>
        <color indexed="8"/>
        <rFont val="Arial"/>
        <family val="2"/>
        <charset val="204"/>
      </rPr>
      <t>c</t>
    </r>
  </si>
  <si>
    <r>
      <t>-,762</t>
    </r>
    <r>
      <rPr>
        <vertAlign val="superscript"/>
        <sz val="9"/>
        <color indexed="8"/>
        <rFont val="Arial"/>
        <family val="2"/>
        <charset val="204"/>
      </rPr>
      <t>c</t>
    </r>
  </si>
  <si>
    <r>
      <t>-,981</t>
    </r>
    <r>
      <rPr>
        <vertAlign val="superscript"/>
        <sz val="9"/>
        <color indexed="8"/>
        <rFont val="Arial"/>
        <family val="2"/>
        <charset val="204"/>
      </rPr>
      <t>c</t>
    </r>
  </si>
  <si>
    <r>
      <t>-,169</t>
    </r>
    <r>
      <rPr>
        <vertAlign val="superscript"/>
        <sz val="9"/>
        <color indexed="8"/>
        <rFont val="Arial"/>
        <family val="2"/>
        <charset val="204"/>
      </rPr>
      <t>b</t>
    </r>
  </si>
  <si>
    <r>
      <t>-,816</t>
    </r>
    <r>
      <rPr>
        <vertAlign val="superscript"/>
        <sz val="9"/>
        <color indexed="8"/>
        <rFont val="Arial"/>
        <family val="2"/>
        <charset val="204"/>
      </rPr>
      <t>b</t>
    </r>
  </si>
  <si>
    <t>До и после в 1й группе</t>
  </si>
  <si>
    <r>
      <t>-3,138</t>
    </r>
    <r>
      <rPr>
        <vertAlign val="superscript"/>
        <sz val="9"/>
        <color indexed="8"/>
        <rFont val="Arial"/>
        <family val="2"/>
        <charset val="204"/>
      </rPr>
      <t>b</t>
    </r>
  </si>
  <si>
    <r>
      <t>-3,311</t>
    </r>
    <r>
      <rPr>
        <vertAlign val="superscript"/>
        <sz val="9"/>
        <color indexed="8"/>
        <rFont val="Arial"/>
        <family val="2"/>
        <charset val="204"/>
      </rPr>
      <t>b</t>
    </r>
  </si>
  <si>
    <r>
      <t>-3,425</t>
    </r>
    <r>
      <rPr>
        <vertAlign val="superscript"/>
        <sz val="9"/>
        <color indexed="8"/>
        <rFont val="Arial"/>
        <family val="2"/>
        <charset val="204"/>
      </rPr>
      <t>b</t>
    </r>
  </si>
  <si>
    <r>
      <t>-,378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</si>
  <si>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-1,697</t>
    </r>
    <r>
      <rPr>
        <vertAlign val="superscript"/>
        <sz val="9"/>
        <color indexed="8"/>
        <rFont val="Arial"/>
        <family val="2"/>
        <charset val="204"/>
      </rPr>
      <t>c</t>
    </r>
  </si>
  <si>
    <r>
      <t>-,157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</si>
  <si>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-1,609</t>
    </r>
    <r>
      <rPr>
        <vertAlign val="superscript"/>
        <sz val="9"/>
        <color indexed="8"/>
        <rFont val="Arial"/>
        <family val="2"/>
        <charset val="204"/>
      </rPr>
      <t>b</t>
    </r>
  </si>
  <si>
    <r>
      <t>-,916</t>
    </r>
    <r>
      <rPr>
        <vertAlign val="superscript"/>
        <sz val="9"/>
        <color indexed="8"/>
        <rFont val="Arial"/>
        <family val="2"/>
        <charset val="204"/>
      </rPr>
      <t>b</t>
    </r>
  </si>
  <si>
    <r>
      <t>-,031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</si>
  <si>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-1,154</t>
    </r>
    <r>
      <rPr>
        <vertAlign val="superscript"/>
        <sz val="9"/>
        <color indexed="8"/>
        <rFont val="Arial"/>
        <family val="2"/>
        <charset val="204"/>
      </rPr>
      <t>c</t>
    </r>
  </si>
  <si>
    <r>
      <t>-,561</t>
    </r>
    <r>
      <rPr>
        <vertAlign val="superscript"/>
        <sz val="9"/>
        <color indexed="8"/>
        <rFont val="Arial"/>
        <family val="2"/>
        <charset val="204"/>
      </rPr>
      <t>b</t>
    </r>
  </si>
  <si>
    <t>до и после во 2й группе</t>
  </si>
  <si>
    <r>
      <t>-,577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</si>
  <si>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-1,633</t>
    </r>
    <r>
      <rPr>
        <vertAlign val="superscript"/>
        <sz val="9"/>
        <color indexed="8"/>
        <rFont val="Arial"/>
        <family val="2"/>
        <charset val="204"/>
      </rPr>
      <t>c</t>
    </r>
  </si>
  <si>
    <r>
      <t>-,680</t>
    </r>
    <r>
      <rPr>
        <vertAlign val="superscript"/>
        <sz val="9"/>
        <color indexed="8"/>
        <rFont val="Arial"/>
        <family val="2"/>
        <charset val="204"/>
      </rPr>
      <t>c</t>
    </r>
  </si>
  <si>
    <r>
      <t>-,730</t>
    </r>
    <r>
      <rPr>
        <vertAlign val="superscript"/>
        <sz val="9"/>
        <color indexed="8"/>
        <rFont val="Arial"/>
        <family val="2"/>
        <charset val="204"/>
      </rPr>
      <t>b</t>
    </r>
  </si>
  <si>
    <r>
      <t>-,949</t>
    </r>
    <r>
      <rPr>
        <vertAlign val="superscript"/>
        <sz val="9"/>
        <color indexed="8"/>
        <rFont val="Arial"/>
        <family val="2"/>
        <charset val="204"/>
      </rPr>
      <t>c</t>
    </r>
  </si>
  <si>
    <r>
      <t>-,106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</si>
  <si>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-1,265</t>
    </r>
    <r>
      <rPr>
        <vertAlign val="superscript"/>
        <sz val="9"/>
        <color indexed="8"/>
        <rFont val="Arial"/>
        <family val="2"/>
        <charset val="204"/>
      </rPr>
      <t>b</t>
    </r>
  </si>
  <si>
    <r>
      <t>-,962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</si>
  <si>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-1,472</t>
    </r>
    <r>
      <rPr>
        <vertAlign val="superscript"/>
        <sz val="9"/>
        <color indexed="8"/>
        <rFont val="Arial"/>
        <family val="2"/>
        <charset val="204"/>
      </rPr>
      <t>c</t>
    </r>
  </si>
  <si>
    <r>
      <t>-,420</t>
    </r>
    <r>
      <rPr>
        <vertAlign val="superscript"/>
        <sz val="9"/>
        <color indexed="8"/>
        <rFont val="Arial"/>
        <family val="2"/>
        <charset val="204"/>
      </rPr>
      <t>b</t>
    </r>
  </si>
  <si>
    <r>
      <t>-,405</t>
    </r>
    <r>
      <rPr>
        <vertAlign val="superscript"/>
        <sz val="9"/>
        <color indexed="8"/>
        <rFont val="Arial"/>
        <family val="2"/>
        <charset val="204"/>
      </rPr>
      <t>c</t>
    </r>
  </si>
  <si>
    <t>До и после в группе 1, возраст 11-15 лет</t>
  </si>
  <si>
    <t>a. Группирующая переменная: Группа = 3 (FILTER)</t>
  </si>
  <si>
    <r>
      <t>,603</t>
    </r>
    <r>
      <rPr>
        <vertAlign val="superscript"/>
        <sz val="9"/>
        <color indexed="8"/>
        <rFont val="Arial"/>
        <family val="2"/>
        <charset val="204"/>
      </rPr>
      <t>b</t>
    </r>
  </si>
  <si>
    <r>
      <t>,006</t>
    </r>
    <r>
      <rPr>
        <vertAlign val="superscript"/>
        <sz val="9"/>
        <color indexed="8"/>
        <rFont val="Arial"/>
        <family val="2"/>
        <charset val="204"/>
      </rPr>
      <t>b</t>
    </r>
  </si>
  <si>
    <r>
      <t>,012</t>
    </r>
    <r>
      <rPr>
        <vertAlign val="superscript"/>
        <sz val="9"/>
        <color indexed="8"/>
        <rFont val="Arial"/>
        <family val="2"/>
        <charset val="204"/>
      </rPr>
      <t>b</t>
    </r>
  </si>
  <si>
    <r>
      <t>,001</t>
    </r>
    <r>
      <rPr>
        <vertAlign val="superscript"/>
        <sz val="9"/>
        <color indexed="8"/>
        <rFont val="Arial"/>
        <family val="2"/>
        <charset val="204"/>
      </rPr>
      <t>b</t>
    </r>
  </si>
  <si>
    <r>
      <t>,331</t>
    </r>
    <r>
      <rPr>
        <vertAlign val="superscript"/>
        <sz val="9"/>
        <color indexed="8"/>
        <rFont val="Arial"/>
        <family val="2"/>
        <charset val="204"/>
      </rPr>
      <t>b</t>
    </r>
  </si>
  <si>
    <r>
      <t>,710</t>
    </r>
    <r>
      <rPr>
        <vertAlign val="superscript"/>
        <sz val="9"/>
        <color indexed="8"/>
        <rFont val="Arial"/>
        <family val="2"/>
        <charset val="204"/>
      </rPr>
      <t>b</t>
    </r>
  </si>
  <si>
    <r>
      <t>,038</t>
    </r>
    <r>
      <rPr>
        <vertAlign val="superscript"/>
        <sz val="9"/>
        <color indexed="8"/>
        <rFont val="Arial"/>
        <family val="2"/>
        <charset val="204"/>
      </rPr>
      <t>b</t>
    </r>
  </si>
  <si>
    <r>
      <t>,295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</si>
  <si>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между группами в возрасте 8-11 лет</t>
  </si>
  <si>
    <r>
      <t>-2,949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</si>
  <si>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-2,814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</si>
  <si>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-2,944</t>
    </r>
    <r>
      <rPr>
        <vertAlign val="superscript"/>
        <sz val="9"/>
        <color indexed="8"/>
        <rFont val="Arial"/>
        <family val="2"/>
        <charset val="204"/>
      </rPr>
      <t>b</t>
    </r>
  </si>
  <si>
    <r>
      <t>-,411</t>
    </r>
    <r>
      <rPr>
        <vertAlign val="superscript"/>
        <sz val="9"/>
        <color indexed="8"/>
        <rFont val="Arial"/>
        <family val="2"/>
        <charset val="204"/>
      </rPr>
      <t>b</t>
    </r>
  </si>
  <si>
    <r>
      <t>-,357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</si>
  <si>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-1,068</t>
    </r>
    <r>
      <rPr>
        <vertAlign val="superscript"/>
        <sz val="9"/>
        <color indexed="8"/>
        <rFont val="Arial"/>
        <family val="2"/>
        <charset val="204"/>
      </rPr>
      <t>b</t>
    </r>
  </si>
  <si>
    <r>
      <t>-,820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</si>
  <si>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-1,123</t>
    </r>
    <r>
      <rPr>
        <vertAlign val="superscript"/>
        <sz val="9"/>
        <color indexed="8"/>
        <rFont val="Arial"/>
        <family val="2"/>
        <charset val="204"/>
      </rPr>
      <t>b</t>
    </r>
  </si>
  <si>
    <r>
      <t>-,867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</si>
  <si>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-1,604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</si>
  <si>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до и после во 2й группе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</si>
</sst>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0.000"/>
    <numFmt numFmtId="165" formatCode="####.000"/>
  </numFmts>
  <fonts count="1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0"/>
      <name val="Arial"/>
    </font>
    <font>
      <b/>
      <vertAlign val="superscript"/>
      <sz val="9"/>
      <color indexed="8"/>
      <name val="Arial Bold"/>
    </font>
    <font>
      <b/>
      <sz val="9"/>
      <color indexed="8"/>
      <name val="Arial Bold"/>
    </font>
    <font>
      <sz val="9"/>
      <color indexed="8"/>
      <name val="Arial"/>
    </font>
    <font>
      <vertAlign val="superscript"/>
      <sz val="9"/>
      <color indexed="8"/>
      <name val="Arial"/>
    </font>
    <font>
      <sz val="9"/>
      <color indexed="8"/>
      <name val="Arial"/>
      <family val="2"/>
      <charset val="204"/>
    </font>
    <font>
      <sz val="10"/>
      <name val="Arial"/>
      <family val="2"/>
      <charset val="204"/>
    </font>
    <font>
      <vertAlign val="superscript"/>
      <sz val="9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b/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64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medium">
        <color indexed="64"/>
      </right>
      <top style="thick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medium">
        <color indexed="64"/>
      </right>
      <top/>
      <bottom style="thick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249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3" fillId="0" borderId="0" xfId="0" applyFont="1"/>
    <xf numFmtId="0" fontId="4" fillId="0" borderId="0" xfId="1"/>
    <xf numFmtId="0" fontId="7" fillId="0" borderId="2" xfId="1" applyFont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7" fillId="0" borderId="4" xfId="1" applyFont="1" applyBorder="1" applyAlignment="1">
      <alignment horizontal="center" wrapText="1"/>
    </xf>
    <xf numFmtId="0" fontId="7" fillId="0" borderId="5" xfId="1" applyFont="1" applyBorder="1" applyAlignment="1">
      <alignment horizontal="left" vertical="top" wrapText="1"/>
    </xf>
    <xf numFmtId="164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164" fontId="7" fillId="0" borderId="8" xfId="1" applyNumberFormat="1" applyFont="1" applyBorder="1" applyAlignment="1">
      <alignment horizontal="right" vertical="center"/>
    </xf>
    <xf numFmtId="0" fontId="7" fillId="0" borderId="9" xfId="1" applyFont="1" applyBorder="1" applyAlignment="1">
      <alignment horizontal="left" vertical="top" wrapText="1"/>
    </xf>
    <xf numFmtId="164" fontId="7" fillId="0" borderId="10" xfId="1" applyNumberFormat="1" applyFont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165" fontId="7" fillId="0" borderId="11" xfId="1" applyNumberFormat="1" applyFont="1" applyBorder="1" applyAlignment="1">
      <alignment horizontal="right" vertical="center"/>
    </xf>
    <xf numFmtId="165" fontId="7" fillId="0" borderId="12" xfId="1" applyNumberFormat="1" applyFont="1" applyBorder="1" applyAlignment="1">
      <alignment horizontal="right" vertical="center"/>
    </xf>
    <xf numFmtId="165" fontId="7" fillId="0" borderId="10" xfId="1" applyNumberFormat="1" applyFont="1" applyBorder="1" applyAlignment="1">
      <alignment horizontal="right" vertical="center"/>
    </xf>
    <xf numFmtId="0" fontId="7" fillId="0" borderId="13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right" vertical="center"/>
    </xf>
    <xf numFmtId="0" fontId="7" fillId="0" borderId="15" xfId="1" applyFont="1" applyBorder="1" applyAlignment="1">
      <alignment horizontal="right" vertical="center"/>
    </xf>
    <xf numFmtId="0" fontId="7" fillId="0" borderId="16" xfId="1" applyFont="1" applyBorder="1" applyAlignment="1">
      <alignment horizontal="right" vertical="center"/>
    </xf>
    <xf numFmtId="0" fontId="7" fillId="2" borderId="15" xfId="1" applyFont="1" applyFill="1" applyBorder="1" applyAlignment="1">
      <alignment horizontal="right" vertical="center"/>
    </xf>
    <xf numFmtId="0" fontId="4" fillId="0" borderId="0" xfId="2"/>
    <xf numFmtId="0" fontId="7" fillId="0" borderId="2" xfId="2" applyFont="1" applyBorder="1" applyAlignment="1">
      <alignment horizontal="center" wrapText="1"/>
    </xf>
    <xf numFmtId="0" fontId="7" fillId="0" borderId="3" xfId="2" applyFont="1" applyBorder="1" applyAlignment="1">
      <alignment horizontal="center" wrapText="1"/>
    </xf>
    <xf numFmtId="0" fontId="7" fillId="0" borderId="4" xfId="2" applyFont="1" applyBorder="1" applyAlignment="1">
      <alignment horizontal="center" wrapText="1"/>
    </xf>
    <xf numFmtId="0" fontId="7" fillId="0" borderId="5" xfId="2" applyFont="1" applyBorder="1" applyAlignment="1">
      <alignment horizontal="left" vertical="top" wrapText="1"/>
    </xf>
    <xf numFmtId="0" fontId="7" fillId="0" borderId="6" xfId="2" applyFont="1" applyBorder="1" applyAlignment="1">
      <alignment horizontal="right" vertical="center"/>
    </xf>
    <xf numFmtId="0" fontId="7" fillId="0" borderId="7" xfId="2" applyFont="1" applyBorder="1" applyAlignment="1">
      <alignment horizontal="right" vertical="center"/>
    </xf>
    <xf numFmtId="0" fontId="7" fillId="0" borderId="8" xfId="2" applyFont="1" applyBorder="1" applyAlignment="1">
      <alignment horizontal="right" vertical="center"/>
    </xf>
    <xf numFmtId="0" fontId="7" fillId="0" borderId="13" xfId="2" applyFont="1" applyBorder="1" applyAlignment="1">
      <alignment horizontal="left" vertical="top" wrapText="1"/>
    </xf>
    <xf numFmtId="165" fontId="7" fillId="0" borderId="15" xfId="2" applyNumberFormat="1" applyFont="1" applyBorder="1" applyAlignment="1">
      <alignment horizontal="right" vertical="center"/>
    </xf>
    <xf numFmtId="165" fontId="7" fillId="2" borderId="14" xfId="2" applyNumberFormat="1" applyFont="1" applyFill="1" applyBorder="1" applyAlignment="1">
      <alignment horizontal="right" vertical="center"/>
    </xf>
    <xf numFmtId="165" fontId="7" fillId="2" borderId="15" xfId="2" applyNumberFormat="1" applyFont="1" applyFill="1" applyBorder="1" applyAlignment="1">
      <alignment horizontal="right" vertical="center"/>
    </xf>
    <xf numFmtId="165" fontId="7" fillId="2" borderId="16" xfId="2" applyNumberFormat="1" applyFont="1" applyFill="1" applyBorder="1" applyAlignment="1">
      <alignment horizontal="right" vertical="center"/>
    </xf>
    <xf numFmtId="0" fontId="4" fillId="0" borderId="0" xfId="3"/>
    <xf numFmtId="0" fontId="7" fillId="0" borderId="3" xfId="3" applyFont="1" applyBorder="1" applyAlignment="1">
      <alignment horizontal="center" wrapText="1"/>
    </xf>
    <xf numFmtId="165" fontId="7" fillId="0" borderId="7" xfId="3" applyNumberFormat="1" applyFont="1" applyBorder="1" applyAlignment="1">
      <alignment horizontal="right" vertical="center"/>
    </xf>
    <xf numFmtId="165" fontId="7" fillId="0" borderId="11" xfId="3" applyNumberFormat="1" applyFont="1" applyBorder="1" applyAlignment="1">
      <alignment horizontal="right" vertical="center"/>
    </xf>
    <xf numFmtId="164" fontId="7" fillId="0" borderId="11" xfId="3" applyNumberFormat="1" applyFont="1" applyBorder="1" applyAlignment="1">
      <alignment horizontal="right" vertical="center"/>
    </xf>
    <xf numFmtId="0" fontId="7" fillId="0" borderId="19" xfId="3" applyFont="1" applyBorder="1" applyAlignment="1">
      <alignment horizontal="left" vertical="top" wrapText="1"/>
    </xf>
    <xf numFmtId="0" fontId="7" fillId="0" borderId="20" xfId="3" applyFont="1" applyBorder="1" applyAlignment="1">
      <alignment horizontal="left" vertical="top" wrapText="1"/>
    </xf>
    <xf numFmtId="0" fontId="7" fillId="0" borderId="21" xfId="3" applyFont="1" applyBorder="1" applyAlignment="1">
      <alignment horizontal="left" vertical="top" wrapText="1"/>
    </xf>
    <xf numFmtId="0" fontId="7" fillId="0" borderId="22" xfId="3" applyFont="1" applyBorder="1" applyAlignment="1">
      <alignment horizontal="left" vertical="top" wrapText="1"/>
    </xf>
    <xf numFmtId="0" fontId="7" fillId="2" borderId="11" xfId="3" applyFont="1" applyFill="1" applyBorder="1" applyAlignment="1">
      <alignment horizontal="right" vertical="center"/>
    </xf>
    <xf numFmtId="0" fontId="7" fillId="0" borderId="17" xfId="3" applyFont="1" applyBorder="1" applyAlignment="1">
      <alignment wrapText="1"/>
    </xf>
    <xf numFmtId="0" fontId="7" fillId="0" borderId="18" xfId="3" applyFont="1" applyBorder="1" applyAlignment="1">
      <alignment wrapText="1"/>
    </xf>
    <xf numFmtId="0" fontId="7" fillId="0" borderId="0" xfId="3" applyFont="1" applyAlignment="1">
      <alignment vertical="top" wrapText="1"/>
    </xf>
    <xf numFmtId="0" fontId="7" fillId="0" borderId="0" xfId="3" applyFont="1" applyAlignment="1">
      <alignment vertical="top"/>
    </xf>
    <xf numFmtId="0" fontId="10" fillId="0" borderId="0" xfId="4"/>
    <xf numFmtId="0" fontId="9" fillId="0" borderId="3" xfId="4" applyFont="1" applyBorder="1" applyAlignment="1">
      <alignment horizontal="center" wrapText="1"/>
    </xf>
    <xf numFmtId="165" fontId="9" fillId="0" borderId="7" xfId="4" applyNumberFormat="1" applyFont="1" applyBorder="1" applyAlignment="1">
      <alignment horizontal="right" vertical="center"/>
    </xf>
    <xf numFmtId="165" fontId="9" fillId="0" borderId="11" xfId="4" applyNumberFormat="1" applyFont="1" applyBorder="1" applyAlignment="1">
      <alignment horizontal="right" vertical="center"/>
    </xf>
    <xf numFmtId="164" fontId="9" fillId="0" borderId="11" xfId="4" applyNumberFormat="1" applyFont="1" applyBorder="1" applyAlignment="1">
      <alignment horizontal="right" vertical="center"/>
    </xf>
    <xf numFmtId="0" fontId="9" fillId="0" borderId="20" xfId="4" applyFont="1" applyBorder="1" applyAlignment="1">
      <alignment horizontal="left" vertical="top" wrapText="1"/>
    </xf>
    <xf numFmtId="0" fontId="9" fillId="0" borderId="22" xfId="4" applyFont="1" applyBorder="1" applyAlignment="1">
      <alignment horizontal="left" vertical="top" wrapText="1"/>
    </xf>
    <xf numFmtId="0" fontId="9" fillId="2" borderId="11" xfId="4" applyFont="1" applyFill="1" applyBorder="1" applyAlignment="1">
      <alignment horizontal="right" vertical="center"/>
    </xf>
    <xf numFmtId="0" fontId="6" fillId="0" borderId="0" xfId="4" applyFont="1" applyAlignment="1">
      <alignment horizontal="center" vertical="center" wrapText="1"/>
    </xf>
    <xf numFmtId="0" fontId="10" fillId="0" borderId="0" xfId="5"/>
    <xf numFmtId="0" fontId="9" fillId="0" borderId="2" xfId="5" applyFont="1" applyBorder="1" applyAlignment="1">
      <alignment horizontal="center" wrapText="1"/>
    </xf>
    <xf numFmtId="0" fontId="9" fillId="0" borderId="3" xfId="5" applyFont="1" applyBorder="1" applyAlignment="1">
      <alignment horizontal="center" wrapText="1"/>
    </xf>
    <xf numFmtId="0" fontId="9" fillId="0" borderId="4" xfId="5" applyFont="1" applyBorder="1" applyAlignment="1">
      <alignment horizontal="center" wrapText="1"/>
    </xf>
    <xf numFmtId="0" fontId="9" fillId="0" borderId="5" xfId="5" applyFont="1" applyBorder="1" applyAlignment="1">
      <alignment horizontal="left" vertical="top" wrapText="1"/>
    </xf>
    <xf numFmtId="0" fontId="9" fillId="0" borderId="6" xfId="5" applyFont="1" applyBorder="1" applyAlignment="1">
      <alignment horizontal="right" vertical="center"/>
    </xf>
    <xf numFmtId="0" fontId="9" fillId="0" borderId="7" xfId="5" applyFont="1" applyBorder="1" applyAlignment="1">
      <alignment horizontal="right" vertical="center"/>
    </xf>
    <xf numFmtId="0" fontId="9" fillId="0" borderId="8" xfId="5" applyFont="1" applyBorder="1" applyAlignment="1">
      <alignment horizontal="right" vertical="center"/>
    </xf>
    <xf numFmtId="0" fontId="9" fillId="0" borderId="13" xfId="5" applyFont="1" applyBorder="1" applyAlignment="1">
      <alignment horizontal="left" vertical="top" wrapText="1"/>
    </xf>
    <xf numFmtId="165" fontId="9" fillId="0" borderId="15" xfId="5" applyNumberFormat="1" applyFont="1" applyBorder="1" applyAlignment="1">
      <alignment horizontal="right" vertical="center"/>
    </xf>
    <xf numFmtId="165" fontId="9" fillId="2" borderId="14" xfId="5" applyNumberFormat="1" applyFont="1" applyFill="1" applyBorder="1" applyAlignment="1">
      <alignment horizontal="right" vertical="center"/>
    </xf>
    <xf numFmtId="165" fontId="9" fillId="2" borderId="15" xfId="5" applyNumberFormat="1" applyFont="1" applyFill="1" applyBorder="1" applyAlignment="1">
      <alignment horizontal="right" vertical="center"/>
    </xf>
    <xf numFmtId="165" fontId="9" fillId="2" borderId="16" xfId="5" applyNumberFormat="1" applyFont="1" applyFill="1" applyBorder="1" applyAlignment="1">
      <alignment horizontal="right" vertical="center"/>
    </xf>
    <xf numFmtId="165" fontId="9" fillId="0" borderId="7" xfId="5" applyNumberFormat="1" applyFont="1" applyBorder="1" applyAlignment="1">
      <alignment horizontal="right" vertical="center"/>
    </xf>
    <xf numFmtId="165" fontId="9" fillId="0" borderId="11" xfId="5" applyNumberFormat="1" applyFont="1" applyBorder="1" applyAlignment="1">
      <alignment horizontal="right" vertical="center"/>
    </xf>
    <xf numFmtId="164" fontId="9" fillId="0" borderId="11" xfId="5" applyNumberFormat="1" applyFont="1" applyBorder="1" applyAlignment="1">
      <alignment horizontal="right" vertical="center"/>
    </xf>
    <xf numFmtId="0" fontId="9" fillId="0" borderId="22" xfId="5" applyFont="1" applyBorder="1" applyAlignment="1">
      <alignment horizontal="left" vertical="top" wrapText="1"/>
    </xf>
    <xf numFmtId="0" fontId="9" fillId="0" borderId="20" xfId="5" applyFont="1" applyBorder="1" applyAlignment="1">
      <alignment horizontal="left" vertical="top" wrapText="1"/>
    </xf>
    <xf numFmtId="0" fontId="9" fillId="2" borderId="11" xfId="5" applyFont="1" applyFill="1" applyBorder="1" applyAlignment="1">
      <alignment horizontal="right" vertical="center"/>
    </xf>
    <xf numFmtId="0" fontId="9" fillId="2" borderId="7" xfId="5" applyFont="1" applyFill="1" applyBorder="1" applyAlignment="1">
      <alignment horizontal="right" vertical="center"/>
    </xf>
    <xf numFmtId="0" fontId="9" fillId="0" borderId="2" xfId="6" applyFont="1" applyBorder="1" applyAlignment="1">
      <alignment horizontal="center" wrapText="1"/>
    </xf>
    <xf numFmtId="0" fontId="9" fillId="0" borderId="3" xfId="6" applyFont="1" applyBorder="1" applyAlignment="1">
      <alignment horizontal="center" wrapText="1"/>
    </xf>
    <xf numFmtId="0" fontId="9" fillId="0" borderId="4" xfId="6" applyFont="1" applyBorder="1" applyAlignment="1">
      <alignment horizontal="center" wrapText="1"/>
    </xf>
    <xf numFmtId="0" fontId="9" fillId="0" borderId="5" xfId="6" applyFont="1" applyBorder="1" applyAlignment="1">
      <alignment horizontal="left" vertical="top" wrapText="1"/>
    </xf>
    <xf numFmtId="164" fontId="9" fillId="0" borderId="6" xfId="6" applyNumberFormat="1" applyFont="1" applyBorder="1" applyAlignment="1">
      <alignment horizontal="right" vertical="center"/>
    </xf>
    <xf numFmtId="164" fontId="9" fillId="0" borderId="7" xfId="6" applyNumberFormat="1" applyFont="1" applyBorder="1" applyAlignment="1">
      <alignment horizontal="right" vertical="center"/>
    </xf>
    <xf numFmtId="164" fontId="9" fillId="0" borderId="8" xfId="6" applyNumberFormat="1" applyFont="1" applyBorder="1" applyAlignment="1">
      <alignment horizontal="right" vertical="center"/>
    </xf>
    <xf numFmtId="0" fontId="9" fillId="0" borderId="9" xfId="6" applyFont="1" applyBorder="1" applyAlignment="1">
      <alignment horizontal="left" vertical="top" wrapText="1"/>
    </xf>
    <xf numFmtId="164" fontId="9" fillId="0" borderId="10" xfId="6" applyNumberFormat="1" applyFont="1" applyBorder="1" applyAlignment="1">
      <alignment horizontal="right" vertical="center"/>
    </xf>
    <xf numFmtId="164" fontId="9" fillId="0" borderId="11" xfId="6" applyNumberFormat="1" applyFont="1" applyBorder="1" applyAlignment="1">
      <alignment horizontal="right" vertical="center"/>
    </xf>
    <xf numFmtId="164" fontId="9" fillId="0" borderId="12" xfId="6" applyNumberFormat="1" applyFont="1" applyBorder="1" applyAlignment="1">
      <alignment horizontal="right" vertical="center"/>
    </xf>
    <xf numFmtId="165" fontId="9" fillId="0" borderId="11" xfId="6" applyNumberFormat="1" applyFont="1" applyBorder="1" applyAlignment="1">
      <alignment horizontal="right" vertical="center"/>
    </xf>
    <xf numFmtId="165" fontId="9" fillId="0" borderId="12" xfId="6" applyNumberFormat="1" applyFont="1" applyBorder="1" applyAlignment="1">
      <alignment horizontal="right" vertical="center"/>
    </xf>
    <xf numFmtId="165" fontId="9" fillId="0" borderId="10" xfId="6" applyNumberFormat="1" applyFont="1" applyBorder="1" applyAlignment="1">
      <alignment horizontal="right" vertical="center"/>
    </xf>
    <xf numFmtId="0" fontId="9" fillId="0" borderId="13" xfId="6" applyFont="1" applyBorder="1" applyAlignment="1">
      <alignment horizontal="left" vertical="top" wrapText="1"/>
    </xf>
    <xf numFmtId="0" fontId="9" fillId="0" borderId="14" xfId="6" applyFont="1" applyBorder="1" applyAlignment="1">
      <alignment horizontal="right" vertical="center"/>
    </xf>
    <xf numFmtId="0" fontId="9" fillId="0" borderId="15" xfId="6" applyFont="1" applyBorder="1" applyAlignment="1">
      <alignment horizontal="right" vertical="center"/>
    </xf>
    <xf numFmtId="0" fontId="9" fillId="0" borderId="16" xfId="6" applyFont="1" applyBorder="1" applyAlignment="1">
      <alignment horizontal="right" vertical="center"/>
    </xf>
    <xf numFmtId="0" fontId="9" fillId="2" borderId="15" xfId="6" applyFont="1" applyFill="1" applyBorder="1" applyAlignment="1">
      <alignment horizontal="right" vertical="center"/>
    </xf>
    <xf numFmtId="0" fontId="10" fillId="0" borderId="0" xfId="7"/>
    <xf numFmtId="0" fontId="9" fillId="0" borderId="2" xfId="7" applyFont="1" applyBorder="1" applyAlignment="1">
      <alignment horizontal="center" wrapText="1"/>
    </xf>
    <xf numFmtId="0" fontId="9" fillId="0" borderId="3" xfId="7" applyFont="1" applyBorder="1" applyAlignment="1">
      <alignment horizontal="center" wrapText="1"/>
    </xf>
    <xf numFmtId="0" fontId="9" fillId="0" borderId="4" xfId="7" applyFont="1" applyBorder="1" applyAlignment="1">
      <alignment horizontal="center" wrapText="1"/>
    </xf>
    <xf numFmtId="0" fontId="9" fillId="0" borderId="5" xfId="7" applyFont="1" applyBorder="1" applyAlignment="1">
      <alignment horizontal="left" vertical="top" wrapText="1"/>
    </xf>
    <xf numFmtId="0" fontId="9" fillId="0" borderId="6" xfId="7" applyFont="1" applyBorder="1" applyAlignment="1">
      <alignment horizontal="right" vertical="center"/>
    </xf>
    <xf numFmtId="0" fontId="9" fillId="0" borderId="7" xfId="7" applyFont="1" applyBorder="1" applyAlignment="1">
      <alignment horizontal="right" vertical="center"/>
    </xf>
    <xf numFmtId="0" fontId="9" fillId="0" borderId="8" xfId="7" applyFont="1" applyBorder="1" applyAlignment="1">
      <alignment horizontal="right" vertical="center"/>
    </xf>
    <xf numFmtId="0" fontId="9" fillId="0" borderId="13" xfId="7" applyFont="1" applyBorder="1" applyAlignment="1">
      <alignment horizontal="left" vertical="top" wrapText="1"/>
    </xf>
    <xf numFmtId="165" fontId="9" fillId="0" borderId="15" xfId="7" applyNumberFormat="1" applyFont="1" applyBorder="1" applyAlignment="1">
      <alignment horizontal="right" vertical="center"/>
    </xf>
    <xf numFmtId="165" fontId="9" fillId="2" borderId="14" xfId="7" applyNumberFormat="1" applyFont="1" applyFill="1" applyBorder="1" applyAlignment="1">
      <alignment horizontal="right" vertical="center"/>
    </xf>
    <xf numFmtId="165" fontId="9" fillId="2" borderId="15" xfId="7" applyNumberFormat="1" applyFont="1" applyFill="1" applyBorder="1" applyAlignment="1">
      <alignment horizontal="right" vertical="center"/>
    </xf>
    <xf numFmtId="165" fontId="9" fillId="2" borderId="16" xfId="7" applyNumberFormat="1" applyFont="1" applyFill="1" applyBorder="1" applyAlignment="1">
      <alignment horizontal="right" vertical="center"/>
    </xf>
    <xf numFmtId="0" fontId="10" fillId="0" borderId="0" xfId="8"/>
    <xf numFmtId="0" fontId="9" fillId="0" borderId="3" xfId="8" applyFont="1" applyBorder="1" applyAlignment="1">
      <alignment horizontal="center" wrapText="1"/>
    </xf>
    <xf numFmtId="165" fontId="9" fillId="0" borderId="7" xfId="8" applyNumberFormat="1" applyFont="1" applyBorder="1" applyAlignment="1">
      <alignment horizontal="right" vertical="center"/>
    </xf>
    <xf numFmtId="165" fontId="9" fillId="0" borderId="11" xfId="8" applyNumberFormat="1" applyFont="1" applyBorder="1" applyAlignment="1">
      <alignment horizontal="right" vertical="center"/>
    </xf>
    <xf numFmtId="164" fontId="9" fillId="0" borderId="11" xfId="8" applyNumberFormat="1" applyFont="1" applyBorder="1" applyAlignment="1">
      <alignment horizontal="right" vertical="center"/>
    </xf>
    <xf numFmtId="0" fontId="9" fillId="0" borderId="22" xfId="8" applyFont="1" applyBorder="1" applyAlignment="1">
      <alignment horizontal="left" vertical="top" wrapText="1"/>
    </xf>
    <xf numFmtId="0" fontId="9" fillId="0" borderId="20" xfId="8" applyFont="1" applyBorder="1" applyAlignment="1">
      <alignment horizontal="left" vertical="top" wrapText="1"/>
    </xf>
    <xf numFmtId="0" fontId="9" fillId="2" borderId="11" xfId="8" applyFont="1" applyFill="1" applyBorder="1" applyAlignment="1">
      <alignment horizontal="right" vertical="center"/>
    </xf>
    <xf numFmtId="0" fontId="9" fillId="2" borderId="7" xfId="8" applyFont="1" applyFill="1" applyBorder="1" applyAlignment="1">
      <alignment horizontal="right" vertical="center"/>
    </xf>
    <xf numFmtId="0" fontId="0" fillId="2" borderId="23" xfId="0" applyFill="1" applyBorder="1"/>
    <xf numFmtId="2" fontId="0" fillId="2" borderId="23" xfId="0" applyNumberFormat="1" applyFill="1" applyBorder="1"/>
    <xf numFmtId="0" fontId="12" fillId="2" borderId="23" xfId="0" applyFont="1" applyFill="1" applyBorder="1"/>
    <xf numFmtId="0" fontId="0" fillId="4" borderId="23" xfId="0" applyFill="1" applyBorder="1"/>
    <xf numFmtId="2" fontId="0" fillId="4" borderId="23" xfId="0" applyNumberFormat="1" applyFill="1" applyBorder="1"/>
    <xf numFmtId="0" fontId="12" fillId="4" borderId="23" xfId="0" applyFont="1" applyFill="1" applyBorder="1"/>
    <xf numFmtId="0" fontId="0" fillId="5" borderId="23" xfId="0" applyFill="1" applyBorder="1"/>
    <xf numFmtId="2" fontId="0" fillId="5" borderId="23" xfId="0" applyNumberFormat="1" applyFill="1" applyBorder="1"/>
    <xf numFmtId="0" fontId="12" fillId="5" borderId="23" xfId="0" applyFont="1" applyFill="1" applyBorder="1"/>
    <xf numFmtId="0" fontId="0" fillId="6" borderId="23" xfId="0" applyFill="1" applyBorder="1"/>
    <xf numFmtId="2" fontId="0" fillId="6" borderId="23" xfId="0" applyNumberFormat="1" applyFill="1" applyBorder="1"/>
    <xf numFmtId="0" fontId="12" fillId="6" borderId="23" xfId="0" applyFont="1" applyFill="1" applyBorder="1"/>
    <xf numFmtId="0" fontId="0" fillId="7" borderId="23" xfId="0" applyFill="1" applyBorder="1"/>
    <xf numFmtId="2" fontId="0" fillId="7" borderId="23" xfId="0" applyNumberFormat="1" applyFill="1" applyBorder="1"/>
    <xf numFmtId="0" fontId="12" fillId="7" borderId="23" xfId="0" applyFont="1" applyFill="1" applyBorder="1"/>
    <xf numFmtId="0" fontId="0" fillId="0" borderId="0" xfId="0" applyAlignment="1">
      <alignment wrapText="1"/>
    </xf>
    <xf numFmtId="0" fontId="13" fillId="0" borderId="24" xfId="0" applyFont="1" applyFill="1" applyBorder="1" applyAlignment="1">
      <alignment wrapText="1"/>
    </xf>
    <xf numFmtId="0" fontId="13" fillId="0" borderId="24" xfId="0" applyFont="1" applyFill="1" applyBorder="1"/>
    <xf numFmtId="0" fontId="13" fillId="0" borderId="25" xfId="0" applyFont="1" applyFill="1" applyBorder="1"/>
    <xf numFmtId="0" fontId="10" fillId="0" borderId="0" xfId="9"/>
    <xf numFmtId="0" fontId="9" fillId="0" borderId="2" xfId="9" applyFont="1" applyBorder="1" applyAlignment="1">
      <alignment horizontal="center" wrapText="1"/>
    </xf>
    <xf numFmtId="0" fontId="9" fillId="0" borderId="3" xfId="9" applyFont="1" applyBorder="1" applyAlignment="1">
      <alignment horizontal="center" wrapText="1"/>
    </xf>
    <xf numFmtId="0" fontId="9" fillId="0" borderId="4" xfId="9" applyFont="1" applyBorder="1" applyAlignment="1">
      <alignment horizontal="center" wrapText="1"/>
    </xf>
    <xf numFmtId="0" fontId="9" fillId="0" borderId="5" xfId="9" applyFont="1" applyBorder="1" applyAlignment="1">
      <alignment horizontal="left" vertical="top" wrapText="1"/>
    </xf>
    <xf numFmtId="164" fontId="9" fillId="0" borderId="6" xfId="9" applyNumberFormat="1" applyFont="1" applyBorder="1" applyAlignment="1">
      <alignment horizontal="right" vertical="center"/>
    </xf>
    <xf numFmtId="164" fontId="9" fillId="0" borderId="7" xfId="9" applyNumberFormat="1" applyFont="1" applyBorder="1" applyAlignment="1">
      <alignment horizontal="right" vertical="center"/>
    </xf>
    <xf numFmtId="164" fontId="9" fillId="0" borderId="8" xfId="9" applyNumberFormat="1" applyFont="1" applyBorder="1" applyAlignment="1">
      <alignment horizontal="right" vertical="center"/>
    </xf>
    <xf numFmtId="0" fontId="9" fillId="0" borderId="9" xfId="9" applyFont="1" applyBorder="1" applyAlignment="1">
      <alignment horizontal="left" vertical="top" wrapText="1"/>
    </xf>
    <xf numFmtId="164" fontId="9" fillId="0" borderId="10" xfId="9" applyNumberFormat="1" applyFont="1" applyBorder="1" applyAlignment="1">
      <alignment horizontal="right" vertical="center"/>
    </xf>
    <xf numFmtId="164" fontId="9" fillId="0" borderId="11" xfId="9" applyNumberFormat="1" applyFont="1" applyBorder="1" applyAlignment="1">
      <alignment horizontal="right" vertical="center"/>
    </xf>
    <xf numFmtId="164" fontId="9" fillId="0" borderId="12" xfId="9" applyNumberFormat="1" applyFont="1" applyBorder="1" applyAlignment="1">
      <alignment horizontal="right" vertical="center"/>
    </xf>
    <xf numFmtId="165" fontId="9" fillId="0" borderId="11" xfId="9" applyNumberFormat="1" applyFont="1" applyBorder="1" applyAlignment="1">
      <alignment horizontal="right" vertical="center"/>
    </xf>
    <xf numFmtId="165" fontId="9" fillId="0" borderId="10" xfId="9" applyNumberFormat="1" applyFont="1" applyBorder="1" applyAlignment="1">
      <alignment horizontal="right" vertical="center"/>
    </xf>
    <xf numFmtId="165" fontId="9" fillId="0" borderId="12" xfId="9" applyNumberFormat="1" applyFont="1" applyBorder="1" applyAlignment="1">
      <alignment horizontal="right" vertical="center"/>
    </xf>
    <xf numFmtId="0" fontId="9" fillId="0" borderId="13" xfId="9" applyFont="1" applyBorder="1" applyAlignment="1">
      <alignment horizontal="left" vertical="top" wrapText="1"/>
    </xf>
    <xf numFmtId="0" fontId="9" fillId="0" borderId="14" xfId="9" applyFont="1" applyBorder="1" applyAlignment="1">
      <alignment horizontal="right" vertical="center"/>
    </xf>
    <xf numFmtId="0" fontId="9" fillId="0" borderId="15" xfId="9" applyFont="1" applyBorder="1" applyAlignment="1">
      <alignment horizontal="right" vertical="center"/>
    </xf>
    <xf numFmtId="0" fontId="9" fillId="0" borderId="16" xfId="9" applyFont="1" applyBorder="1" applyAlignment="1">
      <alignment horizontal="right" vertical="center"/>
    </xf>
    <xf numFmtId="0" fontId="0" fillId="2" borderId="0" xfId="0" applyFill="1"/>
    <xf numFmtId="0" fontId="9" fillId="3" borderId="15" xfId="9" applyFont="1" applyFill="1" applyBorder="1" applyAlignment="1">
      <alignment horizontal="right" vertical="center"/>
    </xf>
    <xf numFmtId="0" fontId="9" fillId="0" borderId="6" xfId="9" applyFont="1" applyBorder="1" applyAlignment="1">
      <alignment horizontal="right" vertical="center"/>
    </xf>
    <xf numFmtId="0" fontId="9" fillId="0" borderId="7" xfId="9" applyFont="1" applyBorder="1" applyAlignment="1">
      <alignment horizontal="right" vertical="center"/>
    </xf>
    <xf numFmtId="0" fontId="9" fillId="0" borderId="8" xfId="9" applyFont="1" applyBorder="1" applyAlignment="1">
      <alignment horizontal="right" vertical="center"/>
    </xf>
    <xf numFmtId="165" fontId="9" fillId="0" borderId="14" xfId="9" applyNumberFormat="1" applyFont="1" applyBorder="1" applyAlignment="1">
      <alignment horizontal="right" vertical="center"/>
    </xf>
    <xf numFmtId="165" fontId="9" fillId="0" borderId="15" xfId="9" applyNumberFormat="1" applyFont="1" applyBorder="1" applyAlignment="1">
      <alignment horizontal="right" vertical="center"/>
    </xf>
    <xf numFmtId="165" fontId="9" fillId="0" borderId="16" xfId="9" applyNumberFormat="1" applyFont="1" applyBorder="1" applyAlignment="1">
      <alignment horizontal="right" vertical="center"/>
    </xf>
    <xf numFmtId="165" fontId="9" fillId="3" borderId="15" xfId="9" applyNumberFormat="1" applyFont="1" applyFill="1" applyBorder="1" applyAlignment="1">
      <alignment horizontal="right" vertical="center"/>
    </xf>
    <xf numFmtId="165" fontId="9" fillId="6" borderId="15" xfId="9" applyNumberFormat="1" applyFont="1" applyFill="1" applyBorder="1" applyAlignment="1">
      <alignment horizontal="right" vertical="center"/>
    </xf>
    <xf numFmtId="165" fontId="9" fillId="3" borderId="14" xfId="9" applyNumberFormat="1" applyFont="1" applyFill="1" applyBorder="1" applyAlignment="1">
      <alignment horizontal="right" vertical="center"/>
    </xf>
    <xf numFmtId="165" fontId="9" fillId="0" borderId="14" xfId="5" applyNumberFormat="1" applyFont="1" applyBorder="1" applyAlignment="1">
      <alignment horizontal="right" vertical="center"/>
    </xf>
    <xf numFmtId="164" fontId="9" fillId="0" borderId="6" xfId="7" applyNumberFormat="1" applyFont="1" applyBorder="1" applyAlignment="1">
      <alignment horizontal="right" vertical="center"/>
    </xf>
    <xf numFmtId="164" fontId="9" fillId="0" borderId="7" xfId="7" applyNumberFormat="1" applyFont="1" applyBorder="1" applyAlignment="1">
      <alignment horizontal="right" vertical="center"/>
    </xf>
    <xf numFmtId="164" fontId="9" fillId="0" borderId="8" xfId="7" applyNumberFormat="1" applyFont="1" applyBorder="1" applyAlignment="1">
      <alignment horizontal="right" vertical="center"/>
    </xf>
    <xf numFmtId="0" fontId="9" fillId="0" borderId="9" xfId="7" applyFont="1" applyBorder="1" applyAlignment="1">
      <alignment horizontal="left" vertical="top" wrapText="1"/>
    </xf>
    <xf numFmtId="164" fontId="9" fillId="0" borderId="10" xfId="7" applyNumberFormat="1" applyFont="1" applyBorder="1" applyAlignment="1">
      <alignment horizontal="right" vertical="center"/>
    </xf>
    <xf numFmtId="164" fontId="9" fillId="0" borderId="11" xfId="7" applyNumberFormat="1" applyFont="1" applyBorder="1" applyAlignment="1">
      <alignment horizontal="right" vertical="center"/>
    </xf>
    <xf numFmtId="164" fontId="9" fillId="0" borderId="12" xfId="7" applyNumberFormat="1" applyFont="1" applyBorder="1" applyAlignment="1">
      <alignment horizontal="right" vertical="center"/>
    </xf>
    <xf numFmtId="165" fontId="9" fillId="0" borderId="10" xfId="7" applyNumberFormat="1" applyFont="1" applyBorder="1" applyAlignment="1">
      <alignment horizontal="right" vertical="center"/>
    </xf>
    <xf numFmtId="165" fontId="9" fillId="0" borderId="11" xfId="7" applyNumberFormat="1" applyFont="1" applyBorder="1" applyAlignment="1">
      <alignment horizontal="right" vertical="center"/>
    </xf>
    <xf numFmtId="165" fontId="9" fillId="0" borderId="12" xfId="7" applyNumberFormat="1" applyFont="1" applyBorder="1" applyAlignment="1">
      <alignment horizontal="right" vertical="center"/>
    </xf>
    <xf numFmtId="0" fontId="9" fillId="0" borderId="14" xfId="7" applyFont="1" applyBorder="1" applyAlignment="1">
      <alignment horizontal="right" vertical="center"/>
    </xf>
    <xf numFmtId="0" fontId="9" fillId="0" borderId="15" xfId="7" applyFont="1" applyBorder="1" applyAlignment="1">
      <alignment horizontal="right" vertical="center"/>
    </xf>
    <xf numFmtId="0" fontId="0" fillId="10" borderId="0" xfId="0" applyFill="1"/>
    <xf numFmtId="0" fontId="10" fillId="10" borderId="0" xfId="6" applyFill="1"/>
    <xf numFmtId="0" fontId="9" fillId="3" borderId="15" xfId="7" applyFont="1" applyFill="1" applyBorder="1" applyAlignment="1">
      <alignment horizontal="right" vertical="center"/>
    </xf>
    <xf numFmtId="0" fontId="9" fillId="3" borderId="16" xfId="7" applyFont="1" applyFill="1" applyBorder="1" applyAlignment="1">
      <alignment horizontal="right" vertical="center"/>
    </xf>
    <xf numFmtId="165" fontId="9" fillId="0" borderId="16" xfId="7" applyNumberFormat="1" applyFont="1" applyBorder="1" applyAlignment="1">
      <alignment horizontal="right" vertical="center"/>
    </xf>
    <xf numFmtId="165" fontId="9" fillId="3" borderId="14" xfId="7" applyNumberFormat="1" applyFont="1" applyFill="1" applyBorder="1" applyAlignment="1">
      <alignment horizontal="right" vertical="center"/>
    </xf>
    <xf numFmtId="165" fontId="9" fillId="3" borderId="15" xfId="7" applyNumberFormat="1" applyFont="1" applyFill="1" applyBorder="1" applyAlignment="1">
      <alignment horizontal="right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9" fillId="0" borderId="32" xfId="5" applyFont="1" applyBorder="1" applyAlignment="1">
      <alignment horizontal="center" wrapText="1"/>
    </xf>
    <xf numFmtId="0" fontId="9" fillId="0" borderId="33" xfId="5" applyFont="1" applyBorder="1" applyAlignment="1">
      <alignment horizontal="left" vertical="top" wrapText="1"/>
    </xf>
    <xf numFmtId="0" fontId="9" fillId="0" borderId="34" xfId="5" applyFont="1" applyBorder="1" applyAlignment="1">
      <alignment horizontal="right" vertical="center"/>
    </xf>
    <xf numFmtId="0" fontId="9" fillId="0" borderId="35" xfId="5" applyFont="1" applyBorder="1" applyAlignment="1">
      <alignment horizontal="left" vertical="top" wrapText="1"/>
    </xf>
    <xf numFmtId="165" fontId="9" fillId="0" borderId="36" xfId="5" applyNumberFormat="1" applyFont="1" applyBorder="1" applyAlignment="1">
      <alignment horizontal="right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7" fillId="0" borderId="0" xfId="2" applyFont="1" applyAlignment="1">
      <alignment horizontal="left" vertical="top" wrapText="1"/>
    </xf>
    <xf numFmtId="0" fontId="6" fillId="0" borderId="0" xfId="2" applyFont="1" applyAlignment="1">
      <alignment horizontal="center" vertical="center" wrapText="1"/>
    </xf>
    <xf numFmtId="0" fontId="7" fillId="0" borderId="1" xfId="2" applyFont="1" applyBorder="1" applyAlignment="1">
      <alignment horizontal="left" wrapText="1"/>
    </xf>
    <xf numFmtId="0" fontId="6" fillId="0" borderId="0" xfId="9" applyFont="1" applyBorder="1" applyAlignment="1">
      <alignment horizontal="center" vertical="center" wrapText="1"/>
    </xf>
    <xf numFmtId="0" fontId="9" fillId="0" borderId="1" xfId="9" applyFont="1" applyBorder="1" applyAlignment="1">
      <alignment horizontal="left" wrapText="1"/>
    </xf>
    <xf numFmtId="0" fontId="9" fillId="0" borderId="0" xfId="9" applyFont="1" applyBorder="1" applyAlignment="1">
      <alignment horizontal="left" vertical="top" wrapText="1"/>
    </xf>
    <xf numFmtId="0" fontId="6" fillId="0" borderId="0" xfId="1" applyFont="1" applyAlignment="1">
      <alignment horizontal="center" vertical="center" wrapText="1"/>
    </xf>
    <xf numFmtId="0" fontId="7" fillId="0" borderId="1" xfId="1" applyFont="1" applyBorder="1" applyAlignment="1">
      <alignment horizontal="left" wrapText="1"/>
    </xf>
    <xf numFmtId="0" fontId="7" fillId="0" borderId="0" xfId="1" applyFont="1" applyAlignment="1">
      <alignment horizontal="left" vertical="top" wrapText="1"/>
    </xf>
    <xf numFmtId="0" fontId="6" fillId="0" borderId="0" xfId="3" applyFont="1" applyAlignment="1">
      <alignment horizontal="center" vertical="center" wrapText="1"/>
    </xf>
    <xf numFmtId="0" fontId="9" fillId="0" borderId="0" xfId="4" applyFont="1" applyAlignment="1">
      <alignment horizontal="left" vertical="top" wrapText="1"/>
    </xf>
    <xf numFmtId="0" fontId="9" fillId="0" borderId="21" xfId="3" applyFont="1" applyBorder="1" applyAlignment="1">
      <alignment horizontal="center" vertical="top" wrapText="1"/>
    </xf>
    <xf numFmtId="0" fontId="7" fillId="0" borderId="21" xfId="3" applyFont="1" applyBorder="1" applyAlignment="1">
      <alignment horizontal="center" vertical="top" wrapText="1"/>
    </xf>
    <xf numFmtId="0" fontId="9" fillId="0" borderId="17" xfId="4" applyFont="1" applyBorder="1" applyAlignment="1">
      <alignment horizontal="left" wrapText="1"/>
    </xf>
    <xf numFmtId="0" fontId="9" fillId="0" borderId="18" xfId="4" applyFont="1" applyBorder="1" applyAlignment="1">
      <alignment horizontal="left" wrapText="1"/>
    </xf>
    <xf numFmtId="0" fontId="9" fillId="0" borderId="19" xfId="4" applyFont="1" applyBorder="1" applyAlignment="1">
      <alignment horizontal="left" vertical="top" wrapText="1"/>
    </xf>
    <xf numFmtId="0" fontId="9" fillId="0" borderId="21" xfId="4" applyFont="1" applyBorder="1" applyAlignment="1">
      <alignment horizontal="left" vertical="top" wrapText="1"/>
    </xf>
    <xf numFmtId="0" fontId="9" fillId="0" borderId="0" xfId="5" applyFont="1" applyAlignment="1">
      <alignment horizontal="left" vertical="top" wrapText="1"/>
    </xf>
    <xf numFmtId="0" fontId="9" fillId="0" borderId="17" xfId="5" applyFont="1" applyBorder="1" applyAlignment="1">
      <alignment horizontal="left" wrapText="1"/>
    </xf>
    <xf numFmtId="0" fontId="9" fillId="0" borderId="18" xfId="5" applyFont="1" applyBorder="1" applyAlignment="1">
      <alignment horizontal="left" wrapText="1"/>
    </xf>
    <xf numFmtId="0" fontId="9" fillId="0" borderId="19" xfId="5" applyFont="1" applyBorder="1" applyAlignment="1">
      <alignment horizontal="left" vertical="top" wrapText="1"/>
    </xf>
    <xf numFmtId="0" fontId="9" fillId="0" borderId="21" xfId="5" applyFont="1" applyBorder="1" applyAlignment="1">
      <alignment horizontal="left" vertical="top" wrapText="1"/>
    </xf>
    <xf numFmtId="0" fontId="6" fillId="0" borderId="0" xfId="5" applyFont="1" applyAlignment="1">
      <alignment horizontal="center" vertical="center" wrapText="1"/>
    </xf>
    <xf numFmtId="0" fontId="9" fillId="0" borderId="1" xfId="5" applyFont="1" applyBorder="1" applyAlignment="1">
      <alignment horizontal="left" wrapText="1"/>
    </xf>
    <xf numFmtId="0" fontId="6" fillId="0" borderId="29" xfId="5" applyFont="1" applyBorder="1" applyAlignment="1">
      <alignment horizontal="center" vertical="center" wrapText="1"/>
    </xf>
    <xf numFmtId="0" fontId="6" fillId="0" borderId="0" xfId="5" applyFont="1" applyBorder="1" applyAlignment="1">
      <alignment horizontal="center" vertical="center" wrapText="1"/>
    </xf>
    <xf numFmtId="0" fontId="6" fillId="0" borderId="30" xfId="5" applyFont="1" applyBorder="1" applyAlignment="1">
      <alignment horizontal="center" vertical="center" wrapText="1"/>
    </xf>
    <xf numFmtId="0" fontId="9" fillId="0" borderId="31" xfId="5" applyFont="1" applyBorder="1" applyAlignment="1">
      <alignment horizontal="left" wrapText="1"/>
    </xf>
    <xf numFmtId="0" fontId="9" fillId="0" borderId="29" xfId="5" applyFont="1" applyBorder="1" applyAlignment="1">
      <alignment horizontal="left" vertical="top" wrapText="1"/>
    </xf>
    <xf numFmtId="0" fontId="9" fillId="0" borderId="0" xfId="5" applyFont="1" applyBorder="1" applyAlignment="1">
      <alignment horizontal="left" vertical="top" wrapText="1"/>
    </xf>
    <xf numFmtId="0" fontId="9" fillId="0" borderId="30" xfId="5" applyFont="1" applyBorder="1" applyAlignment="1">
      <alignment horizontal="left" vertical="top" wrapText="1"/>
    </xf>
    <xf numFmtId="0" fontId="9" fillId="0" borderId="37" xfId="5" applyFont="1" applyBorder="1" applyAlignment="1">
      <alignment horizontal="left" vertical="top" wrapText="1"/>
    </xf>
    <xf numFmtId="0" fontId="9" fillId="0" borderId="38" xfId="5" applyFont="1" applyBorder="1" applyAlignment="1">
      <alignment horizontal="left" vertical="top" wrapText="1"/>
    </xf>
    <xf numFmtId="0" fontId="9" fillId="0" borderId="39" xfId="5" applyFont="1" applyBorder="1" applyAlignment="1">
      <alignment horizontal="left" vertical="top" wrapText="1"/>
    </xf>
    <xf numFmtId="0" fontId="6" fillId="0" borderId="0" xfId="6" applyFont="1" applyAlignment="1">
      <alignment horizontal="center" vertical="center" wrapText="1"/>
    </xf>
    <xf numFmtId="0" fontId="9" fillId="0" borderId="1" xfId="6" applyFont="1" applyBorder="1" applyAlignment="1">
      <alignment horizontal="left" wrapText="1"/>
    </xf>
    <xf numFmtId="0" fontId="9" fillId="0" borderId="0" xfId="6" applyFont="1" applyAlignment="1">
      <alignment horizontal="left" vertical="top" wrapText="1"/>
    </xf>
    <xf numFmtId="0" fontId="6" fillId="0" borderId="0" xfId="7" applyFont="1" applyAlignment="1">
      <alignment horizontal="center" vertical="center" wrapText="1"/>
    </xf>
    <xf numFmtId="0" fontId="9" fillId="0" borderId="0" xfId="7" applyFont="1" applyAlignment="1">
      <alignment horizontal="left" vertical="top" wrapText="1"/>
    </xf>
    <xf numFmtId="0" fontId="9" fillId="0" borderId="1" xfId="7" applyFont="1" applyBorder="1" applyAlignment="1">
      <alignment horizontal="left" wrapText="1"/>
    </xf>
    <xf numFmtId="0" fontId="6" fillId="0" borderId="0" xfId="7" applyFont="1" applyBorder="1" applyAlignment="1">
      <alignment horizontal="center" vertical="center" wrapText="1"/>
    </xf>
    <xf numFmtId="0" fontId="9" fillId="0" borderId="0" xfId="7" applyFont="1" applyBorder="1" applyAlignment="1">
      <alignment horizontal="left" vertical="top" wrapText="1"/>
    </xf>
    <xf numFmtId="0" fontId="9" fillId="0" borderId="0" xfId="8" applyFont="1" applyAlignment="1">
      <alignment horizontal="left" vertical="top" wrapText="1"/>
    </xf>
    <xf numFmtId="0" fontId="6" fillId="0" borderId="0" xfId="8" applyFont="1" applyAlignment="1">
      <alignment horizontal="center" vertical="center" wrapText="1"/>
    </xf>
    <xf numFmtId="0" fontId="9" fillId="0" borderId="17" xfId="8" applyFont="1" applyBorder="1" applyAlignment="1">
      <alignment horizontal="left" wrapText="1"/>
    </xf>
    <xf numFmtId="0" fontId="9" fillId="0" borderId="18" xfId="8" applyFont="1" applyBorder="1" applyAlignment="1">
      <alignment horizontal="left" wrapText="1"/>
    </xf>
    <xf numFmtId="0" fontId="9" fillId="0" borderId="19" xfId="8" applyFont="1" applyBorder="1" applyAlignment="1">
      <alignment horizontal="left" vertical="top" wrapText="1"/>
    </xf>
    <xf numFmtId="0" fontId="9" fillId="0" borderId="21" xfId="8" applyFont="1" applyBorder="1" applyAlignment="1">
      <alignment horizontal="left" vertical="top" wrapText="1"/>
    </xf>
  </cellXfs>
  <cellStyles count="10">
    <cellStyle name="Обычный" xfId="0" builtinId="0"/>
    <cellStyle name="Обычный_группа 11-15 лет" xfId="5"/>
    <cellStyle name="Обычный_Группы 6-10 лет" xfId="2"/>
    <cellStyle name="Обычный_Группы 6-10 лет_1" xfId="9"/>
    <cellStyle name="Обычный_Группы 8-11 лет" xfId="6"/>
    <cellStyle name="Обычный_Группы 8-11 лет-Второе детство" xfId="7"/>
    <cellStyle name="Обычный_Корреляции групп 6-10 лет" xfId="3"/>
    <cellStyle name="Обычный_Корреляции групп 6-10 лет_1" xfId="4"/>
    <cellStyle name="Обычный_Корреляции групп 8-11 лет" xfId="8"/>
    <cellStyle name="Обычный_Лист2" xfId="1"/>
  </cellStyles>
  <dxfs count="4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2:BP31" totalsRowShown="0">
  <autoFilter ref="A2:BP31"/>
  <sortState ref="A3:BP31">
    <sortCondition ref="B2:B31"/>
  </sortState>
  <tableColumns count="68">
    <tableColumn id="1" name="Участники"/>
    <tableColumn id="2" name="Группа"/>
    <tableColumn id="3" name="Пол"/>
    <tableColumn id="4" name="г.р."/>
    <tableColumn id="5" name="возраст"/>
    <tableColumn id="6" name="рост"/>
    <tableColumn id="7" name="вес"/>
    <tableColumn id="8" name="норм"/>
    <tableColumn id="9" name="вдох"/>
    <tableColumn id="10" name="выдох"/>
    <tableColumn id="11" name="жел"/>
    <tableColumn id="12" name="САД/до"/>
    <tableColumn id="13" name="ДАД/до"/>
    <tableColumn id="14" name="САД/после"/>
    <tableColumn id="15" name="ДАД/после"/>
    <tableColumn id="16" name="До"/>
    <tableColumn id="17" name="После"/>
    <tableColumn id="18" name="До слева"/>
    <tableColumn id="19" name="До справа"/>
    <tableColumn id="20" name="После слева"/>
    <tableColumn id="21" name="После справа"/>
    <tableColumn id="22" name="До слева2"/>
    <tableColumn id="23" name="До справа3"/>
    <tableColumn id="24" name="После слева4"/>
    <tableColumn id="25" name="После справа5"/>
    <tableColumn id="26" name="До6"/>
    <tableColumn id="27" name="После7"/>
    <tableColumn id="28" name="ИМТ" dataDxfId="40">
      <calculatedColumnFormula>Таблица1[[#This Row],[вес]]/(Таблица1[[#This Row],[рост]]/100)^2</calculatedColumnFormula>
    </tableColumn>
    <tableColumn id="45" name="ИВВ" dataDxfId="39">
      <calculatedColumnFormula>Таблица1[[#This Row],[рост]]/(2*Таблица1[[#This Row],[вес]]+Таблица1[[#This Row],[норм]])</calculatedColumnFormula>
    </tableColumn>
    <tableColumn id="46" name="ИП" dataDxfId="38">
      <calculatedColumnFormula>Таблица1[[#This Row],[рост]]-Таблица1[[#This Row],[вес]]-Таблица1[[#This Row],[выдох]]</calculatedColumnFormula>
    </tableColumn>
    <tableColumn id="47" name="ИЭ" dataDxfId="37">
      <calculatedColumnFormula>Таблица1[[#This Row],[норм]]-0.5*Таблица1[[#This Row],[рост]]</calculatedColumnFormula>
    </tableColumn>
    <tableColumn id="29" name="ПД_до" dataDxfId="36">
      <calculatedColumnFormula>Таблица1[[#This Row],[САД/до]]-Таблица1[[#This Row],[ДАД/до]]</calculatedColumnFormula>
    </tableColumn>
    <tableColumn id="30" name="ПД_после" dataDxfId="35">
      <calculatedColumnFormula>Таблица1[[#This Row],[САД/после]]-Таблица1[[#This Row],[ДАД/после]]</calculatedColumnFormula>
    </tableColumn>
    <tableColumn id="31" name="СОК_до" dataDxfId="34">
      <calculatedColumnFormula>(40+0.5*Таблица1[[#This Row],[ПД_до]])-(0.6*Таблица1[[#This Row],[ДАД/до]])+3.2*Таблица1[[#This Row],[возраст]]</calculatedColumnFormula>
    </tableColumn>
    <tableColumn id="32" name="СОК_после" dataDxfId="33">
      <calculatedColumnFormula>(40+0.5*Таблица1[[#This Row],[ПД_после]])-(0.6*Таблица1[[#This Row],[ДАД/после]])+3.2*Таблица1[[#This Row],[возраст]]</calculatedColumnFormula>
    </tableColumn>
    <tableColumn id="33" name="МОК_до" dataDxfId="32">
      <calculatedColumnFormula>Таблица1[[#This Row],[СОК_до]]*Таблица1[[#This Row],[До]]</calculatedColumnFormula>
    </tableColumn>
    <tableColumn id="34" name="МОК_после" dataDxfId="31">
      <calculatedColumnFormula>Таблица1[[#This Row],[СОК_после]]*Таблица1[[#This Row],[После]]</calculatedColumnFormula>
    </tableColumn>
    <tableColumn id="35" name="ВИК_до" dataDxfId="30">
      <calculatedColumnFormula>(1-Таблица1[[#This Row],[ДАД/до]]/Таблица1[[#This Row],[До]])*100</calculatedColumnFormula>
    </tableColumn>
    <tableColumn id="36" name="ВИК_после" dataDxfId="29">
      <calculatedColumnFormula>(1-Таблица1[[#This Row],[ДАД/после]]/Таблица1[[#This Row],[После]])*100</calculatedColumnFormula>
    </tableColumn>
    <tableColumn id="37" name="ДП_до" dataDxfId="28">
      <calculatedColumnFormula>Таблица1[[#This Row],[До]]*Таблица1[[#This Row],[САД/до]]/100</calculatedColumnFormula>
    </tableColumn>
    <tableColumn id="38" name="ДП_после" dataDxfId="27">
      <calculatedColumnFormula>Таблица1[[#This Row],[После]]*Таблица1[[#This Row],[САД/после]]/100</calculatedColumnFormula>
    </tableColumn>
    <tableColumn id="39" name="АП_до" dataDxfId="26">
      <calculatedColumnFormula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calculatedColumnFormula>
    </tableColumn>
    <tableColumn id="40" name="АП_после" dataDxfId="25">
      <calculatedColumnFormula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calculatedColumnFormula>
    </tableColumn>
    <tableColumn id="41" name="ЖИ" dataDxfId="24">
      <calculatedColumnFormula>Таблица1[[#This Row],[жел]]/Таблица1[[#This Row],[вес]]</calculatedColumnFormula>
    </tableColumn>
    <tableColumn id="43" name="КВ_до" dataDxfId="23">
      <calculatedColumnFormula>Таблица1[[#This Row],[До]]*10/Таблица1[[#This Row],[ПД_до]]</calculatedColumnFormula>
    </tableColumn>
    <tableColumn id="44" name="КВ_после" dataDxfId="22">
      <calculatedColumnFormula>Таблица1[[#This Row],[После]]*10/Таблица1[[#This Row],[ПД_после]]</calculatedColumnFormula>
    </tableColumn>
    <tableColumn id="42" name="Запястье ДО тр правое" dataDxfId="21"/>
    <tableColumn id="48" name="Запястье ДО тр слева" dataDxfId="20"/>
    <tableColumn id="49" name="ЗапястьеПОСЛЕ тр правое" dataDxfId="19"/>
    <tableColumn id="50" name="Запястье После тр слева" dataDxfId="18"/>
    <tableColumn id="51" name="Лоб ДО тр." dataDxfId="17"/>
    <tableColumn id="52" name="Лоб После тр." dataDxfId="16"/>
    <tableColumn id="53" name="ГА_1" dataDxfId="15"/>
    <tableColumn id="54" name="КЭ_1" dataDxfId="14"/>
    <tableColumn id="55" name="БЛС_1" dataDxfId="13"/>
    <tableColumn id="56" name="БВНС_1" dataDxfId="12"/>
    <tableColumn id="57" name="Работоспособность1" dataDxfId="11"/>
    <tableColumn id="58" name="НСС_1" dataDxfId="10"/>
    <tableColumn id="59" name="ВК_1" dataDxfId="9"/>
    <tableColumn id="60" name="СО_1" dataDxfId="8"/>
    <tableColumn id="61" name="ГА_2" dataDxfId="7"/>
    <tableColumn id="62" name="КЭ_2" dataDxfId="6"/>
    <tableColumn id="63" name="БЛС_2" dataDxfId="5"/>
    <tableColumn id="64" name="БВНС_2" dataDxfId="4"/>
    <tableColumn id="65" name="Работоспособность2" dataDxfId="3"/>
    <tableColumn id="66" name="НСС_2" dataDxfId="2"/>
    <tableColumn id="67" name="ВК_2" dataDxfId="1"/>
    <tableColumn id="68" name="СО_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31"/>
  <sheetViews>
    <sheetView tabSelected="1" topLeftCell="A52" workbookViewId="0">
      <selection activeCell="C42" sqref="C42"/>
    </sheetView>
  </sheetViews>
  <sheetFormatPr defaultRowHeight="15"/>
  <cols>
    <col min="1" max="1" width="17.85546875" customWidth="1"/>
    <col min="5" max="5" width="9.5703125" customWidth="1"/>
    <col min="6" max="10" width="9" bestFit="1" customWidth="1"/>
    <col min="11" max="11" width="9.42578125" bestFit="1" customWidth="1"/>
    <col min="12" max="12" width="9.42578125" customWidth="1"/>
    <col min="13" max="13" width="9.5703125" customWidth="1"/>
    <col min="14" max="14" width="12.140625" customWidth="1"/>
    <col min="15" max="15" width="12.42578125" customWidth="1"/>
    <col min="16" max="17" width="9" bestFit="1" customWidth="1"/>
    <col min="18" max="18" width="10.5703125" customWidth="1"/>
    <col min="19" max="19" width="11.5703125" customWidth="1"/>
    <col min="20" max="20" width="13.42578125" customWidth="1"/>
    <col min="21" max="21" width="14.42578125" customWidth="1"/>
    <col min="22" max="22" width="11.5703125" customWidth="1"/>
    <col min="23" max="23" width="12.5703125" customWidth="1"/>
    <col min="24" max="24" width="14.42578125" customWidth="1"/>
    <col min="25" max="25" width="15.42578125" customWidth="1"/>
    <col min="26" max="26" width="9" bestFit="1" customWidth="1"/>
    <col min="27" max="27" width="9.140625" customWidth="1"/>
    <col min="28" max="35" width="9" bestFit="1" customWidth="1"/>
    <col min="36" max="37" width="9.42578125" bestFit="1" customWidth="1"/>
    <col min="38" max="46" width="9" bestFit="1" customWidth="1"/>
  </cols>
  <sheetData>
    <row r="1" spans="1:68">
      <c r="H1" t="s">
        <v>32</v>
      </c>
      <c r="L1" t="s">
        <v>41</v>
      </c>
      <c r="P1" t="s">
        <v>42</v>
      </c>
      <c r="R1" t="s">
        <v>45</v>
      </c>
      <c r="V1" t="s">
        <v>50</v>
      </c>
      <c r="Z1" t="s">
        <v>51</v>
      </c>
      <c r="BA1" s="199" t="s">
        <v>420</v>
      </c>
      <c r="BB1" s="199"/>
      <c r="BC1" s="199"/>
      <c r="BD1" s="199"/>
      <c r="BE1" s="199"/>
      <c r="BF1" s="199"/>
      <c r="BG1" s="199"/>
      <c r="BH1" s="199"/>
      <c r="BI1" s="200" t="s">
        <v>421</v>
      </c>
      <c r="BJ1" s="200"/>
      <c r="BK1" s="200"/>
      <c r="BL1" s="200"/>
      <c r="BM1" s="200"/>
      <c r="BN1" s="200"/>
      <c r="BO1" s="200"/>
      <c r="BP1" s="200"/>
    </row>
    <row r="2" spans="1:68" ht="60">
      <c r="A2" t="s">
        <v>64</v>
      </c>
      <c r="B2" t="s">
        <v>63</v>
      </c>
      <c r="C2" t="s">
        <v>62</v>
      </c>
      <c r="D2" t="s">
        <v>29</v>
      </c>
      <c r="E2" t="s">
        <v>56</v>
      </c>
      <c r="F2" t="s">
        <v>30</v>
      </c>
      <c r="G2" t="s">
        <v>31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39</v>
      </c>
      <c r="N2" t="s">
        <v>40</v>
      </c>
      <c r="O2" t="s">
        <v>38</v>
      </c>
      <c r="P2" t="s">
        <v>43</v>
      </c>
      <c r="Q2" t="s">
        <v>44</v>
      </c>
      <c r="R2" t="s">
        <v>46</v>
      </c>
      <c r="S2" t="s">
        <v>47</v>
      </c>
      <c r="T2" t="s">
        <v>48</v>
      </c>
      <c r="U2" t="s">
        <v>49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 t="s">
        <v>73</v>
      </c>
      <c r="AC2" t="s">
        <v>89</v>
      </c>
      <c r="AD2" t="s">
        <v>90</v>
      </c>
      <c r="AE2" t="s">
        <v>91</v>
      </c>
      <c r="AF2" t="s">
        <v>76</v>
      </c>
      <c r="AG2" t="s">
        <v>77</v>
      </c>
      <c r="AH2" t="s">
        <v>74</v>
      </c>
      <c r="AI2" t="s">
        <v>75</v>
      </c>
      <c r="AJ2" t="s">
        <v>78</v>
      </c>
      <c r="AK2" t="s">
        <v>79</v>
      </c>
      <c r="AL2" t="s">
        <v>80</v>
      </c>
      <c r="AM2" t="s">
        <v>81</v>
      </c>
      <c r="AN2" t="s">
        <v>82</v>
      </c>
      <c r="AO2" t="s">
        <v>83</v>
      </c>
      <c r="AP2" t="s">
        <v>84</v>
      </c>
      <c r="AQ2" t="s">
        <v>85</v>
      </c>
      <c r="AR2" t="s">
        <v>88</v>
      </c>
      <c r="AS2" t="s">
        <v>86</v>
      </c>
      <c r="AT2" t="s">
        <v>87</v>
      </c>
      <c r="AU2" s="137" t="s">
        <v>398</v>
      </c>
      <c r="AV2" s="137" t="s">
        <v>399</v>
      </c>
      <c r="AW2" s="137" t="s">
        <v>400</v>
      </c>
      <c r="AX2" s="137" t="s">
        <v>401</v>
      </c>
      <c r="AY2" s="137" t="s">
        <v>402</v>
      </c>
      <c r="AZ2" s="137" t="s">
        <v>403</v>
      </c>
      <c r="BA2" t="s">
        <v>404</v>
      </c>
      <c r="BB2" t="s">
        <v>405</v>
      </c>
      <c r="BC2" t="s">
        <v>406</v>
      </c>
      <c r="BD2" t="s">
        <v>407</v>
      </c>
      <c r="BE2" t="s">
        <v>408</v>
      </c>
      <c r="BF2" t="s">
        <v>409</v>
      </c>
      <c r="BG2" t="s">
        <v>410</v>
      </c>
      <c r="BH2" t="s">
        <v>411</v>
      </c>
      <c r="BI2" t="s">
        <v>412</v>
      </c>
      <c r="BJ2" t="s">
        <v>413</v>
      </c>
      <c r="BK2" t="s">
        <v>414</v>
      </c>
      <c r="BL2" t="s">
        <v>415</v>
      </c>
      <c r="BM2" t="s">
        <v>416</v>
      </c>
      <c r="BN2" t="s">
        <v>417</v>
      </c>
      <c r="BO2" t="s">
        <v>418</v>
      </c>
      <c r="BP2" t="s">
        <v>419</v>
      </c>
    </row>
    <row r="3" spans="1:68" ht="15.75">
      <c r="A3" t="s">
        <v>13</v>
      </c>
      <c r="B3">
        <v>1</v>
      </c>
      <c r="C3" t="s">
        <v>66</v>
      </c>
      <c r="D3">
        <v>2018</v>
      </c>
      <c r="E3">
        <v>6</v>
      </c>
      <c r="F3">
        <v>111</v>
      </c>
      <c r="G3">
        <v>19.3</v>
      </c>
      <c r="H3">
        <v>61</v>
      </c>
      <c r="I3">
        <v>63</v>
      </c>
      <c r="J3">
        <v>59</v>
      </c>
      <c r="K3">
        <v>1600</v>
      </c>
      <c r="L3">
        <v>90</v>
      </c>
      <c r="M3">
        <v>60</v>
      </c>
      <c r="N3">
        <v>100</v>
      </c>
      <c r="O3">
        <v>80</v>
      </c>
      <c r="P3">
        <v>76</v>
      </c>
      <c r="Q3">
        <v>84</v>
      </c>
      <c r="R3">
        <v>36.6</v>
      </c>
      <c r="S3">
        <v>36.6</v>
      </c>
      <c r="T3">
        <v>36</v>
      </c>
      <c r="U3">
        <v>35.9</v>
      </c>
      <c r="V3">
        <v>36.6</v>
      </c>
      <c r="W3">
        <v>36.5</v>
      </c>
      <c r="X3">
        <v>35.700000000000003</v>
      </c>
      <c r="Y3">
        <v>35.9</v>
      </c>
      <c r="Z3">
        <v>36.36</v>
      </c>
      <c r="AA3">
        <v>36</v>
      </c>
      <c r="AB3" s="1">
        <f>Таблица1[[#This Row],[вес]]/(Таблица1[[#This Row],[рост]]/100)^2</f>
        <v>15.664312961610257</v>
      </c>
      <c r="AC3" s="3">
        <f>Таблица1[[#This Row],[рост]]/(2*Таблица1[[#This Row],[вес]]+Таблица1[[#This Row],[норм]])</f>
        <v>1.1144578313253013</v>
      </c>
      <c r="AD3" s="4">
        <f>Таблица1[[#This Row],[рост]]-Таблица1[[#This Row],[вес]]-Таблица1[[#This Row],[выдох]]</f>
        <v>32.700000000000003</v>
      </c>
      <c r="AE3" s="1">
        <f>Таблица1[[#This Row],[норм]]-0.5*Таблица1[[#This Row],[рост]]</f>
        <v>5.5</v>
      </c>
      <c r="AF3">
        <f>Таблица1[[#This Row],[САД/до]]-Таблица1[[#This Row],[ДАД/до]]</f>
        <v>30</v>
      </c>
      <c r="AG3">
        <f>Таблица1[[#This Row],[САД/после]]-Таблица1[[#This Row],[ДАД/после]]</f>
        <v>20</v>
      </c>
      <c r="AH3" s="2">
        <f>(40+0.5*Таблица1[[#This Row],[ПД_до]])-(0.6*Таблица1[[#This Row],[ДАД/до]])+3.2*Таблица1[[#This Row],[возраст]]</f>
        <v>38.200000000000003</v>
      </c>
      <c r="AI3">
        <f>(40+0.5*Таблица1[[#This Row],[ПД_после]])-(0.6*Таблица1[[#This Row],[ДАД/после]])+3.2*Таблица1[[#This Row],[возраст]]</f>
        <v>21.200000000000003</v>
      </c>
      <c r="AJ3">
        <f>Таблица1[[#This Row],[СОК_до]]*Таблица1[[#This Row],[До]]</f>
        <v>2903.2000000000003</v>
      </c>
      <c r="AK3">
        <f>Таблица1[[#This Row],[СОК_после]]*Таблица1[[#This Row],[После]]</f>
        <v>1780.8000000000002</v>
      </c>
      <c r="AL3" s="3">
        <f>(1-Таблица1[[#This Row],[ДАД/до]]/Таблица1[[#This Row],[До]])*100</f>
        <v>21.052631578947366</v>
      </c>
      <c r="AM3" s="1">
        <f>(1-Таблица1[[#This Row],[ДАД/после]]/Таблица1[[#This Row],[После]])*100</f>
        <v>4.7619047619047672</v>
      </c>
      <c r="AN3" s="2">
        <f>Таблица1[[#This Row],[До]]*Таблица1[[#This Row],[САД/до]]/100</f>
        <v>68.400000000000006</v>
      </c>
      <c r="AO3">
        <f>Таблица1[[#This Row],[После]]*Таблица1[[#This Row],[САД/после]]/100</f>
        <v>84</v>
      </c>
      <c r="AP3" s="3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1.5647000000000004</v>
      </c>
      <c r="AQ3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1.9527000000000001</v>
      </c>
      <c r="AR3" s="1">
        <f>Таблица1[[#This Row],[жел]]/Таблица1[[#This Row],[вес]]</f>
        <v>82.901554404145074</v>
      </c>
      <c r="AS3" s="3">
        <f>Таблица1[[#This Row],[До]]*10/Таблица1[[#This Row],[ПД_до]]</f>
        <v>25.333333333333332</v>
      </c>
      <c r="AT3" s="3">
        <f>Таблица1[[#This Row],[После]]*10/Таблица1[[#This Row],[ПД_после]]</f>
        <v>42</v>
      </c>
      <c r="AU3" s="1">
        <v>36.4</v>
      </c>
      <c r="AV3" s="1">
        <v>36.299999999999997</v>
      </c>
      <c r="AW3" s="1">
        <v>36.200000000000003</v>
      </c>
      <c r="AX3" s="1">
        <v>36.1</v>
      </c>
      <c r="AY3" s="1">
        <v>36.5</v>
      </c>
      <c r="AZ3" s="1">
        <v>36.5</v>
      </c>
      <c r="BA3" s="1">
        <v>2</v>
      </c>
      <c r="BB3" s="1">
        <v>6</v>
      </c>
      <c r="BC3" s="1">
        <v>4</v>
      </c>
      <c r="BD3" s="1">
        <v>-2</v>
      </c>
      <c r="BE3" s="1">
        <v>8</v>
      </c>
      <c r="BF3" s="1">
        <v>18.8</v>
      </c>
      <c r="BG3" s="1">
        <v>2.6</v>
      </c>
      <c r="BH3" s="1">
        <v>21</v>
      </c>
      <c r="BI3" s="1">
        <v>2</v>
      </c>
      <c r="BJ3" s="1">
        <v>-6</v>
      </c>
      <c r="BK3" s="1">
        <v>0</v>
      </c>
      <c r="BL3" s="1">
        <v>4</v>
      </c>
      <c r="BM3" s="1">
        <v>7</v>
      </c>
      <c r="BN3" s="1">
        <v>13.6</v>
      </c>
      <c r="BO3" s="1">
        <v>1.1000000000000001</v>
      </c>
      <c r="BP3" s="1">
        <v>21</v>
      </c>
    </row>
    <row r="4" spans="1:68">
      <c r="A4" t="s">
        <v>5</v>
      </c>
      <c r="B4">
        <v>1</v>
      </c>
      <c r="C4" t="s">
        <v>65</v>
      </c>
      <c r="D4">
        <v>2016</v>
      </c>
      <c r="E4">
        <v>8</v>
      </c>
      <c r="F4">
        <v>140</v>
      </c>
      <c r="G4">
        <v>30</v>
      </c>
      <c r="H4">
        <v>67</v>
      </c>
      <c r="I4">
        <v>70</v>
      </c>
      <c r="J4">
        <v>63</v>
      </c>
      <c r="K4">
        <v>2800</v>
      </c>
      <c r="L4">
        <v>105</v>
      </c>
      <c r="M4">
        <v>70</v>
      </c>
      <c r="N4">
        <v>115</v>
      </c>
      <c r="O4">
        <v>75</v>
      </c>
      <c r="P4">
        <v>96</v>
      </c>
      <c r="Q4">
        <v>112</v>
      </c>
      <c r="R4">
        <v>36.299999999999997</v>
      </c>
      <c r="S4">
        <v>36.4</v>
      </c>
      <c r="T4">
        <v>35.799999999999997</v>
      </c>
      <c r="U4">
        <v>35.799999999999997</v>
      </c>
      <c r="V4">
        <v>36.299999999999997</v>
      </c>
      <c r="W4">
        <v>36.200000000000003</v>
      </c>
      <c r="X4">
        <v>35.799999999999997</v>
      </c>
      <c r="Y4">
        <v>35.799999999999997</v>
      </c>
      <c r="Z4">
        <v>36</v>
      </c>
      <c r="AA4">
        <v>35.6</v>
      </c>
      <c r="AB4" s="1">
        <f>Таблица1[[#This Row],[вес]]/(Таблица1[[#This Row],[рост]]/100)^2</f>
        <v>15.306122448979593</v>
      </c>
      <c r="AC4" s="1">
        <f>Таблица1[[#This Row],[рост]]/(2*Таблица1[[#This Row],[вес]]+Таблица1[[#This Row],[норм]])</f>
        <v>1.1023622047244095</v>
      </c>
      <c r="AD4" s="1">
        <f>Таблица1[[#This Row],[рост]]-Таблица1[[#This Row],[вес]]-Таблица1[[#This Row],[выдох]]</f>
        <v>47</v>
      </c>
      <c r="AE4" s="1">
        <f>Таблица1[[#This Row],[норм]]-0.5*Таблица1[[#This Row],[рост]]</f>
        <v>-3</v>
      </c>
      <c r="AF4">
        <f>Таблица1[[#This Row],[САД/до]]-Таблица1[[#This Row],[ДАД/до]]</f>
        <v>35</v>
      </c>
      <c r="AG4">
        <f>Таблица1[[#This Row],[САД/после]]-Таблица1[[#This Row],[ДАД/после]]</f>
        <v>40</v>
      </c>
      <c r="AH4">
        <f>(40+0.5*Таблица1[[#This Row],[ПД_до]])-(0.6*Таблица1[[#This Row],[ДАД/до]])+3.2*Таблица1[[#This Row],[возраст]]</f>
        <v>41.1</v>
      </c>
      <c r="AI4">
        <f>(40+0.5*Таблица1[[#This Row],[ПД_после]])-(0.6*Таблица1[[#This Row],[ДАД/после]])+3.2*Таблица1[[#This Row],[возраст]]</f>
        <v>40.6</v>
      </c>
      <c r="AJ4">
        <f>Таблица1[[#This Row],[СОК_до]]*Таблица1[[#This Row],[До]]</f>
        <v>3945.6000000000004</v>
      </c>
      <c r="AK4">
        <f>Таблица1[[#This Row],[СОК_после]]*Таблица1[[#This Row],[После]]</f>
        <v>4547.2</v>
      </c>
      <c r="AL4" s="1">
        <f>(1-Таблица1[[#This Row],[ДАД/до]]/Таблица1[[#This Row],[До]])*100</f>
        <v>27.083333333333336</v>
      </c>
      <c r="AM4" s="1">
        <f>(1-Таблица1[[#This Row],[ДАД/после]]/Таблица1[[#This Row],[После]])*100</f>
        <v>33.035714285714292</v>
      </c>
      <c r="AN4">
        <f>Таблица1[[#This Row],[До]]*Таблица1[[#This Row],[САД/до]]/100</f>
        <v>100.8</v>
      </c>
      <c r="AO4">
        <f>Таблица1[[#This Row],[После]]*Таблица1[[#This Row],[САД/после]]/100</f>
        <v>128.80000000000001</v>
      </c>
      <c r="AP4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1.9380000000000002</v>
      </c>
      <c r="AQ4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2.294</v>
      </c>
      <c r="AR4" s="1">
        <f>Таблица1[[#This Row],[жел]]/Таблица1[[#This Row],[вес]]</f>
        <v>93.333333333333329</v>
      </c>
      <c r="AS4" s="1">
        <f>Таблица1[[#This Row],[До]]*10/Таблица1[[#This Row],[ПД_до]]</f>
        <v>27.428571428571427</v>
      </c>
      <c r="AT4" s="1">
        <f>Таблица1[[#This Row],[После]]*10/Таблица1[[#This Row],[ПД_после]]</f>
        <v>28</v>
      </c>
      <c r="AU4" s="1">
        <v>36.1</v>
      </c>
      <c r="AV4" s="1">
        <v>36.1</v>
      </c>
      <c r="AW4" s="1">
        <v>35.9</v>
      </c>
      <c r="AX4" s="1">
        <v>35.9</v>
      </c>
      <c r="AY4" s="1">
        <v>36.4</v>
      </c>
      <c r="AZ4" s="1">
        <v>36.299999999999997</v>
      </c>
      <c r="BA4" s="1">
        <v>7</v>
      </c>
      <c r="BB4" s="1">
        <v>1</v>
      </c>
      <c r="BC4" s="1">
        <v>-5</v>
      </c>
      <c r="BD4" s="1">
        <v>-6</v>
      </c>
      <c r="BE4" s="1">
        <v>8</v>
      </c>
      <c r="BF4" s="1">
        <v>8.1</v>
      </c>
      <c r="BG4" s="1">
        <v>1</v>
      </c>
      <c r="BH4" s="1">
        <v>22</v>
      </c>
      <c r="BI4" s="1">
        <v>-4</v>
      </c>
      <c r="BJ4" s="1">
        <v>0</v>
      </c>
      <c r="BK4" s="1">
        <v>8</v>
      </c>
      <c r="BL4" s="1">
        <v>-1</v>
      </c>
      <c r="BM4" s="1">
        <v>12</v>
      </c>
      <c r="BN4" s="1">
        <v>20.9</v>
      </c>
      <c r="BO4" s="1">
        <v>1</v>
      </c>
      <c r="BP4" s="1">
        <v>22</v>
      </c>
    </row>
    <row r="5" spans="1:68">
      <c r="A5" t="s">
        <v>6</v>
      </c>
      <c r="B5">
        <v>1</v>
      </c>
      <c r="C5" t="s">
        <v>65</v>
      </c>
      <c r="D5">
        <v>2016</v>
      </c>
      <c r="E5">
        <v>8</v>
      </c>
      <c r="F5">
        <v>133</v>
      </c>
      <c r="G5">
        <v>40.4</v>
      </c>
      <c r="H5">
        <v>73</v>
      </c>
      <c r="I5">
        <v>76</v>
      </c>
      <c r="J5">
        <v>71</v>
      </c>
      <c r="K5">
        <v>2200</v>
      </c>
      <c r="L5">
        <v>90</v>
      </c>
      <c r="M5">
        <v>55</v>
      </c>
      <c r="N5">
        <v>100</v>
      </c>
      <c r="O5">
        <v>60</v>
      </c>
      <c r="P5">
        <v>84</v>
      </c>
      <c r="Q5">
        <v>112</v>
      </c>
      <c r="R5">
        <v>36.4</v>
      </c>
      <c r="S5">
        <v>36.4</v>
      </c>
      <c r="T5">
        <v>35.9</v>
      </c>
      <c r="U5">
        <v>35.799999999999997</v>
      </c>
      <c r="V5">
        <v>36.200000000000003</v>
      </c>
      <c r="W5">
        <v>36.200000000000003</v>
      </c>
      <c r="X5">
        <v>35.799999999999997</v>
      </c>
      <c r="Y5">
        <v>35.799999999999997</v>
      </c>
      <c r="Z5">
        <v>35.700000000000003</v>
      </c>
      <c r="AA5">
        <v>35.4</v>
      </c>
      <c r="AB5" s="1">
        <f>Таблица1[[#This Row],[вес]]/(Таблица1[[#This Row],[рост]]/100)^2</f>
        <v>22.839052518514329</v>
      </c>
      <c r="AC5" s="1">
        <f>Таблица1[[#This Row],[рост]]/(2*Таблица1[[#This Row],[вес]]+Таблица1[[#This Row],[норм]])</f>
        <v>0.86475942782834847</v>
      </c>
      <c r="AD5" s="1">
        <f>Таблица1[[#This Row],[рост]]-Таблица1[[#This Row],[вес]]-Таблица1[[#This Row],[выдох]]</f>
        <v>21.599999999999994</v>
      </c>
      <c r="AE5" s="1">
        <f>Таблица1[[#This Row],[норм]]-0.5*Таблица1[[#This Row],[рост]]</f>
        <v>6.5</v>
      </c>
      <c r="AF5">
        <f>Таблица1[[#This Row],[САД/до]]-Таблица1[[#This Row],[ДАД/до]]</f>
        <v>35</v>
      </c>
      <c r="AG5">
        <f>Таблица1[[#This Row],[САД/после]]-Таблица1[[#This Row],[ДАД/после]]</f>
        <v>40</v>
      </c>
      <c r="AH5">
        <f>(40+0.5*Таблица1[[#This Row],[ПД_до]])-(0.6*Таблица1[[#This Row],[ДАД/до]])+3.2*Таблица1[[#This Row],[возраст]]</f>
        <v>50.1</v>
      </c>
      <c r="AI5">
        <f>(40+0.5*Таблица1[[#This Row],[ПД_после]])-(0.6*Таблица1[[#This Row],[ДАД/после]])+3.2*Таблица1[[#This Row],[возраст]]</f>
        <v>49.6</v>
      </c>
      <c r="AJ5">
        <f>Таблица1[[#This Row],[СОК_до]]*Таблица1[[#This Row],[До]]</f>
        <v>4208.4000000000005</v>
      </c>
      <c r="AK5">
        <f>Таблица1[[#This Row],[СОК_после]]*Таблица1[[#This Row],[После]]</f>
        <v>5555.2</v>
      </c>
      <c r="AL5" s="1">
        <f>(1-Таблица1[[#This Row],[ДАД/до]]/Таблица1[[#This Row],[До]])*100</f>
        <v>34.523809523809526</v>
      </c>
      <c r="AM5" s="1">
        <f>(1-Таблица1[[#This Row],[ДАД/после]]/Таблица1[[#This Row],[После]])*100</f>
        <v>46.428571428571431</v>
      </c>
      <c r="AN5">
        <f>Таблица1[[#This Row],[До]]*Таблица1[[#This Row],[САД/до]]/100</f>
        <v>75.599999999999994</v>
      </c>
      <c r="AO5">
        <f>Таблица1[[#This Row],[После]]*Таблица1[[#This Row],[САД/после]]/100</f>
        <v>112</v>
      </c>
      <c r="AP5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1.6326000000000003</v>
      </c>
      <c r="AQ5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2.1206</v>
      </c>
      <c r="AR5" s="1">
        <f>Таблица1[[#This Row],[жел]]/Таблица1[[#This Row],[вес]]</f>
        <v>54.455445544554458</v>
      </c>
      <c r="AS5" s="1">
        <f>Таблица1[[#This Row],[До]]*10/Таблица1[[#This Row],[ПД_до]]</f>
        <v>24</v>
      </c>
      <c r="AT5" s="1">
        <f>Таблица1[[#This Row],[После]]*10/Таблица1[[#This Row],[ПД_после]]</f>
        <v>28</v>
      </c>
      <c r="AU5" s="1">
        <v>35.9</v>
      </c>
      <c r="AV5" s="1">
        <v>36</v>
      </c>
      <c r="AW5" s="1">
        <v>35.9</v>
      </c>
      <c r="AX5" s="1">
        <v>35.9</v>
      </c>
      <c r="AY5" s="1">
        <v>36.1</v>
      </c>
      <c r="AZ5" s="1">
        <v>36.200000000000003</v>
      </c>
      <c r="BA5" s="1">
        <v>9</v>
      </c>
      <c r="BB5" s="1">
        <v>-3</v>
      </c>
      <c r="BC5" s="1">
        <v>5</v>
      </c>
      <c r="BD5" s="1">
        <v>0</v>
      </c>
      <c r="BE5" s="1">
        <v>8</v>
      </c>
      <c r="BF5" s="1">
        <v>12.8</v>
      </c>
      <c r="BG5" s="1">
        <v>0.90909090909090906</v>
      </c>
      <c r="BH5" s="1">
        <v>22</v>
      </c>
      <c r="BI5" s="1">
        <v>4</v>
      </c>
      <c r="BJ5" s="1">
        <v>0</v>
      </c>
      <c r="BK5" s="1">
        <v>8</v>
      </c>
      <c r="BL5" s="1">
        <v>3</v>
      </c>
      <c r="BM5" s="1">
        <v>10</v>
      </c>
      <c r="BN5" s="1">
        <v>20.9</v>
      </c>
      <c r="BO5" s="1">
        <v>0.8</v>
      </c>
      <c r="BP5" s="1">
        <v>22</v>
      </c>
    </row>
    <row r="6" spans="1:68">
      <c r="A6" t="s">
        <v>12</v>
      </c>
      <c r="B6">
        <v>1</v>
      </c>
      <c r="C6" t="s">
        <v>66</v>
      </c>
      <c r="D6">
        <v>2016</v>
      </c>
      <c r="E6">
        <v>8</v>
      </c>
      <c r="F6">
        <v>131</v>
      </c>
      <c r="G6">
        <v>24.4</v>
      </c>
      <c r="H6">
        <v>59</v>
      </c>
      <c r="I6">
        <v>63</v>
      </c>
      <c r="J6">
        <v>58</v>
      </c>
      <c r="K6">
        <v>2400</v>
      </c>
      <c r="L6">
        <v>100</v>
      </c>
      <c r="M6">
        <v>70</v>
      </c>
      <c r="N6">
        <v>110</v>
      </c>
      <c r="O6">
        <v>80</v>
      </c>
      <c r="P6">
        <v>92</v>
      </c>
      <c r="Q6">
        <v>108</v>
      </c>
      <c r="R6">
        <v>35.9</v>
      </c>
      <c r="S6">
        <v>36</v>
      </c>
      <c r="T6">
        <v>35.799999999999997</v>
      </c>
      <c r="U6">
        <v>35.9</v>
      </c>
      <c r="V6">
        <v>36.1</v>
      </c>
      <c r="W6">
        <v>36.1</v>
      </c>
      <c r="X6">
        <v>35.799999999999997</v>
      </c>
      <c r="Y6">
        <v>35.799999999999997</v>
      </c>
      <c r="Z6">
        <v>35.9</v>
      </c>
      <c r="AA6">
        <v>35.799999999999997</v>
      </c>
      <c r="AB6" s="1">
        <f>Таблица1[[#This Row],[вес]]/(Таблица1[[#This Row],[рост]]/100)^2</f>
        <v>14.218285647689527</v>
      </c>
      <c r="AC6" s="1">
        <f>Таблица1[[#This Row],[рост]]/(2*Таблица1[[#This Row],[вес]]+Таблица1[[#This Row],[норм]])</f>
        <v>1.2152133580705009</v>
      </c>
      <c r="AD6" s="1">
        <f>Таблица1[[#This Row],[рост]]-Таблица1[[#This Row],[вес]]-Таблица1[[#This Row],[выдох]]</f>
        <v>48.599999999999994</v>
      </c>
      <c r="AE6" s="1">
        <f>Таблица1[[#This Row],[норм]]-0.5*Таблица1[[#This Row],[рост]]</f>
        <v>-6.5</v>
      </c>
      <c r="AF6">
        <f>Таблица1[[#This Row],[САД/до]]-Таблица1[[#This Row],[ДАД/до]]</f>
        <v>30</v>
      </c>
      <c r="AG6">
        <f>Таблица1[[#This Row],[САД/после]]-Таблица1[[#This Row],[ДАД/после]]</f>
        <v>30</v>
      </c>
      <c r="AH6">
        <f>(40+0.5*Таблица1[[#This Row],[ПД_до]])-(0.6*Таблица1[[#This Row],[ДАД/до]])+3.2*Таблица1[[#This Row],[возраст]]</f>
        <v>38.6</v>
      </c>
      <c r="AI6">
        <f>(40+0.5*Таблица1[[#This Row],[ПД_после]])-(0.6*Таблица1[[#This Row],[ДАД/после]])+3.2*Таблица1[[#This Row],[возраст]]</f>
        <v>32.6</v>
      </c>
      <c r="AJ6">
        <f>Таблица1[[#This Row],[СОК_до]]*Таблица1[[#This Row],[До]]</f>
        <v>3551.2000000000003</v>
      </c>
      <c r="AK6">
        <f>Таблица1[[#This Row],[СОК_после]]*Таблица1[[#This Row],[После]]</f>
        <v>3520.8</v>
      </c>
      <c r="AL6" s="1">
        <f>(1-Таблица1[[#This Row],[ДАД/до]]/Таблица1[[#This Row],[До]])*100</f>
        <v>23.913043478260864</v>
      </c>
      <c r="AM6" s="1">
        <f>(1-Таблица1[[#This Row],[ДАД/после]]/Таблица1[[#This Row],[После]])*100</f>
        <v>25.925925925925931</v>
      </c>
      <c r="AN6">
        <f>Таблица1[[#This Row],[До]]*Таблица1[[#This Row],[САД/до]]/100</f>
        <v>92</v>
      </c>
      <c r="AO6">
        <f>Таблица1[[#This Row],[После]]*Таблица1[[#This Row],[САД/после]]/100</f>
        <v>118.8</v>
      </c>
      <c r="AP6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1.8546</v>
      </c>
      <c r="AQ6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2.2505999999999999</v>
      </c>
      <c r="AR6" s="1">
        <f>Таблица1[[#This Row],[жел]]/Таблица1[[#This Row],[вес]]</f>
        <v>98.360655737704917</v>
      </c>
      <c r="AS6" s="1">
        <f>Таблица1[[#This Row],[До]]*10/Таблица1[[#This Row],[ПД_до]]</f>
        <v>30.666666666666668</v>
      </c>
      <c r="AT6" s="1">
        <f>Таблица1[[#This Row],[После]]*10/Таблица1[[#This Row],[ПД_после]]</f>
        <v>36</v>
      </c>
      <c r="AU6" s="1">
        <v>35.9</v>
      </c>
      <c r="AV6" s="1">
        <v>36</v>
      </c>
      <c r="AW6" s="1">
        <v>35.799999999999997</v>
      </c>
      <c r="AX6" s="1">
        <v>35.9</v>
      </c>
      <c r="AY6" s="1">
        <v>36.299999999999997</v>
      </c>
      <c r="AZ6" s="1">
        <v>36.299999999999997</v>
      </c>
      <c r="BA6" s="1">
        <v>3</v>
      </c>
      <c r="BB6" s="1">
        <v>-1</v>
      </c>
      <c r="BC6" s="1">
        <v>-5</v>
      </c>
      <c r="BD6" s="1">
        <v>-5</v>
      </c>
      <c r="BE6" s="1">
        <v>5</v>
      </c>
      <c r="BF6" s="1">
        <v>12.8</v>
      </c>
      <c r="BG6" s="1">
        <v>1.75</v>
      </c>
      <c r="BH6" s="1">
        <v>18</v>
      </c>
      <c r="BI6" s="1">
        <v>0</v>
      </c>
      <c r="BJ6" s="1">
        <v>-4</v>
      </c>
      <c r="BK6" s="1">
        <v>8</v>
      </c>
      <c r="BL6" s="1">
        <v>5</v>
      </c>
      <c r="BM6" s="1">
        <v>12</v>
      </c>
      <c r="BN6" s="1">
        <v>23</v>
      </c>
      <c r="BO6" s="1">
        <v>1.2857142857142858</v>
      </c>
      <c r="BP6" s="1">
        <v>20</v>
      </c>
    </row>
    <row r="7" spans="1:68">
      <c r="A7" t="s">
        <v>3</v>
      </c>
      <c r="B7">
        <v>1</v>
      </c>
      <c r="C7" t="s">
        <v>65</v>
      </c>
      <c r="D7">
        <v>2015</v>
      </c>
      <c r="E7">
        <v>9</v>
      </c>
      <c r="F7">
        <v>135</v>
      </c>
      <c r="G7">
        <v>23.7</v>
      </c>
      <c r="H7">
        <v>61</v>
      </c>
      <c r="I7">
        <v>65</v>
      </c>
      <c r="J7">
        <v>59</v>
      </c>
      <c r="K7">
        <v>2100</v>
      </c>
      <c r="L7">
        <v>100</v>
      </c>
      <c r="M7">
        <v>70</v>
      </c>
      <c r="N7">
        <v>110</v>
      </c>
      <c r="O7">
        <v>80</v>
      </c>
      <c r="P7">
        <v>76</v>
      </c>
      <c r="Q7">
        <v>108</v>
      </c>
      <c r="R7">
        <v>36.1</v>
      </c>
      <c r="S7">
        <v>36.200000000000003</v>
      </c>
      <c r="T7">
        <v>36</v>
      </c>
      <c r="U7">
        <v>36</v>
      </c>
      <c r="V7">
        <v>36.200000000000003</v>
      </c>
      <c r="W7">
        <v>36.299999999999997</v>
      </c>
      <c r="X7">
        <v>35.9</v>
      </c>
      <c r="Y7">
        <v>35.799999999999997</v>
      </c>
      <c r="Z7">
        <v>35.9</v>
      </c>
      <c r="AA7">
        <v>33</v>
      </c>
      <c r="AB7" s="1">
        <f>Таблица1[[#This Row],[вес]]/(Таблица1[[#This Row],[рост]]/100)^2</f>
        <v>13.004115226337447</v>
      </c>
      <c r="AC7" s="1">
        <f>Таблица1[[#This Row],[рост]]/(2*Таблица1[[#This Row],[вес]]+Таблица1[[#This Row],[норм]])</f>
        <v>1.2453874538745386</v>
      </c>
      <c r="AD7" s="1">
        <f>Таблица1[[#This Row],[рост]]-Таблица1[[#This Row],[вес]]-Таблица1[[#This Row],[выдох]]</f>
        <v>52.3</v>
      </c>
      <c r="AE7" s="1">
        <f>Таблица1[[#This Row],[норм]]-0.5*Таблица1[[#This Row],[рост]]</f>
        <v>-6.5</v>
      </c>
      <c r="AF7">
        <f>Таблица1[[#This Row],[САД/до]]-Таблица1[[#This Row],[ДАД/до]]</f>
        <v>30</v>
      </c>
      <c r="AG7">
        <f>Таблица1[[#This Row],[САД/после]]-Таблица1[[#This Row],[ДАД/после]]</f>
        <v>30</v>
      </c>
      <c r="AH7">
        <f>(40+0.5*Таблица1[[#This Row],[ПД_до]])-(0.6*Таблица1[[#This Row],[ДАД/до]])+3.2*Таблица1[[#This Row],[возраст]]</f>
        <v>41.8</v>
      </c>
      <c r="AI7">
        <f>(40+0.5*Таблица1[[#This Row],[ПД_после]])-(0.6*Таблица1[[#This Row],[ДАД/после]])+3.2*Таблица1[[#This Row],[возраст]]</f>
        <v>35.799999999999997</v>
      </c>
      <c r="AJ7">
        <f>Таблица1[[#This Row],[СОК_до]]*Таблица1[[#This Row],[До]]</f>
        <v>3176.7999999999997</v>
      </c>
      <c r="AK7">
        <f>Таблица1[[#This Row],[СОК_после]]*Таблица1[[#This Row],[После]]</f>
        <v>3866.3999999999996</v>
      </c>
      <c r="AL7" s="1">
        <f>(1-Таблица1[[#This Row],[ДАД/до]]/Таблица1[[#This Row],[До]])*100</f>
        <v>7.8947368421052655</v>
      </c>
      <c r="AM7" s="1">
        <f>(1-Таблица1[[#This Row],[ДАД/после]]/Таблица1[[#This Row],[После]])*100</f>
        <v>25.925925925925931</v>
      </c>
      <c r="AN7">
        <f>Таблица1[[#This Row],[До]]*Таблица1[[#This Row],[САД/до]]/100</f>
        <v>76</v>
      </c>
      <c r="AO7">
        <f>Таблица1[[#This Row],[После]]*Таблица1[[#This Row],[САД/после]]/100</f>
        <v>118.8</v>
      </c>
      <c r="AP7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1.6503000000000001</v>
      </c>
      <c r="AQ7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2.2222999999999997</v>
      </c>
      <c r="AR7" s="1">
        <f>Таблица1[[#This Row],[жел]]/Таблица1[[#This Row],[вес]]</f>
        <v>88.607594936708864</v>
      </c>
      <c r="AS7" s="1">
        <f>Таблица1[[#This Row],[До]]*10/Таблица1[[#This Row],[ПД_до]]</f>
        <v>25.333333333333332</v>
      </c>
      <c r="AT7" s="1">
        <f>Таблица1[[#This Row],[После]]*10/Таблица1[[#This Row],[ПД_после]]</f>
        <v>36</v>
      </c>
      <c r="AU7" s="1">
        <v>35.9</v>
      </c>
      <c r="AV7" s="1">
        <v>36</v>
      </c>
      <c r="AW7" s="1">
        <v>36</v>
      </c>
      <c r="AX7" s="1">
        <v>36</v>
      </c>
      <c r="AY7" s="1">
        <v>36.1</v>
      </c>
      <c r="AZ7" s="1">
        <v>36.200000000000003</v>
      </c>
      <c r="BA7" s="1">
        <v>-11</v>
      </c>
      <c r="BB7" s="1">
        <v>-1</v>
      </c>
      <c r="BC7" s="1">
        <v>-3</v>
      </c>
      <c r="BD7" s="1">
        <v>0</v>
      </c>
      <c r="BE7" s="1">
        <v>12</v>
      </c>
      <c r="BF7" s="1">
        <v>20.100000000000001</v>
      </c>
      <c r="BG7" s="1">
        <v>0.45454545454545453</v>
      </c>
      <c r="BH7" s="1">
        <v>28</v>
      </c>
      <c r="BI7" s="1">
        <v>-3</v>
      </c>
      <c r="BJ7" s="1">
        <v>-1</v>
      </c>
      <c r="BK7" s="1">
        <v>-7</v>
      </c>
      <c r="BL7" s="1">
        <v>-2</v>
      </c>
      <c r="BM7" s="1">
        <v>6</v>
      </c>
      <c r="BN7" s="1">
        <v>14.899999999999999</v>
      </c>
      <c r="BO7" s="1">
        <v>1.25</v>
      </c>
      <c r="BP7" s="1">
        <v>20</v>
      </c>
    </row>
    <row r="8" spans="1:68">
      <c r="A8" t="s">
        <v>4</v>
      </c>
      <c r="B8">
        <v>1</v>
      </c>
      <c r="C8" t="s">
        <v>65</v>
      </c>
      <c r="D8">
        <v>2015</v>
      </c>
      <c r="E8">
        <v>9</v>
      </c>
      <c r="F8">
        <v>142</v>
      </c>
      <c r="G8">
        <v>35.299999999999997</v>
      </c>
      <c r="H8">
        <v>69</v>
      </c>
      <c r="I8">
        <v>73</v>
      </c>
      <c r="J8">
        <v>67</v>
      </c>
      <c r="K8">
        <v>2200</v>
      </c>
      <c r="L8">
        <v>100</v>
      </c>
      <c r="M8">
        <v>70</v>
      </c>
      <c r="N8">
        <v>110</v>
      </c>
      <c r="O8">
        <v>80</v>
      </c>
      <c r="P8">
        <v>76</v>
      </c>
      <c r="Q8">
        <v>108</v>
      </c>
      <c r="R8">
        <v>36</v>
      </c>
      <c r="S8">
        <v>36.1</v>
      </c>
      <c r="T8">
        <v>35.799999999999997</v>
      </c>
      <c r="U8">
        <v>35.799999999999997</v>
      </c>
      <c r="V8">
        <v>35.9</v>
      </c>
      <c r="W8">
        <v>35.799999999999997</v>
      </c>
      <c r="X8">
        <v>35.799999999999997</v>
      </c>
      <c r="Y8">
        <v>35.700000000000003</v>
      </c>
      <c r="Z8">
        <v>35.9</v>
      </c>
      <c r="AA8">
        <v>32.5</v>
      </c>
      <c r="AB8" s="1">
        <f>Таблица1[[#This Row],[вес]]/(Таблица1[[#This Row],[рост]]/100)^2</f>
        <v>17.506447133505254</v>
      </c>
      <c r="AC8" s="1">
        <f>Таблица1[[#This Row],[рост]]/(2*Таблица1[[#This Row],[вес]]+Таблица1[[#This Row],[норм]])</f>
        <v>1.0171919770773639</v>
      </c>
      <c r="AD8" s="1">
        <f>Таблица1[[#This Row],[рост]]-Таблица1[[#This Row],[вес]]-Таблица1[[#This Row],[выдох]]</f>
        <v>39.700000000000003</v>
      </c>
      <c r="AE8" s="1">
        <f>Таблица1[[#This Row],[норм]]-0.5*Таблица1[[#This Row],[рост]]</f>
        <v>-2</v>
      </c>
      <c r="AF8">
        <f>Таблица1[[#This Row],[САД/до]]-Таблица1[[#This Row],[ДАД/до]]</f>
        <v>30</v>
      </c>
      <c r="AG8">
        <f>Таблица1[[#This Row],[САД/после]]-Таблица1[[#This Row],[ДАД/после]]</f>
        <v>30</v>
      </c>
      <c r="AH8">
        <f>(40+0.5*Таблица1[[#This Row],[ПД_до]])-(0.6*Таблица1[[#This Row],[ДАД/до]])+3.2*Таблица1[[#This Row],[возраст]]</f>
        <v>41.8</v>
      </c>
      <c r="AI8">
        <f>(40+0.5*Таблица1[[#This Row],[ПД_после]])-(0.6*Таблица1[[#This Row],[ДАД/после]])+3.2*Таблица1[[#This Row],[возраст]]</f>
        <v>35.799999999999997</v>
      </c>
      <c r="AJ8">
        <f>Таблица1[[#This Row],[СОК_до]]*Таблица1[[#This Row],[До]]</f>
        <v>3176.7999999999997</v>
      </c>
      <c r="AK8">
        <f>Таблица1[[#This Row],[СОК_после]]*Таблица1[[#This Row],[После]]</f>
        <v>3866.3999999999996</v>
      </c>
      <c r="AL8" s="1">
        <f>(1-Таблица1[[#This Row],[ДАД/до]]/Таблица1[[#This Row],[До]])*100</f>
        <v>7.8947368421052655</v>
      </c>
      <c r="AM8" s="1">
        <f>(1-Таблица1[[#This Row],[ДАД/после]]/Таблица1[[#This Row],[После]])*100</f>
        <v>25.925925925925931</v>
      </c>
      <c r="AN8">
        <f>Таблица1[[#This Row],[До]]*Таблица1[[#This Row],[САД/до]]/100</f>
        <v>76</v>
      </c>
      <c r="AO8">
        <f>Таблица1[[#This Row],[После]]*Таблица1[[#This Row],[САД/после]]/100</f>
        <v>118.8</v>
      </c>
      <c r="AP8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1.6917000000000004</v>
      </c>
      <c r="AQ8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2.2637</v>
      </c>
      <c r="AR8" s="1">
        <f>Таблица1[[#This Row],[жел]]/Таблица1[[#This Row],[вес]]</f>
        <v>62.322946175637398</v>
      </c>
      <c r="AS8" s="1">
        <f>Таблица1[[#This Row],[До]]*10/Таблица1[[#This Row],[ПД_до]]</f>
        <v>25.333333333333332</v>
      </c>
      <c r="AT8" s="1">
        <f>Таблица1[[#This Row],[После]]*10/Таблица1[[#This Row],[ПД_после]]</f>
        <v>36</v>
      </c>
      <c r="AU8" s="1">
        <v>36.1</v>
      </c>
      <c r="AV8" s="1">
        <v>36.1</v>
      </c>
      <c r="AW8" s="1">
        <v>35.9</v>
      </c>
      <c r="AX8" s="1">
        <v>36</v>
      </c>
      <c r="AY8" s="1">
        <v>36.299999999999997</v>
      </c>
      <c r="AZ8" s="1">
        <v>36.4</v>
      </c>
      <c r="BA8" s="1">
        <v>-5</v>
      </c>
      <c r="BB8" s="1">
        <v>9</v>
      </c>
      <c r="BC8" s="1">
        <v>3</v>
      </c>
      <c r="BD8" s="1">
        <v>-6</v>
      </c>
      <c r="BE8" s="1">
        <v>8</v>
      </c>
      <c r="BF8" s="1">
        <v>13.6</v>
      </c>
      <c r="BG8" s="1">
        <v>1</v>
      </c>
      <c r="BH8" s="1">
        <v>22</v>
      </c>
      <c r="BI8" s="1">
        <v>-2</v>
      </c>
      <c r="BJ8" s="1">
        <v>0</v>
      </c>
      <c r="BK8" s="1">
        <v>6</v>
      </c>
      <c r="BL8" s="1">
        <v>-1</v>
      </c>
      <c r="BM8" s="1">
        <v>8</v>
      </c>
      <c r="BN8" s="1">
        <v>8.1</v>
      </c>
      <c r="BO8" s="1">
        <v>1.2</v>
      </c>
      <c r="BP8" s="1">
        <v>20</v>
      </c>
    </row>
    <row r="9" spans="1:68">
      <c r="A9" t="s">
        <v>11</v>
      </c>
      <c r="B9">
        <v>1</v>
      </c>
      <c r="C9" t="s">
        <v>66</v>
      </c>
      <c r="D9">
        <v>2014</v>
      </c>
      <c r="E9">
        <v>10</v>
      </c>
      <c r="F9">
        <v>146</v>
      </c>
      <c r="G9">
        <v>45</v>
      </c>
      <c r="H9">
        <v>79</v>
      </c>
      <c r="I9">
        <v>83</v>
      </c>
      <c r="J9">
        <v>77</v>
      </c>
      <c r="K9">
        <v>2700</v>
      </c>
      <c r="L9">
        <v>110</v>
      </c>
      <c r="M9">
        <v>70</v>
      </c>
      <c r="N9">
        <v>120</v>
      </c>
      <c r="O9">
        <v>80</v>
      </c>
      <c r="P9">
        <v>84</v>
      </c>
      <c r="Q9">
        <v>108</v>
      </c>
      <c r="R9">
        <v>36</v>
      </c>
      <c r="S9">
        <v>35.9</v>
      </c>
      <c r="T9">
        <v>35.9</v>
      </c>
      <c r="U9">
        <v>35.9</v>
      </c>
      <c r="V9">
        <v>36.299999999999997</v>
      </c>
      <c r="W9">
        <v>36.1</v>
      </c>
      <c r="X9">
        <v>35.799999999999997</v>
      </c>
      <c r="Y9">
        <v>35.9</v>
      </c>
      <c r="Z9">
        <v>35.6</v>
      </c>
      <c r="AA9">
        <v>32</v>
      </c>
      <c r="AB9" s="1">
        <f>Таблица1[[#This Row],[вес]]/(Таблица1[[#This Row],[рост]]/100)^2</f>
        <v>21.110902608369305</v>
      </c>
      <c r="AC9" s="1">
        <f>Таблица1[[#This Row],[рост]]/(2*Таблица1[[#This Row],[вес]]+Таблица1[[#This Row],[норм]])</f>
        <v>0.86390532544378695</v>
      </c>
      <c r="AD9" s="1">
        <f>Таблица1[[#This Row],[рост]]-Таблица1[[#This Row],[вес]]-Таблица1[[#This Row],[выдох]]</f>
        <v>24</v>
      </c>
      <c r="AE9" s="1">
        <f>Таблица1[[#This Row],[норм]]-0.5*Таблица1[[#This Row],[рост]]</f>
        <v>6</v>
      </c>
      <c r="AF9">
        <f>Таблица1[[#This Row],[САД/до]]-Таблица1[[#This Row],[ДАД/до]]</f>
        <v>40</v>
      </c>
      <c r="AG9">
        <f>Таблица1[[#This Row],[САД/после]]-Таблица1[[#This Row],[ДАД/после]]</f>
        <v>40</v>
      </c>
      <c r="AH9">
        <f>(40+0.5*Таблица1[[#This Row],[ПД_до]])-(0.6*Таблица1[[#This Row],[ДАД/до]])+3.2*Таблица1[[#This Row],[возраст]]</f>
        <v>50</v>
      </c>
      <c r="AI9">
        <f>(40+0.5*Таблица1[[#This Row],[ПД_после]])-(0.6*Таблица1[[#This Row],[ДАД/после]])+3.2*Таблица1[[#This Row],[возраст]]</f>
        <v>44</v>
      </c>
      <c r="AJ9">
        <f>Таблица1[[#This Row],[СОК_до]]*Таблица1[[#This Row],[До]]</f>
        <v>4200</v>
      </c>
      <c r="AK9">
        <f>Таблица1[[#This Row],[СОК_после]]*Таблица1[[#This Row],[После]]</f>
        <v>4752</v>
      </c>
      <c r="AL9" s="1">
        <f>(1-Таблица1[[#This Row],[ДАД/до]]/Таблица1[[#This Row],[До]])*100</f>
        <v>16.666666666666664</v>
      </c>
      <c r="AM9" s="1">
        <f>(1-Таблица1[[#This Row],[ДАД/после]]/Таблица1[[#This Row],[После]])*100</f>
        <v>25.925925925925931</v>
      </c>
      <c r="AN9">
        <f>Таблица1[[#This Row],[До]]*Таблица1[[#This Row],[САД/до]]/100</f>
        <v>92.4</v>
      </c>
      <c r="AO9">
        <f>Таблица1[[#This Row],[После]]*Таблица1[[#This Row],[САД/после]]/100</f>
        <v>129.6</v>
      </c>
      <c r="AP9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1.9850000000000003</v>
      </c>
      <c r="AQ9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2.4690000000000003</v>
      </c>
      <c r="AR9" s="1">
        <f>Таблица1[[#This Row],[жел]]/Таблица1[[#This Row],[вес]]</f>
        <v>60</v>
      </c>
      <c r="AS9" s="1">
        <f>Таблица1[[#This Row],[До]]*10/Таблица1[[#This Row],[ПД_до]]</f>
        <v>21</v>
      </c>
      <c r="AT9" s="1">
        <f>Таблица1[[#This Row],[После]]*10/Таблица1[[#This Row],[ПД_после]]</f>
        <v>27</v>
      </c>
      <c r="AU9" s="1">
        <v>35.9</v>
      </c>
      <c r="AV9" s="1">
        <v>36</v>
      </c>
      <c r="AW9" s="1">
        <v>35.9</v>
      </c>
      <c r="AX9" s="1">
        <v>35.9</v>
      </c>
      <c r="AY9" s="1">
        <v>36.200000000000003</v>
      </c>
      <c r="AZ9" s="1">
        <v>36.299999999999997</v>
      </c>
      <c r="BA9" s="1">
        <v>8</v>
      </c>
      <c r="BB9" s="1">
        <v>6</v>
      </c>
      <c r="BC9" s="1">
        <v>-4</v>
      </c>
      <c r="BD9" s="1">
        <v>-11</v>
      </c>
      <c r="BE9" s="1">
        <v>3</v>
      </c>
      <c r="BF9" s="1">
        <v>22.2</v>
      </c>
      <c r="BG9" s="1">
        <v>0.41666666666666669</v>
      </c>
      <c r="BH9" s="1">
        <v>28</v>
      </c>
      <c r="BI9" s="1">
        <v>-8</v>
      </c>
      <c r="BJ9" s="1">
        <v>-4</v>
      </c>
      <c r="BK9" s="1">
        <v>-2</v>
      </c>
      <c r="BL9" s="1">
        <v>5</v>
      </c>
      <c r="BM9" s="1">
        <v>13</v>
      </c>
      <c r="BN9" s="1">
        <v>12.8</v>
      </c>
      <c r="BO9" s="1">
        <v>0.69230769230769229</v>
      </c>
      <c r="BP9" s="1">
        <v>20</v>
      </c>
    </row>
    <row r="10" spans="1:68">
      <c r="A10" t="s">
        <v>10</v>
      </c>
      <c r="B10">
        <v>1</v>
      </c>
      <c r="C10" t="s">
        <v>66</v>
      </c>
      <c r="D10">
        <v>2014</v>
      </c>
      <c r="E10">
        <v>10</v>
      </c>
      <c r="F10">
        <v>137</v>
      </c>
      <c r="G10">
        <v>28.7</v>
      </c>
      <c r="H10">
        <v>64</v>
      </c>
      <c r="I10">
        <v>70</v>
      </c>
      <c r="J10">
        <v>63</v>
      </c>
      <c r="K10">
        <v>2500</v>
      </c>
      <c r="L10">
        <v>90</v>
      </c>
      <c r="M10">
        <v>60</v>
      </c>
      <c r="N10">
        <v>120</v>
      </c>
      <c r="O10">
        <v>70</v>
      </c>
      <c r="P10">
        <v>72</v>
      </c>
      <c r="Q10">
        <v>108</v>
      </c>
      <c r="R10">
        <v>36.299999999999997</v>
      </c>
      <c r="S10">
        <v>36.4</v>
      </c>
      <c r="T10">
        <v>35.9</v>
      </c>
      <c r="U10">
        <v>35.9</v>
      </c>
      <c r="V10">
        <v>36.299999999999997</v>
      </c>
      <c r="W10">
        <v>36.299999999999997</v>
      </c>
      <c r="X10">
        <v>35.799999999999997</v>
      </c>
      <c r="Y10">
        <v>35.799999999999997</v>
      </c>
      <c r="Z10">
        <v>36.200000000000003</v>
      </c>
      <c r="AA10">
        <v>35.700000000000003</v>
      </c>
      <c r="AB10" s="1">
        <f>Таблица1[[#This Row],[вес]]/(Таблица1[[#This Row],[рост]]/100)^2</f>
        <v>15.291171612765728</v>
      </c>
      <c r="AC10" s="1">
        <f>Таблица1[[#This Row],[рост]]/(2*Таблица1[[#This Row],[вес]]+Таблица1[[#This Row],[норм]])</f>
        <v>1.128500823723229</v>
      </c>
      <c r="AD10" s="1">
        <f>Таблица1[[#This Row],[рост]]-Таблица1[[#This Row],[вес]]-Таблица1[[#This Row],[выдох]]</f>
        <v>45.3</v>
      </c>
      <c r="AE10" s="1">
        <f>Таблица1[[#This Row],[норм]]-0.5*Таблица1[[#This Row],[рост]]</f>
        <v>-4.5</v>
      </c>
      <c r="AF10">
        <f>Таблица1[[#This Row],[САД/до]]-Таблица1[[#This Row],[ДАД/до]]</f>
        <v>30</v>
      </c>
      <c r="AG10">
        <f>Таблица1[[#This Row],[САД/после]]-Таблица1[[#This Row],[ДАД/после]]</f>
        <v>50</v>
      </c>
      <c r="AH10">
        <f>(40+0.5*Таблица1[[#This Row],[ПД_до]])-(0.6*Таблица1[[#This Row],[ДАД/до]])+3.2*Таблица1[[#This Row],[возраст]]</f>
        <v>51</v>
      </c>
      <c r="AI10">
        <f>(40+0.5*Таблица1[[#This Row],[ПД_после]])-(0.6*Таблица1[[#This Row],[ДАД/после]])+3.2*Таблица1[[#This Row],[возраст]]</f>
        <v>55</v>
      </c>
      <c r="AJ10">
        <f>Таблица1[[#This Row],[СОК_до]]*Таблица1[[#This Row],[До]]</f>
        <v>3672</v>
      </c>
      <c r="AK10">
        <f>Таблица1[[#This Row],[СОК_после]]*Таблица1[[#This Row],[После]]</f>
        <v>5940</v>
      </c>
      <c r="AL10" s="1">
        <f>(1-Таблица1[[#This Row],[ДАД/до]]/Таблица1[[#This Row],[До]])*100</f>
        <v>16.666666666666664</v>
      </c>
      <c r="AM10" s="1">
        <f>(1-Таблица1[[#This Row],[ДАД/после]]/Таблица1[[#This Row],[После]])*100</f>
        <v>35.185185185185183</v>
      </c>
      <c r="AN10">
        <f>Таблица1[[#This Row],[До]]*Таблица1[[#This Row],[САД/до]]/100</f>
        <v>64.8</v>
      </c>
      <c r="AO10">
        <f>Таблица1[[#This Row],[После]]*Таблица1[[#This Row],[САД/после]]/100</f>
        <v>129.6</v>
      </c>
      <c r="AP10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1.4273000000000002</v>
      </c>
      <c r="AQ10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2.3233000000000006</v>
      </c>
      <c r="AR10" s="1">
        <f>Таблица1[[#This Row],[жел]]/Таблица1[[#This Row],[вес]]</f>
        <v>87.108013937282237</v>
      </c>
      <c r="AS10" s="1">
        <f>Таблица1[[#This Row],[До]]*10/Таблица1[[#This Row],[ПД_до]]</f>
        <v>24</v>
      </c>
      <c r="AT10" s="1">
        <f>Таблица1[[#This Row],[После]]*10/Таблица1[[#This Row],[ПД_после]]</f>
        <v>21.6</v>
      </c>
      <c r="AU10" s="1">
        <v>35.9</v>
      </c>
      <c r="AV10" s="1">
        <v>35.9</v>
      </c>
      <c r="AW10" s="1">
        <v>36.1</v>
      </c>
      <c r="AX10" s="1">
        <v>36</v>
      </c>
      <c r="AY10" s="1">
        <v>36.4</v>
      </c>
      <c r="AZ10" s="1">
        <v>36.6</v>
      </c>
      <c r="BA10" s="1">
        <v>-5</v>
      </c>
      <c r="BB10" s="1">
        <v>3</v>
      </c>
      <c r="BC10" s="1">
        <v>7</v>
      </c>
      <c r="BD10" s="1">
        <v>-2</v>
      </c>
      <c r="BE10" s="1">
        <v>12</v>
      </c>
      <c r="BF10" s="1">
        <v>6.8</v>
      </c>
      <c r="BG10" s="1">
        <v>0.6428571428571429</v>
      </c>
      <c r="BH10" s="1">
        <v>22</v>
      </c>
      <c r="BI10" s="1">
        <v>9</v>
      </c>
      <c r="BJ10" s="1">
        <v>-3</v>
      </c>
      <c r="BK10" s="1">
        <v>-1</v>
      </c>
      <c r="BL10" s="1">
        <v>2</v>
      </c>
      <c r="BM10" s="1">
        <v>8</v>
      </c>
      <c r="BN10" s="1">
        <v>27.700000000000003</v>
      </c>
      <c r="BO10" s="1">
        <v>0.5</v>
      </c>
      <c r="BP10" s="1">
        <v>26</v>
      </c>
    </row>
    <row r="11" spans="1:68">
      <c r="A11" t="s">
        <v>9</v>
      </c>
      <c r="B11">
        <v>1</v>
      </c>
      <c r="C11" t="s">
        <v>66</v>
      </c>
      <c r="D11">
        <v>2013</v>
      </c>
      <c r="E11">
        <v>11</v>
      </c>
      <c r="F11">
        <v>142</v>
      </c>
      <c r="G11">
        <v>27.4</v>
      </c>
      <c r="H11">
        <v>60</v>
      </c>
      <c r="I11">
        <v>65</v>
      </c>
      <c r="J11">
        <v>59</v>
      </c>
      <c r="K11">
        <v>2200</v>
      </c>
      <c r="L11">
        <v>90</v>
      </c>
      <c r="M11">
        <v>60</v>
      </c>
      <c r="N11">
        <v>100</v>
      </c>
      <c r="O11">
        <v>70</v>
      </c>
      <c r="P11">
        <v>80</v>
      </c>
      <c r="Q11">
        <v>108</v>
      </c>
      <c r="R11">
        <v>36.1</v>
      </c>
      <c r="S11">
        <v>36</v>
      </c>
      <c r="T11">
        <v>35.700000000000003</v>
      </c>
      <c r="U11">
        <v>35.6</v>
      </c>
      <c r="V11">
        <v>36.200000000000003</v>
      </c>
      <c r="W11">
        <v>36.200000000000003</v>
      </c>
      <c r="X11">
        <v>35.799999999999997</v>
      </c>
      <c r="Y11">
        <v>35.700000000000003</v>
      </c>
      <c r="Z11">
        <v>36.299999999999997</v>
      </c>
      <c r="AA11">
        <v>36</v>
      </c>
      <c r="AB11" s="1">
        <f>Таблица1[[#This Row],[вес]]/(Таблица1[[#This Row],[рост]]/100)^2</f>
        <v>13.588573695695297</v>
      </c>
      <c r="AC11" s="1">
        <f>Таблица1[[#This Row],[рост]]/(2*Таблица1[[#This Row],[вес]]+Таблица1[[#This Row],[норм]])</f>
        <v>1.2369337979094077</v>
      </c>
      <c r="AD11" s="1">
        <f>Таблица1[[#This Row],[рост]]-Таблица1[[#This Row],[вес]]-Таблица1[[#This Row],[выдох]]</f>
        <v>55.599999999999994</v>
      </c>
      <c r="AE11" s="1">
        <f>Таблица1[[#This Row],[норм]]-0.5*Таблица1[[#This Row],[рост]]</f>
        <v>-11</v>
      </c>
      <c r="AF11">
        <f>Таблица1[[#This Row],[САД/до]]-Таблица1[[#This Row],[ДАД/до]]</f>
        <v>30</v>
      </c>
      <c r="AG11">
        <f>Таблица1[[#This Row],[САД/после]]-Таблица1[[#This Row],[ДАД/после]]</f>
        <v>30</v>
      </c>
      <c r="AH11">
        <f>(40+0.5*Таблица1[[#This Row],[ПД_до]])-(0.6*Таблица1[[#This Row],[ДАД/до]])+3.2*Таблица1[[#This Row],[возраст]]</f>
        <v>54.2</v>
      </c>
      <c r="AI11">
        <f>(40+0.5*Таблица1[[#This Row],[ПД_после]])-(0.6*Таблица1[[#This Row],[ДАД/после]])+3.2*Таблица1[[#This Row],[возраст]]</f>
        <v>48.2</v>
      </c>
      <c r="AJ11">
        <f>Таблица1[[#This Row],[СОК_до]]*Таблица1[[#This Row],[До]]</f>
        <v>4336</v>
      </c>
      <c r="AK11">
        <f>Таблица1[[#This Row],[СОК_после]]*Таблица1[[#This Row],[После]]</f>
        <v>5205.6000000000004</v>
      </c>
      <c r="AL11" s="1">
        <f>(1-Таблица1[[#This Row],[ДАД/до]]/Таблица1[[#This Row],[До]])*100</f>
        <v>25</v>
      </c>
      <c r="AM11" s="1">
        <f>(1-Таблица1[[#This Row],[ДАД/после]]/Таблица1[[#This Row],[После]])*100</f>
        <v>35.185185185185183</v>
      </c>
      <c r="AN11">
        <f>Таблица1[[#This Row],[До]]*Таблица1[[#This Row],[САД/до]]/100</f>
        <v>72</v>
      </c>
      <c r="AO11">
        <f>Таблица1[[#This Row],[После]]*Таблица1[[#This Row],[САД/после]]/100</f>
        <v>108</v>
      </c>
      <c r="AP11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1.4725999999999997</v>
      </c>
      <c r="AQ11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2.0005999999999999</v>
      </c>
      <c r="AR11" s="1">
        <f>Таблица1[[#This Row],[жел]]/Таблица1[[#This Row],[вес]]</f>
        <v>80.291970802919707</v>
      </c>
      <c r="AS11" s="1">
        <f>Таблица1[[#This Row],[До]]*10/Таблица1[[#This Row],[ПД_до]]</f>
        <v>26.666666666666668</v>
      </c>
      <c r="AT11" s="1">
        <f>Таблица1[[#This Row],[После]]*10/Таблица1[[#This Row],[ПД_после]]</f>
        <v>36</v>
      </c>
      <c r="AU11" s="1">
        <v>35.700000000000003</v>
      </c>
      <c r="AV11" s="1">
        <v>35.799999999999997</v>
      </c>
      <c r="AW11" s="1">
        <v>35.700000000000003</v>
      </c>
      <c r="AX11" s="1">
        <v>35.6</v>
      </c>
      <c r="AY11" s="1">
        <v>36.299999999999997</v>
      </c>
      <c r="AZ11" s="1">
        <v>36.200000000000003</v>
      </c>
      <c r="BA11" s="1">
        <v>9</v>
      </c>
      <c r="BB11" s="1">
        <v>5</v>
      </c>
      <c r="BC11" s="1">
        <v>-3</v>
      </c>
      <c r="BD11" s="1">
        <v>-9</v>
      </c>
      <c r="BE11" s="1">
        <v>4</v>
      </c>
      <c r="BF11" s="1">
        <v>20.100000000000001</v>
      </c>
      <c r="BG11" s="1">
        <v>0.72727272727272729</v>
      </c>
      <c r="BH11" s="1">
        <v>25</v>
      </c>
      <c r="BI11" s="1">
        <v>5</v>
      </c>
      <c r="BJ11" s="1">
        <v>7</v>
      </c>
      <c r="BK11" s="1">
        <v>-1</v>
      </c>
      <c r="BL11" s="1">
        <v>-5</v>
      </c>
      <c r="BM11" s="1">
        <v>8</v>
      </c>
      <c r="BN11" s="1">
        <v>14.899999999999999</v>
      </c>
      <c r="BO11" s="1">
        <v>1.5</v>
      </c>
      <c r="BP11" s="1">
        <v>18</v>
      </c>
    </row>
    <row r="12" spans="1:68">
      <c r="A12" t="s">
        <v>8</v>
      </c>
      <c r="B12">
        <v>1</v>
      </c>
      <c r="C12" t="s">
        <v>66</v>
      </c>
      <c r="D12">
        <v>2013</v>
      </c>
      <c r="E12">
        <v>11</v>
      </c>
      <c r="F12">
        <v>135</v>
      </c>
      <c r="G12">
        <v>28.4</v>
      </c>
      <c r="H12">
        <v>69</v>
      </c>
      <c r="I12">
        <v>70</v>
      </c>
      <c r="J12">
        <v>68</v>
      </c>
      <c r="K12">
        <v>2500</v>
      </c>
      <c r="L12">
        <v>90</v>
      </c>
      <c r="M12">
        <v>55</v>
      </c>
      <c r="N12">
        <v>95</v>
      </c>
      <c r="O12">
        <v>60</v>
      </c>
      <c r="P12">
        <v>84</v>
      </c>
      <c r="Q12">
        <v>100</v>
      </c>
      <c r="R12">
        <v>36.1</v>
      </c>
      <c r="S12">
        <v>35.799999999999997</v>
      </c>
      <c r="T12">
        <v>36</v>
      </c>
      <c r="U12">
        <v>36.1</v>
      </c>
      <c r="V12">
        <v>36.4</v>
      </c>
      <c r="W12">
        <v>36.4</v>
      </c>
      <c r="X12">
        <v>36.299999999999997</v>
      </c>
      <c r="Y12">
        <v>36.299999999999997</v>
      </c>
      <c r="Z12">
        <v>36.4</v>
      </c>
      <c r="AA12">
        <v>36.200000000000003</v>
      </c>
      <c r="AB12" s="1">
        <f>Таблица1[[#This Row],[вес]]/(Таблица1[[#This Row],[рост]]/100)^2</f>
        <v>15.58299039780521</v>
      </c>
      <c r="AC12" s="1">
        <f>Таблица1[[#This Row],[рост]]/(2*Таблица1[[#This Row],[вес]]+Таблица1[[#This Row],[норм]])</f>
        <v>1.0731319554848966</v>
      </c>
      <c r="AD12" s="1">
        <f>Таблица1[[#This Row],[рост]]-Таблица1[[#This Row],[вес]]-Таблица1[[#This Row],[выдох]]</f>
        <v>38.599999999999994</v>
      </c>
      <c r="AE12" s="1">
        <f>Таблица1[[#This Row],[норм]]-0.5*Таблица1[[#This Row],[рост]]</f>
        <v>1.5</v>
      </c>
      <c r="AF12">
        <f>Таблица1[[#This Row],[САД/до]]-Таблица1[[#This Row],[ДАД/до]]</f>
        <v>35</v>
      </c>
      <c r="AG12">
        <f>Таблица1[[#This Row],[САД/после]]-Таблица1[[#This Row],[ДАД/после]]</f>
        <v>35</v>
      </c>
      <c r="AH12">
        <f>(40+0.5*Таблица1[[#This Row],[ПД_до]])-(0.6*Таблица1[[#This Row],[ДАД/до]])+3.2*Таблица1[[#This Row],[возраст]]</f>
        <v>59.7</v>
      </c>
      <c r="AI12">
        <f>(40+0.5*Таблица1[[#This Row],[ПД_после]])-(0.6*Таблица1[[#This Row],[ДАД/после]])+3.2*Таблица1[[#This Row],[возраст]]</f>
        <v>56.7</v>
      </c>
      <c r="AJ12">
        <f>Таблица1[[#This Row],[СОК_до]]*Таблица1[[#This Row],[До]]</f>
        <v>5014.8</v>
      </c>
      <c r="AK12">
        <f>Таблица1[[#This Row],[СОК_после]]*Таблица1[[#This Row],[После]]</f>
        <v>5670</v>
      </c>
      <c r="AL12" s="1">
        <f>(1-Таблица1[[#This Row],[ДАД/до]]/Таблица1[[#This Row],[До]])*100</f>
        <v>34.523809523809526</v>
      </c>
      <c r="AM12" s="1">
        <f>(1-Таблица1[[#This Row],[ДАД/после]]/Таблица1[[#This Row],[После]])*100</f>
        <v>40</v>
      </c>
      <c r="AN12">
        <f>Таблица1[[#This Row],[До]]*Таблица1[[#This Row],[САД/до]]/100</f>
        <v>75.599999999999994</v>
      </c>
      <c r="AO12">
        <f>Таблица1[[#This Row],[После]]*Таблица1[[#This Row],[САД/после]]/100</f>
        <v>95</v>
      </c>
      <c r="AP12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1.5486</v>
      </c>
      <c r="AQ12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1.8345999999999996</v>
      </c>
      <c r="AR12" s="1">
        <f>Таблица1[[#This Row],[жел]]/Таблица1[[#This Row],[вес]]</f>
        <v>88.028169014084511</v>
      </c>
      <c r="AS12" s="1">
        <f>Таблица1[[#This Row],[До]]*10/Таблица1[[#This Row],[ПД_до]]</f>
        <v>24</v>
      </c>
      <c r="AT12" s="1">
        <f>Таблица1[[#This Row],[После]]*10/Таблица1[[#This Row],[ПД_после]]</f>
        <v>28.571428571428573</v>
      </c>
      <c r="AU12" s="1">
        <v>35.700000000000003</v>
      </c>
      <c r="AV12" s="1">
        <v>35.799999999999997</v>
      </c>
      <c r="AW12" s="1">
        <v>35.700000000000003</v>
      </c>
      <c r="AX12" s="1">
        <v>35.6</v>
      </c>
      <c r="AY12" s="1">
        <v>35.799999999999997</v>
      </c>
      <c r="AZ12" s="1">
        <v>35.799999999999997</v>
      </c>
      <c r="BA12" s="1">
        <v>-3</v>
      </c>
      <c r="BB12" s="1">
        <v>9</v>
      </c>
      <c r="BC12" s="1">
        <v>5</v>
      </c>
      <c r="BD12" s="1">
        <v>-6</v>
      </c>
      <c r="BE12" s="1">
        <v>8</v>
      </c>
      <c r="BF12" s="1">
        <v>19.600000000000001</v>
      </c>
      <c r="BG12" s="1">
        <v>1.1111111111111112</v>
      </c>
      <c r="BH12" s="1">
        <v>22</v>
      </c>
      <c r="BI12" s="1">
        <v>-8</v>
      </c>
      <c r="BJ12" s="1">
        <v>6</v>
      </c>
      <c r="BK12" s="1">
        <v>2</v>
      </c>
      <c r="BL12" s="1">
        <v>-3</v>
      </c>
      <c r="BM12" s="1">
        <v>10</v>
      </c>
      <c r="BN12" s="1">
        <v>13.6</v>
      </c>
      <c r="BO12" s="1">
        <v>0.66666666666666663</v>
      </c>
      <c r="BP12" s="1">
        <v>23</v>
      </c>
    </row>
    <row r="13" spans="1:68">
      <c r="A13" t="s">
        <v>7</v>
      </c>
      <c r="B13">
        <v>1</v>
      </c>
      <c r="C13" t="s">
        <v>66</v>
      </c>
      <c r="D13">
        <v>2011</v>
      </c>
      <c r="E13">
        <v>13</v>
      </c>
      <c r="F13">
        <v>165</v>
      </c>
      <c r="G13">
        <v>56.7</v>
      </c>
      <c r="H13">
        <v>84</v>
      </c>
      <c r="I13">
        <v>92</v>
      </c>
      <c r="J13">
        <v>84</v>
      </c>
      <c r="K13">
        <v>4000</v>
      </c>
      <c r="L13">
        <v>115</v>
      </c>
      <c r="M13">
        <v>70</v>
      </c>
      <c r="N13">
        <v>120</v>
      </c>
      <c r="O13">
        <v>70</v>
      </c>
      <c r="P13">
        <v>68</v>
      </c>
      <c r="Q13">
        <v>84</v>
      </c>
      <c r="R13">
        <v>36.299999999999997</v>
      </c>
      <c r="S13">
        <v>36.299999999999997</v>
      </c>
      <c r="T13">
        <v>35.9</v>
      </c>
      <c r="U13">
        <v>35.9</v>
      </c>
      <c r="V13">
        <v>36.299999999999997</v>
      </c>
      <c r="W13">
        <v>36.4</v>
      </c>
      <c r="X13">
        <v>36</v>
      </c>
      <c r="Y13">
        <v>36</v>
      </c>
      <c r="Z13">
        <v>35.799999999999997</v>
      </c>
      <c r="AA13">
        <v>35.6</v>
      </c>
      <c r="AB13" s="1">
        <f>Таблица1[[#This Row],[вес]]/(Таблица1[[#This Row],[рост]]/100)^2</f>
        <v>20.826446280991739</v>
      </c>
      <c r="AC13" s="1">
        <f>Таблица1[[#This Row],[рост]]/(2*Таблица1[[#This Row],[вес]]+Таблица1[[#This Row],[норм]])</f>
        <v>0.83586626139817621</v>
      </c>
      <c r="AD13" s="1">
        <f>Таблица1[[#This Row],[рост]]-Таблица1[[#This Row],[вес]]-Таблица1[[#This Row],[выдох]]</f>
        <v>24.299999999999997</v>
      </c>
      <c r="AE13" s="1">
        <f>Таблица1[[#This Row],[норм]]-0.5*Таблица1[[#This Row],[рост]]</f>
        <v>1.5</v>
      </c>
      <c r="AF13">
        <f>Таблица1[[#This Row],[САД/до]]-Таблица1[[#This Row],[ДАД/до]]</f>
        <v>45</v>
      </c>
      <c r="AG13">
        <f>Таблица1[[#This Row],[САД/после]]-Таблица1[[#This Row],[ДАД/после]]</f>
        <v>50</v>
      </c>
      <c r="AH13">
        <f>(40+0.5*Таблица1[[#This Row],[ПД_до]])-(0.6*Таблица1[[#This Row],[ДАД/до]])+3.2*Таблица1[[#This Row],[возраст]]</f>
        <v>62.1</v>
      </c>
      <c r="AI13">
        <f>(40+0.5*Таблица1[[#This Row],[ПД_после]])-(0.6*Таблица1[[#This Row],[ДАД/после]])+3.2*Таблица1[[#This Row],[возраст]]</f>
        <v>64.599999999999994</v>
      </c>
      <c r="AJ13">
        <f>Таблица1[[#This Row],[СОК_до]]*Таблица1[[#This Row],[До]]</f>
        <v>4222.8</v>
      </c>
      <c r="AK13">
        <f>Таблица1[[#This Row],[СОК_после]]*Таблица1[[#This Row],[После]]</f>
        <v>5426.4</v>
      </c>
      <c r="AL13" s="1">
        <f>(1-Таблица1[[#This Row],[ДАД/до]]/Таблица1[[#This Row],[До]])*100</f>
        <v>-2.9411764705882248</v>
      </c>
      <c r="AM13" s="1">
        <f>(1-Таблица1[[#This Row],[ДАД/после]]/Таблица1[[#This Row],[После]])*100</f>
        <v>16.666666666666664</v>
      </c>
      <c r="AN13">
        <f>Таблица1[[#This Row],[До]]*Таблица1[[#This Row],[САД/до]]/100</f>
        <v>78.2</v>
      </c>
      <c r="AO13">
        <f>Таблица1[[#This Row],[После]]*Таблица1[[#This Row],[САД/после]]/100</f>
        <v>100.8</v>
      </c>
      <c r="AP13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1.8553000000000002</v>
      </c>
      <c r="AQ13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2.1013000000000002</v>
      </c>
      <c r="AR13" s="1">
        <f>Таблица1[[#This Row],[жел]]/Таблица1[[#This Row],[вес]]</f>
        <v>70.546737213403873</v>
      </c>
      <c r="AS13" s="1">
        <f>Таблица1[[#This Row],[До]]*10/Таблица1[[#This Row],[ПД_до]]</f>
        <v>15.111111111111111</v>
      </c>
      <c r="AT13" s="1">
        <f>Таблица1[[#This Row],[После]]*10/Таблица1[[#This Row],[ПД_после]]</f>
        <v>16.8</v>
      </c>
      <c r="AU13" s="1">
        <v>36</v>
      </c>
      <c r="AV13" s="1">
        <v>35.799999999999997</v>
      </c>
      <c r="AW13" s="1">
        <v>36.1</v>
      </c>
      <c r="AX13" s="1">
        <v>35.799999999999997</v>
      </c>
      <c r="AY13" s="1">
        <v>36.299999999999997</v>
      </c>
      <c r="AZ13" s="1">
        <v>36.1</v>
      </c>
      <c r="BA13" s="1">
        <v>10</v>
      </c>
      <c r="BB13" s="1">
        <v>2</v>
      </c>
      <c r="BC13" s="1">
        <v>-4</v>
      </c>
      <c r="BD13" s="1">
        <v>-7</v>
      </c>
      <c r="BE13" s="1">
        <v>5</v>
      </c>
      <c r="BF13" s="1">
        <v>20.9</v>
      </c>
      <c r="BG13" s="1">
        <v>1</v>
      </c>
      <c r="BH13" s="1">
        <v>28</v>
      </c>
      <c r="BI13" s="1">
        <v>10</v>
      </c>
      <c r="BJ13" s="1">
        <v>4</v>
      </c>
      <c r="BK13" s="1">
        <v>-2</v>
      </c>
      <c r="BL13" s="1">
        <v>-8</v>
      </c>
      <c r="BM13" s="1">
        <v>5</v>
      </c>
      <c r="BN13" s="1">
        <v>20.100000000000001</v>
      </c>
      <c r="BO13" s="1">
        <v>0.9</v>
      </c>
      <c r="BP13" s="1">
        <v>30</v>
      </c>
    </row>
    <row r="14" spans="1:68">
      <c r="A14" t="s">
        <v>2</v>
      </c>
      <c r="B14">
        <v>1</v>
      </c>
      <c r="C14" t="s">
        <v>65</v>
      </c>
      <c r="D14">
        <v>2011</v>
      </c>
      <c r="E14">
        <v>13</v>
      </c>
      <c r="F14">
        <v>160</v>
      </c>
      <c r="G14">
        <v>61.4</v>
      </c>
      <c r="H14">
        <v>95</v>
      </c>
      <c r="I14">
        <v>98</v>
      </c>
      <c r="J14">
        <v>92</v>
      </c>
      <c r="K14">
        <v>4200</v>
      </c>
      <c r="L14">
        <v>130</v>
      </c>
      <c r="M14">
        <v>85</v>
      </c>
      <c r="N14">
        <v>130</v>
      </c>
      <c r="O14">
        <v>80</v>
      </c>
      <c r="P14">
        <v>64</v>
      </c>
      <c r="Q14">
        <v>76</v>
      </c>
      <c r="R14">
        <v>36.4</v>
      </c>
      <c r="S14">
        <v>36</v>
      </c>
      <c r="T14">
        <v>36</v>
      </c>
      <c r="U14">
        <v>36</v>
      </c>
      <c r="V14">
        <v>36.1</v>
      </c>
      <c r="W14">
        <v>36</v>
      </c>
      <c r="X14">
        <v>35.799999999999997</v>
      </c>
      <c r="Y14">
        <v>35.9</v>
      </c>
      <c r="Z14">
        <v>35.799999999999997</v>
      </c>
      <c r="AA14">
        <v>32.9</v>
      </c>
      <c r="AB14" s="1">
        <f>Таблица1[[#This Row],[вес]]/(Таблица1[[#This Row],[рост]]/100)^2</f>
        <v>23.984374999999996</v>
      </c>
      <c r="AC14" s="1">
        <f>Таблица1[[#This Row],[рост]]/(2*Таблица1[[#This Row],[вес]]+Таблица1[[#This Row],[норм]])</f>
        <v>0.7346189164370982</v>
      </c>
      <c r="AD14" s="1">
        <f>Таблица1[[#This Row],[рост]]-Таблица1[[#This Row],[вес]]-Таблица1[[#This Row],[выдох]]</f>
        <v>6.5999999999999943</v>
      </c>
      <c r="AE14" s="1">
        <f>Таблица1[[#This Row],[норм]]-0.5*Таблица1[[#This Row],[рост]]</f>
        <v>15</v>
      </c>
      <c r="AF14">
        <f>Таблица1[[#This Row],[САД/до]]-Таблица1[[#This Row],[ДАД/до]]</f>
        <v>45</v>
      </c>
      <c r="AG14">
        <f>Таблица1[[#This Row],[САД/после]]-Таблица1[[#This Row],[ДАД/после]]</f>
        <v>50</v>
      </c>
      <c r="AH14">
        <f>(40+0.5*Таблица1[[#This Row],[ПД_до]])-(0.6*Таблица1[[#This Row],[ДАД/до]])+3.2*Таблица1[[#This Row],[возраст]]</f>
        <v>53.1</v>
      </c>
      <c r="AI14">
        <f>(40+0.5*Таблица1[[#This Row],[ПД_после]])-(0.6*Таблица1[[#This Row],[ДАД/после]])+3.2*Таблица1[[#This Row],[возраст]]</f>
        <v>58.6</v>
      </c>
      <c r="AJ14">
        <f>Таблица1[[#This Row],[СОК_до]]*Таблица1[[#This Row],[До]]</f>
        <v>3398.4</v>
      </c>
      <c r="AK14">
        <f>Таблица1[[#This Row],[СОК_после]]*Таблица1[[#This Row],[После]]</f>
        <v>4453.6000000000004</v>
      </c>
      <c r="AL14" s="1">
        <f>(1-Таблица1[[#This Row],[ДАД/до]]/Таблица1[[#This Row],[До]])*100</f>
        <v>-32.8125</v>
      </c>
      <c r="AM14" s="1">
        <f>(1-Таблица1[[#This Row],[ДАД/после]]/Таблица1[[#This Row],[После]])*100</f>
        <v>-5.2631578947368363</v>
      </c>
      <c r="AN14">
        <f>Таблица1[[#This Row],[До]]*Таблица1[[#This Row],[САД/до]]/100</f>
        <v>83.2</v>
      </c>
      <c r="AO14">
        <f>Таблица1[[#This Row],[После]]*Таблица1[[#This Row],[САД/после]]/100</f>
        <v>98.8</v>
      </c>
      <c r="AP14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2.2286000000000001</v>
      </c>
      <c r="AQ14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2.3206000000000002</v>
      </c>
      <c r="AR14" s="1">
        <f>Таблица1[[#This Row],[жел]]/Таблица1[[#This Row],[вес]]</f>
        <v>68.403908794788279</v>
      </c>
      <c r="AS14" s="1">
        <f>Таблица1[[#This Row],[До]]*10/Таблица1[[#This Row],[ПД_до]]</f>
        <v>14.222222222222221</v>
      </c>
      <c r="AT14" s="1">
        <f>Таблица1[[#This Row],[После]]*10/Таблица1[[#This Row],[ПД_после]]</f>
        <v>15.2</v>
      </c>
      <c r="AU14" s="1">
        <v>35.700000000000003</v>
      </c>
      <c r="AV14" s="1">
        <v>35.799999999999997</v>
      </c>
      <c r="AW14" s="1">
        <v>35.6</v>
      </c>
      <c r="AX14" s="1">
        <v>35.799999999999997</v>
      </c>
      <c r="AY14" s="1">
        <v>35.799999999999997</v>
      </c>
      <c r="AZ14" s="1">
        <v>36.1</v>
      </c>
      <c r="BA14" s="1">
        <v>0</v>
      </c>
      <c r="BB14" s="1">
        <v>4</v>
      </c>
      <c r="BC14" s="1">
        <v>8</v>
      </c>
      <c r="BD14" s="1">
        <v>1</v>
      </c>
      <c r="BE14" s="1">
        <v>13</v>
      </c>
      <c r="BF14" s="1">
        <v>13.6</v>
      </c>
      <c r="BG14" s="1">
        <v>1.5</v>
      </c>
      <c r="BH14" s="1">
        <v>18</v>
      </c>
      <c r="BI14" s="1">
        <v>0</v>
      </c>
      <c r="BJ14" s="1">
        <v>-4</v>
      </c>
      <c r="BK14" s="1">
        <v>-8</v>
      </c>
      <c r="BL14" s="1">
        <v>-1</v>
      </c>
      <c r="BM14" s="1">
        <v>11</v>
      </c>
      <c r="BN14" s="1">
        <v>14.1</v>
      </c>
      <c r="BO14" s="1">
        <v>1.125</v>
      </c>
      <c r="BP14" s="1">
        <v>24</v>
      </c>
    </row>
    <row r="15" spans="1:68">
      <c r="A15" t="s">
        <v>1</v>
      </c>
      <c r="B15">
        <v>1</v>
      </c>
      <c r="C15" t="s">
        <v>65</v>
      </c>
      <c r="D15">
        <v>2010</v>
      </c>
      <c r="E15">
        <v>14</v>
      </c>
      <c r="F15">
        <v>163</v>
      </c>
      <c r="G15">
        <v>65</v>
      </c>
      <c r="H15">
        <v>95</v>
      </c>
      <c r="I15">
        <v>98</v>
      </c>
      <c r="J15">
        <v>92</v>
      </c>
      <c r="K15">
        <v>3800</v>
      </c>
      <c r="L15">
        <v>130</v>
      </c>
      <c r="M15">
        <v>85</v>
      </c>
      <c r="N15">
        <v>140</v>
      </c>
      <c r="O15">
        <v>90</v>
      </c>
      <c r="P15">
        <v>80</v>
      </c>
      <c r="Q15">
        <v>92</v>
      </c>
      <c r="R15">
        <v>36.4</v>
      </c>
      <c r="S15">
        <v>36.6</v>
      </c>
      <c r="T15">
        <v>35.9</v>
      </c>
      <c r="U15">
        <v>35.9</v>
      </c>
      <c r="V15">
        <v>36.4</v>
      </c>
      <c r="W15">
        <v>36.4</v>
      </c>
      <c r="X15">
        <v>36</v>
      </c>
      <c r="Y15">
        <v>36</v>
      </c>
      <c r="Z15">
        <v>32.5</v>
      </c>
      <c r="AA15">
        <v>32</v>
      </c>
      <c r="AB15" s="1">
        <f>Таблица1[[#This Row],[вес]]/(Таблица1[[#This Row],[рост]]/100)^2</f>
        <v>24.464601603372351</v>
      </c>
      <c r="AC15" s="1">
        <f>Таблица1[[#This Row],[рост]]/(2*Таблица1[[#This Row],[вес]]+Таблица1[[#This Row],[норм]])</f>
        <v>0.72444444444444445</v>
      </c>
      <c r="AD15" s="1">
        <f>Таблица1[[#This Row],[рост]]-Таблица1[[#This Row],[вес]]-Таблица1[[#This Row],[выдох]]</f>
        <v>6</v>
      </c>
      <c r="AE15" s="1">
        <f>Таблица1[[#This Row],[норм]]-0.5*Таблица1[[#This Row],[рост]]</f>
        <v>13.5</v>
      </c>
      <c r="AF15">
        <f>Таблица1[[#This Row],[САД/до]]-Таблица1[[#This Row],[ДАД/до]]</f>
        <v>45</v>
      </c>
      <c r="AG15">
        <f>Таблица1[[#This Row],[САД/после]]-Таблица1[[#This Row],[ДАД/после]]</f>
        <v>50</v>
      </c>
      <c r="AH15">
        <f>(40+0.5*Таблица1[[#This Row],[ПД_до]])-(0.6*Таблица1[[#This Row],[ДАД/до]])+3.2*Таблица1[[#This Row],[возраст]]</f>
        <v>56.300000000000004</v>
      </c>
      <c r="AI15">
        <f>(40+0.5*Таблица1[[#This Row],[ПД_после]])-(0.6*Таблица1[[#This Row],[ДАД/после]])+3.2*Таблица1[[#This Row],[возраст]]</f>
        <v>55.800000000000004</v>
      </c>
      <c r="AJ15">
        <f>Таблица1[[#This Row],[СОК_до]]*Таблица1[[#This Row],[До]]</f>
        <v>4504</v>
      </c>
      <c r="AK15">
        <f>Таблица1[[#This Row],[СОК_после]]*Таблица1[[#This Row],[После]]</f>
        <v>5133.6000000000004</v>
      </c>
      <c r="AL15" s="1">
        <f>(1-Таблица1[[#This Row],[ДАД/до]]/Таблица1[[#This Row],[До]])*100</f>
        <v>-6.25</v>
      </c>
      <c r="AM15" s="1">
        <f>(1-Таблица1[[#This Row],[ДАД/после]]/Таблица1[[#This Row],[После]])*100</f>
        <v>2.1739130434782594</v>
      </c>
      <c r="AN15">
        <f>Таблица1[[#This Row],[До]]*Таблица1[[#This Row],[САД/до]]/100</f>
        <v>104</v>
      </c>
      <c r="AO15">
        <f>Таблица1[[#This Row],[После]]*Таблица1[[#This Row],[САД/после]]/100</f>
        <v>128.80000000000001</v>
      </c>
      <c r="AP15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2.4240000000000004</v>
      </c>
      <c r="AQ15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2.7360000000000007</v>
      </c>
      <c r="AR15" s="1">
        <f>Таблица1[[#This Row],[жел]]/Таблица1[[#This Row],[вес]]</f>
        <v>58.46153846153846</v>
      </c>
      <c r="AS15" s="1">
        <f>Таблица1[[#This Row],[До]]*10/Таблица1[[#This Row],[ПД_до]]</f>
        <v>17.777777777777779</v>
      </c>
      <c r="AT15" s="1">
        <f>Таблица1[[#This Row],[После]]*10/Таблица1[[#This Row],[ПД_после]]</f>
        <v>18.399999999999999</v>
      </c>
      <c r="AU15" s="1">
        <v>35.9</v>
      </c>
      <c r="AV15" s="1">
        <v>35.9</v>
      </c>
      <c r="AW15" s="1">
        <v>35.9</v>
      </c>
      <c r="AX15" s="1">
        <v>35.9</v>
      </c>
      <c r="AY15" s="1">
        <v>36.4</v>
      </c>
      <c r="AZ15" s="1">
        <v>36.200000000000003</v>
      </c>
      <c r="BA15" s="1">
        <v>-11</v>
      </c>
      <c r="BB15" s="1">
        <v>-1</v>
      </c>
      <c r="BC15" s="1">
        <v>-3</v>
      </c>
      <c r="BD15" s="1">
        <v>4</v>
      </c>
      <c r="BE15" s="1">
        <v>12</v>
      </c>
      <c r="BF15" s="1">
        <v>26.9</v>
      </c>
      <c r="BG15" s="1">
        <v>0.4</v>
      </c>
      <c r="BH15" s="1">
        <v>30</v>
      </c>
      <c r="BI15" s="1">
        <v>3</v>
      </c>
      <c r="BJ15" s="1">
        <v>-9</v>
      </c>
      <c r="BK15" s="1">
        <v>-1</v>
      </c>
      <c r="BL15" s="1">
        <v>5</v>
      </c>
      <c r="BM15" s="1">
        <v>14</v>
      </c>
      <c r="BN15" s="1">
        <v>14.1</v>
      </c>
      <c r="BO15" s="1">
        <v>1.5</v>
      </c>
      <c r="BP15" s="1">
        <v>22</v>
      </c>
    </row>
    <row r="16" spans="1:68">
      <c r="A16" t="s">
        <v>0</v>
      </c>
      <c r="B16">
        <v>1</v>
      </c>
      <c r="C16" t="s">
        <v>65</v>
      </c>
      <c r="D16">
        <v>2009</v>
      </c>
      <c r="E16">
        <v>15</v>
      </c>
      <c r="F16">
        <v>164</v>
      </c>
      <c r="G16">
        <v>51</v>
      </c>
      <c r="H16">
        <v>83</v>
      </c>
      <c r="I16">
        <v>90</v>
      </c>
      <c r="J16">
        <v>79</v>
      </c>
      <c r="K16">
        <v>4200</v>
      </c>
      <c r="L16">
        <v>125</v>
      </c>
      <c r="M16">
        <v>80</v>
      </c>
      <c r="N16">
        <v>140</v>
      </c>
      <c r="O16">
        <v>90</v>
      </c>
      <c r="P16">
        <v>72</v>
      </c>
      <c r="Q16">
        <v>100</v>
      </c>
      <c r="R16">
        <v>36.299999999999997</v>
      </c>
      <c r="S16">
        <v>36.4</v>
      </c>
      <c r="T16">
        <v>35.9</v>
      </c>
      <c r="U16">
        <v>35.9</v>
      </c>
      <c r="V16">
        <v>36.299999999999997</v>
      </c>
      <c r="W16">
        <v>36.299999999999997</v>
      </c>
      <c r="X16">
        <v>35.9</v>
      </c>
      <c r="Y16">
        <v>35.9</v>
      </c>
      <c r="Z16">
        <v>33</v>
      </c>
      <c r="AA16">
        <v>32.200000000000003</v>
      </c>
      <c r="AB16" s="1">
        <f>Таблица1[[#This Row],[вес]]/(Таблица1[[#This Row],[рост]]/100)^2</f>
        <v>18.961927424152293</v>
      </c>
      <c r="AC16" s="1">
        <f>Таблица1[[#This Row],[рост]]/(2*Таблица1[[#This Row],[вес]]+Таблица1[[#This Row],[норм]])</f>
        <v>0.88648648648648654</v>
      </c>
      <c r="AD16" s="1">
        <f>Таблица1[[#This Row],[рост]]-Таблица1[[#This Row],[вес]]-Таблица1[[#This Row],[выдох]]</f>
        <v>34</v>
      </c>
      <c r="AE16" s="1">
        <f>Таблица1[[#This Row],[норм]]-0.5*Таблица1[[#This Row],[рост]]</f>
        <v>1</v>
      </c>
      <c r="AF16">
        <f>Таблица1[[#This Row],[САД/до]]-Таблица1[[#This Row],[ДАД/до]]</f>
        <v>45</v>
      </c>
      <c r="AG16">
        <f>Таблица1[[#This Row],[САД/после]]-Таблица1[[#This Row],[ДАД/после]]</f>
        <v>50</v>
      </c>
      <c r="AH16">
        <f>(40+0.5*Таблица1[[#This Row],[ПД_до]])-(0.6*Таблица1[[#This Row],[ДАД/до]])+3.2*Таблица1[[#This Row],[возраст]]</f>
        <v>62.5</v>
      </c>
      <c r="AI16">
        <f>(40+0.5*Таблица1[[#This Row],[ПД_после]])-(0.6*Таблица1[[#This Row],[ДАД/после]])+3.2*Таблица1[[#This Row],[возраст]]</f>
        <v>59</v>
      </c>
      <c r="AJ16">
        <f>Таблица1[[#This Row],[СОК_до]]*Таблица1[[#This Row],[До]]</f>
        <v>4500</v>
      </c>
      <c r="AK16">
        <f>Таблица1[[#This Row],[СОК_после]]*Таблица1[[#This Row],[После]]</f>
        <v>5900</v>
      </c>
      <c r="AL16" s="1">
        <f>(1-Таблица1[[#This Row],[ДАД/до]]/Таблица1[[#This Row],[До]])*100</f>
        <v>-11.111111111111116</v>
      </c>
      <c r="AM16" s="1">
        <f>(1-Таблица1[[#This Row],[ДАД/после]]/Таблица1[[#This Row],[После]])*100</f>
        <v>9.9999999999999982</v>
      </c>
      <c r="AN16">
        <f>Таблица1[[#This Row],[До]]*Таблица1[[#This Row],[САД/до]]/100</f>
        <v>90</v>
      </c>
      <c r="AO16">
        <f>Таблица1[[#This Row],[После]]*Таблица1[[#This Row],[САД/после]]/100</f>
        <v>140</v>
      </c>
      <c r="AP16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2.105</v>
      </c>
      <c r="AQ16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2.702999999999999</v>
      </c>
      <c r="AR16" s="1">
        <f>Таблица1[[#This Row],[жел]]/Таблица1[[#This Row],[вес]]</f>
        <v>82.352941176470594</v>
      </c>
      <c r="AS16" s="1">
        <f>Таблица1[[#This Row],[До]]*10/Таблица1[[#This Row],[ПД_до]]</f>
        <v>16</v>
      </c>
      <c r="AT16" s="1">
        <f>Таблица1[[#This Row],[После]]*10/Таблица1[[#This Row],[ПД_после]]</f>
        <v>20</v>
      </c>
      <c r="AU16" s="1">
        <v>35.799999999999997</v>
      </c>
      <c r="AV16" s="1">
        <v>36</v>
      </c>
      <c r="AW16" s="1">
        <v>35.9</v>
      </c>
      <c r="AX16" s="1">
        <v>35.9</v>
      </c>
      <c r="AY16" s="1">
        <v>36.200000000000003</v>
      </c>
      <c r="AZ16" s="1">
        <v>36.1</v>
      </c>
      <c r="BA16" s="1">
        <v>-5</v>
      </c>
      <c r="BB16" s="1">
        <v>-1</v>
      </c>
      <c r="BC16" s="1">
        <v>-9</v>
      </c>
      <c r="BD16" s="1">
        <v>-2</v>
      </c>
      <c r="BE16" s="1">
        <v>9</v>
      </c>
      <c r="BF16" s="1">
        <v>20.100000000000001</v>
      </c>
      <c r="BG16" s="1">
        <v>0.9</v>
      </c>
      <c r="BH16" s="1">
        <v>22</v>
      </c>
      <c r="BI16" s="1">
        <v>8</v>
      </c>
      <c r="BJ16" s="1">
        <v>0</v>
      </c>
      <c r="BK16" s="1">
        <v>4</v>
      </c>
      <c r="BL16" s="1">
        <v>1</v>
      </c>
      <c r="BM16" s="1">
        <v>8</v>
      </c>
      <c r="BN16" s="1">
        <v>20.9</v>
      </c>
      <c r="BO16" s="1">
        <v>1</v>
      </c>
      <c r="BP16" s="1">
        <v>22</v>
      </c>
    </row>
    <row r="17" spans="1:68">
      <c r="A17" t="s">
        <v>22</v>
      </c>
      <c r="B17">
        <v>2</v>
      </c>
      <c r="C17" t="s">
        <v>65</v>
      </c>
      <c r="D17">
        <v>2017</v>
      </c>
      <c r="E17">
        <v>7</v>
      </c>
      <c r="F17">
        <v>123</v>
      </c>
      <c r="G17">
        <v>21</v>
      </c>
      <c r="H17">
        <v>62</v>
      </c>
      <c r="I17">
        <v>64</v>
      </c>
      <c r="J17">
        <v>59</v>
      </c>
      <c r="K17">
        <v>1700</v>
      </c>
      <c r="L17">
        <v>85</v>
      </c>
      <c r="M17">
        <v>60</v>
      </c>
      <c r="N17">
        <v>90</v>
      </c>
      <c r="O17">
        <v>65</v>
      </c>
      <c r="P17">
        <v>80</v>
      </c>
      <c r="Q17">
        <v>120</v>
      </c>
      <c r="R17">
        <v>36.4</v>
      </c>
      <c r="S17">
        <v>36.299999999999997</v>
      </c>
      <c r="T17">
        <v>35.799999999999997</v>
      </c>
      <c r="U17">
        <v>35.799999999999997</v>
      </c>
      <c r="V17">
        <v>36.299999999999997</v>
      </c>
      <c r="W17">
        <v>36.299999999999997</v>
      </c>
      <c r="X17">
        <v>35.9</v>
      </c>
      <c r="Y17">
        <v>35.799999999999997</v>
      </c>
      <c r="Z17">
        <v>36.200000000000003</v>
      </c>
      <c r="AA17">
        <v>35.9</v>
      </c>
      <c r="AB17" s="1">
        <f>Таблица1[[#This Row],[вес]]/(Таблица1[[#This Row],[рост]]/100)^2</f>
        <v>13.880626611144161</v>
      </c>
      <c r="AC17" s="1">
        <f>Таблица1[[#This Row],[рост]]/(2*Таблица1[[#This Row],[вес]]+Таблица1[[#This Row],[норм]])</f>
        <v>1.1826923076923077</v>
      </c>
      <c r="AD17" s="1">
        <f>Таблица1[[#This Row],[рост]]-Таблица1[[#This Row],[вес]]-Таблица1[[#This Row],[выдох]]</f>
        <v>43</v>
      </c>
      <c r="AE17" s="1">
        <f>Таблица1[[#This Row],[норм]]-0.5*Таблица1[[#This Row],[рост]]</f>
        <v>0.5</v>
      </c>
      <c r="AF17">
        <f>Таблица1[[#This Row],[САД/до]]-Таблица1[[#This Row],[ДАД/до]]</f>
        <v>25</v>
      </c>
      <c r="AG17">
        <f>Таблица1[[#This Row],[САД/после]]-Таблица1[[#This Row],[ДАД/после]]</f>
        <v>25</v>
      </c>
      <c r="AH17">
        <f>(40+0.5*Таблица1[[#This Row],[ПД_до]])-(0.6*Таблица1[[#This Row],[ДАД/до]])+3.2*Таблица1[[#This Row],[возраст]]</f>
        <v>38.900000000000006</v>
      </c>
      <c r="AI17">
        <f>(40+0.5*Таблица1[[#This Row],[ПД_после]])-(0.6*Таблица1[[#This Row],[ДАД/после]])+3.2*Таблица1[[#This Row],[возраст]]</f>
        <v>35.900000000000006</v>
      </c>
      <c r="AJ17">
        <f>Таблица1[[#This Row],[СОК_до]]*Таблица1[[#This Row],[До]]</f>
        <v>3112.0000000000005</v>
      </c>
      <c r="AK17">
        <f>Таблица1[[#This Row],[СОК_после]]*Таблица1[[#This Row],[После]]</f>
        <v>4308.0000000000009</v>
      </c>
      <c r="AL17" s="1">
        <f>(1-Таблица1[[#This Row],[ДАД/до]]/Таблица1[[#This Row],[До]])*100</f>
        <v>25</v>
      </c>
      <c r="AM17" s="1">
        <f>(1-Таблица1[[#This Row],[ДАД/после]]/Таблица1[[#This Row],[После]])*100</f>
        <v>45.833333333333336</v>
      </c>
      <c r="AN17">
        <f>Таблица1[[#This Row],[До]]*Таблица1[[#This Row],[САД/до]]/100</f>
        <v>68</v>
      </c>
      <c r="AO17">
        <f>Таблица1[[#This Row],[После]]*Таблица1[[#This Row],[САД/после]]/100</f>
        <v>108</v>
      </c>
      <c r="AP17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1.46</v>
      </c>
      <c r="AQ17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2.0100000000000002</v>
      </c>
      <c r="AR17" s="1">
        <f>Таблица1[[#This Row],[жел]]/Таблица1[[#This Row],[вес]]</f>
        <v>80.952380952380949</v>
      </c>
      <c r="AS17" s="1">
        <f>Таблица1[[#This Row],[До]]*10/Таблица1[[#This Row],[ПД_до]]</f>
        <v>32</v>
      </c>
      <c r="AT17" s="1">
        <f>Таблица1[[#This Row],[После]]*10/Таблица1[[#This Row],[ПД_после]]</f>
        <v>48</v>
      </c>
      <c r="AU17" s="1">
        <v>35.700000000000003</v>
      </c>
      <c r="AV17" s="1">
        <v>35.9</v>
      </c>
      <c r="AW17" s="1">
        <v>35.6</v>
      </c>
      <c r="AX17" s="1">
        <v>35.6</v>
      </c>
      <c r="AY17" s="1">
        <v>36.200000000000003</v>
      </c>
      <c r="AZ17" s="1">
        <v>35.9</v>
      </c>
      <c r="BA17" s="1">
        <v>6</v>
      </c>
      <c r="BB17" s="1">
        <v>0</v>
      </c>
      <c r="BC17" s="1">
        <v>2</v>
      </c>
      <c r="BD17" s="1">
        <v>2</v>
      </c>
      <c r="BE17" s="1">
        <v>11</v>
      </c>
      <c r="BF17" s="1">
        <v>12.8</v>
      </c>
      <c r="BG17" s="1">
        <v>1.25</v>
      </c>
      <c r="BH17" s="1">
        <v>16</v>
      </c>
      <c r="BI17" s="1">
        <v>-6</v>
      </c>
      <c r="BJ17" s="1">
        <v>4</v>
      </c>
      <c r="BK17" s="1">
        <v>-2</v>
      </c>
      <c r="BL17" s="1">
        <v>-6</v>
      </c>
      <c r="BM17" s="1">
        <v>9</v>
      </c>
      <c r="BN17" s="1">
        <v>8.1</v>
      </c>
      <c r="BO17" s="1">
        <v>2.8</v>
      </c>
      <c r="BP17" s="1">
        <v>12</v>
      </c>
    </row>
    <row r="18" spans="1:68">
      <c r="A18" t="s">
        <v>24</v>
      </c>
      <c r="B18">
        <v>2</v>
      </c>
      <c r="C18" t="s">
        <v>65</v>
      </c>
      <c r="D18">
        <v>2017</v>
      </c>
      <c r="E18">
        <v>7</v>
      </c>
      <c r="F18">
        <v>130</v>
      </c>
      <c r="G18">
        <v>25.5</v>
      </c>
      <c r="H18">
        <v>58</v>
      </c>
      <c r="I18">
        <v>62</v>
      </c>
      <c r="J18">
        <v>57</v>
      </c>
      <c r="K18">
        <v>1900</v>
      </c>
      <c r="L18">
        <v>110</v>
      </c>
      <c r="M18">
        <v>70</v>
      </c>
      <c r="N18">
        <v>130</v>
      </c>
      <c r="O18">
        <v>90</v>
      </c>
      <c r="P18">
        <v>88</v>
      </c>
      <c r="Q18">
        <v>120</v>
      </c>
      <c r="R18">
        <v>36.4</v>
      </c>
      <c r="S18">
        <v>36.5</v>
      </c>
      <c r="T18">
        <v>36.1</v>
      </c>
      <c r="U18">
        <v>36.200000000000003</v>
      </c>
      <c r="V18">
        <v>36.1</v>
      </c>
      <c r="W18">
        <v>36.200000000000003</v>
      </c>
      <c r="X18">
        <v>35.799999999999997</v>
      </c>
      <c r="Y18">
        <v>35.799999999999997</v>
      </c>
      <c r="Z18">
        <v>36.200000000000003</v>
      </c>
      <c r="AA18">
        <v>35.9</v>
      </c>
      <c r="AB18" s="1">
        <f>Таблица1[[#This Row],[вес]]/(Таблица1[[#This Row],[рост]]/100)^2</f>
        <v>15.088757396449703</v>
      </c>
      <c r="AC18" s="1">
        <f>Таблица1[[#This Row],[рост]]/(2*Таблица1[[#This Row],[вес]]+Таблица1[[#This Row],[норм]])</f>
        <v>1.1926605504587156</v>
      </c>
      <c r="AD18" s="1">
        <f>Таблица1[[#This Row],[рост]]-Таблица1[[#This Row],[вес]]-Таблица1[[#This Row],[выдох]]</f>
        <v>47.5</v>
      </c>
      <c r="AE18" s="1">
        <f>Таблица1[[#This Row],[норм]]-0.5*Таблица1[[#This Row],[рост]]</f>
        <v>-7</v>
      </c>
      <c r="AF18">
        <f>Таблица1[[#This Row],[САД/до]]-Таблица1[[#This Row],[ДАД/до]]</f>
        <v>40</v>
      </c>
      <c r="AG18">
        <f>Таблица1[[#This Row],[САД/после]]-Таблица1[[#This Row],[ДАД/после]]</f>
        <v>40</v>
      </c>
      <c r="AH18">
        <f>(40+0.5*Таблица1[[#This Row],[ПД_до]])-(0.6*Таблица1[[#This Row],[ДАД/до]])+3.2*Таблица1[[#This Row],[возраст]]</f>
        <v>40.400000000000006</v>
      </c>
      <c r="AI18">
        <f>(40+0.5*Таблица1[[#This Row],[ПД_после]])-(0.6*Таблица1[[#This Row],[ДАД/после]])+3.2*Таблица1[[#This Row],[возраст]]</f>
        <v>28.400000000000002</v>
      </c>
      <c r="AJ18">
        <f>Таблица1[[#This Row],[СОК_до]]*Таблица1[[#This Row],[До]]</f>
        <v>3555.2000000000007</v>
      </c>
      <c r="AK18">
        <f>Таблица1[[#This Row],[СОК_после]]*Таблица1[[#This Row],[После]]</f>
        <v>3408.0000000000005</v>
      </c>
      <c r="AL18" s="1">
        <f>(1-Таблица1[[#This Row],[ДАД/до]]/Таблица1[[#This Row],[До]])*100</f>
        <v>20.45454545454546</v>
      </c>
      <c r="AM18" s="1">
        <f>(1-Таблица1[[#This Row],[ДАД/после]]/Таблица1[[#This Row],[После]])*100</f>
        <v>25</v>
      </c>
      <c r="AN18">
        <f>Таблица1[[#This Row],[До]]*Таблица1[[#This Row],[САД/до]]/100</f>
        <v>96.8</v>
      </c>
      <c r="AO18">
        <f>Таблица1[[#This Row],[После]]*Таблица1[[#This Row],[САД/после]]/100</f>
        <v>156</v>
      </c>
      <c r="AP18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1.9554999999999998</v>
      </c>
      <c r="AQ18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2.7474999999999992</v>
      </c>
      <c r="AR18" s="1">
        <f>Таблица1[[#This Row],[жел]]/Таблица1[[#This Row],[вес]]</f>
        <v>74.509803921568633</v>
      </c>
      <c r="AS18" s="1">
        <f>Таблица1[[#This Row],[До]]*10/Таблица1[[#This Row],[ПД_до]]</f>
        <v>22</v>
      </c>
      <c r="AT18" s="1">
        <f>Таблица1[[#This Row],[После]]*10/Таблица1[[#This Row],[ПД_после]]</f>
        <v>30</v>
      </c>
      <c r="AU18" s="1">
        <v>36</v>
      </c>
      <c r="AV18" s="1">
        <v>35.9</v>
      </c>
      <c r="AW18" s="1">
        <v>35.799999999999997</v>
      </c>
      <c r="AX18" s="1">
        <v>35.700000000000003</v>
      </c>
      <c r="AY18" s="1">
        <v>36.299999999999997</v>
      </c>
      <c r="AZ18" s="1">
        <v>36</v>
      </c>
      <c r="BA18" s="1">
        <v>2</v>
      </c>
      <c r="BB18" s="1">
        <v>-8</v>
      </c>
      <c r="BC18" s="1">
        <v>0</v>
      </c>
      <c r="BD18" s="1">
        <v>10</v>
      </c>
      <c r="BE18" s="1">
        <v>15</v>
      </c>
      <c r="BF18" s="1">
        <v>14.1</v>
      </c>
      <c r="BG18" s="1">
        <v>0.9</v>
      </c>
      <c r="BH18" s="1">
        <v>16</v>
      </c>
      <c r="BI18" s="1">
        <v>7</v>
      </c>
      <c r="BJ18" s="1">
        <v>3</v>
      </c>
      <c r="BK18" s="1">
        <v>5</v>
      </c>
      <c r="BL18" s="1">
        <v>-2</v>
      </c>
      <c r="BM18" s="1">
        <v>10</v>
      </c>
      <c r="BN18" s="1">
        <v>26.9</v>
      </c>
      <c r="BO18" s="1">
        <v>2.25</v>
      </c>
      <c r="BP18" s="1">
        <v>24</v>
      </c>
    </row>
    <row r="19" spans="1:68">
      <c r="A19" t="s">
        <v>23</v>
      </c>
      <c r="B19">
        <v>2</v>
      </c>
      <c r="C19" t="s">
        <v>65</v>
      </c>
      <c r="D19">
        <v>2017</v>
      </c>
      <c r="E19">
        <v>7</v>
      </c>
      <c r="F19">
        <v>130</v>
      </c>
      <c r="G19">
        <v>23.5</v>
      </c>
      <c r="H19">
        <v>56</v>
      </c>
      <c r="I19">
        <v>61</v>
      </c>
      <c r="J19">
        <v>56</v>
      </c>
      <c r="K19">
        <v>1900</v>
      </c>
      <c r="L19">
        <v>100</v>
      </c>
      <c r="M19">
        <v>70</v>
      </c>
      <c r="N19">
        <v>120</v>
      </c>
      <c r="O19">
        <v>80</v>
      </c>
      <c r="P19">
        <v>84</v>
      </c>
      <c r="Q19">
        <v>108</v>
      </c>
      <c r="R19">
        <v>36.299999999999997</v>
      </c>
      <c r="S19">
        <v>36.5</v>
      </c>
      <c r="T19">
        <v>36</v>
      </c>
      <c r="U19">
        <v>36.1</v>
      </c>
      <c r="V19">
        <v>36</v>
      </c>
      <c r="W19">
        <v>36.200000000000003</v>
      </c>
      <c r="X19">
        <v>35.799999999999997</v>
      </c>
      <c r="Y19">
        <v>35.9</v>
      </c>
      <c r="Z19">
        <v>36.299999999999997</v>
      </c>
      <c r="AA19">
        <v>36</v>
      </c>
      <c r="AB19" s="1">
        <f>Таблица1[[#This Row],[вес]]/(Таблица1[[#This Row],[рост]]/100)^2</f>
        <v>13.90532544378698</v>
      </c>
      <c r="AC19" s="1">
        <f>Таблица1[[#This Row],[рост]]/(2*Таблица1[[#This Row],[вес]]+Таблица1[[#This Row],[норм]])</f>
        <v>1.2621359223300972</v>
      </c>
      <c r="AD19" s="1">
        <f>Таблица1[[#This Row],[рост]]-Таблица1[[#This Row],[вес]]-Таблица1[[#This Row],[выдох]]</f>
        <v>50.5</v>
      </c>
      <c r="AE19" s="1">
        <f>Таблица1[[#This Row],[норм]]-0.5*Таблица1[[#This Row],[рост]]</f>
        <v>-9</v>
      </c>
      <c r="AF19">
        <f>Таблица1[[#This Row],[САД/до]]-Таблица1[[#This Row],[ДАД/до]]</f>
        <v>30</v>
      </c>
      <c r="AG19">
        <f>Таблица1[[#This Row],[САД/после]]-Таблица1[[#This Row],[ДАД/после]]</f>
        <v>40</v>
      </c>
      <c r="AH19">
        <f>(40+0.5*Таблица1[[#This Row],[ПД_до]])-(0.6*Таблица1[[#This Row],[ДАД/до]])+3.2*Таблица1[[#This Row],[возраст]]</f>
        <v>35.400000000000006</v>
      </c>
      <c r="AI19">
        <f>(40+0.5*Таблица1[[#This Row],[ПД_после]])-(0.6*Таблица1[[#This Row],[ДАД/после]])+3.2*Таблица1[[#This Row],[возраст]]</f>
        <v>34.400000000000006</v>
      </c>
      <c r="AJ19">
        <f>Таблица1[[#This Row],[СОК_до]]*Таблица1[[#This Row],[До]]</f>
        <v>2973.6000000000004</v>
      </c>
      <c r="AK19">
        <f>Таблица1[[#This Row],[СОК_после]]*Таблица1[[#This Row],[После]]</f>
        <v>3715.2000000000007</v>
      </c>
      <c r="AL19" s="1">
        <f>(1-Таблица1[[#This Row],[ДАД/до]]/Таблица1[[#This Row],[До]])*100</f>
        <v>16.666666666666664</v>
      </c>
      <c r="AM19" s="1">
        <f>(1-Таблица1[[#This Row],[ДАД/после]]/Таблица1[[#This Row],[После]])*100</f>
        <v>25.925925925925931</v>
      </c>
      <c r="AN19">
        <f>Таблица1[[#This Row],[До]]*Таблица1[[#This Row],[САД/до]]/100</f>
        <v>84</v>
      </c>
      <c r="AO19">
        <f>Таблица1[[#This Row],[После]]*Таблица1[[#This Row],[САД/после]]/100</f>
        <v>129.6</v>
      </c>
      <c r="AP19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1.7534999999999998</v>
      </c>
      <c r="AQ19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2.3774999999999999</v>
      </c>
      <c r="AR19" s="1">
        <f>Таблица1[[#This Row],[жел]]/Таблица1[[#This Row],[вес]]</f>
        <v>80.851063829787236</v>
      </c>
      <c r="AS19" s="1">
        <f>Таблица1[[#This Row],[До]]*10/Таблица1[[#This Row],[ПД_до]]</f>
        <v>28</v>
      </c>
      <c r="AT19" s="1">
        <f>Таблица1[[#This Row],[После]]*10/Таблица1[[#This Row],[ПД_после]]</f>
        <v>27</v>
      </c>
      <c r="AU19" s="1">
        <v>35.799999999999997</v>
      </c>
      <c r="AV19" s="1">
        <v>35.799999999999997</v>
      </c>
      <c r="AW19" s="1">
        <v>35.4</v>
      </c>
      <c r="AX19" s="1">
        <v>35.5</v>
      </c>
      <c r="AY19" s="1">
        <v>36.299999999999997</v>
      </c>
      <c r="AZ19" s="1">
        <v>35.799999999999997</v>
      </c>
      <c r="BA19" s="1">
        <v>4</v>
      </c>
      <c r="BB19" s="1">
        <v>-2</v>
      </c>
      <c r="BC19" s="1">
        <v>6</v>
      </c>
      <c r="BD19" s="1">
        <v>6</v>
      </c>
      <c r="BE19" s="1">
        <v>13</v>
      </c>
      <c r="BF19" s="1">
        <v>0</v>
      </c>
      <c r="BG19" s="1">
        <v>1.5</v>
      </c>
      <c r="BH19" s="1">
        <v>8</v>
      </c>
      <c r="BI19" s="1">
        <v>-2</v>
      </c>
      <c r="BJ19" s="1">
        <v>-10</v>
      </c>
      <c r="BK19" s="1">
        <v>0</v>
      </c>
      <c r="BL19" s="1">
        <v>7</v>
      </c>
      <c r="BM19" s="1">
        <v>15</v>
      </c>
      <c r="BN19" s="1">
        <v>20.100000000000001</v>
      </c>
      <c r="BO19" s="1">
        <v>0.26666666666666666</v>
      </c>
      <c r="BP19" s="1">
        <v>28</v>
      </c>
    </row>
    <row r="20" spans="1:68">
      <c r="A20" t="s">
        <v>28</v>
      </c>
      <c r="B20">
        <v>2</v>
      </c>
      <c r="C20" t="s">
        <v>66</v>
      </c>
      <c r="D20">
        <v>2017</v>
      </c>
      <c r="E20">
        <v>7</v>
      </c>
      <c r="F20">
        <v>125</v>
      </c>
      <c r="G20">
        <v>22</v>
      </c>
      <c r="H20">
        <v>56</v>
      </c>
      <c r="I20">
        <v>62</v>
      </c>
      <c r="J20">
        <v>56</v>
      </c>
      <c r="K20">
        <v>2000</v>
      </c>
      <c r="L20">
        <v>90</v>
      </c>
      <c r="M20">
        <v>50</v>
      </c>
      <c r="N20">
        <v>105</v>
      </c>
      <c r="O20">
        <v>70</v>
      </c>
      <c r="P20">
        <v>84</v>
      </c>
      <c r="Q20">
        <v>104</v>
      </c>
      <c r="R20">
        <v>36.299999999999997</v>
      </c>
      <c r="S20">
        <v>36.4</v>
      </c>
      <c r="T20">
        <v>36.1</v>
      </c>
      <c r="U20">
        <v>36.1</v>
      </c>
      <c r="V20">
        <v>36.200000000000003</v>
      </c>
      <c r="W20">
        <v>36.200000000000003</v>
      </c>
      <c r="X20">
        <v>36</v>
      </c>
      <c r="Y20">
        <v>35.9</v>
      </c>
      <c r="Z20">
        <v>36.299999999999997</v>
      </c>
      <c r="AA20">
        <v>35.9</v>
      </c>
      <c r="AB20" s="1">
        <f>Таблица1[[#This Row],[вес]]/(Таблица1[[#This Row],[рост]]/100)^2</f>
        <v>14.08</v>
      </c>
      <c r="AC20" s="1">
        <f>Таблица1[[#This Row],[рост]]/(2*Таблица1[[#This Row],[вес]]+Таблица1[[#This Row],[норм]])</f>
        <v>1.25</v>
      </c>
      <c r="AD20" s="1">
        <f>Таблица1[[#This Row],[рост]]-Таблица1[[#This Row],[вес]]-Таблица1[[#This Row],[выдох]]</f>
        <v>47</v>
      </c>
      <c r="AE20" s="1">
        <f>Таблица1[[#This Row],[норм]]-0.5*Таблица1[[#This Row],[рост]]</f>
        <v>-6.5</v>
      </c>
      <c r="AF20">
        <f>Таблица1[[#This Row],[САД/до]]-Таблица1[[#This Row],[ДАД/до]]</f>
        <v>40</v>
      </c>
      <c r="AG20">
        <f>Таблица1[[#This Row],[САД/после]]-Таблица1[[#This Row],[ДАД/после]]</f>
        <v>35</v>
      </c>
      <c r="AH20">
        <f>(40+0.5*Таблица1[[#This Row],[ПД_до]])-(0.6*Таблица1[[#This Row],[ДАД/до]])+3.2*Таблица1[[#This Row],[возраст]]</f>
        <v>52.400000000000006</v>
      </c>
      <c r="AI20">
        <f>(40+0.5*Таблица1[[#This Row],[ПД_после]])-(0.6*Таблица1[[#This Row],[ДАД/после]])+3.2*Таблица1[[#This Row],[возраст]]</f>
        <v>37.900000000000006</v>
      </c>
      <c r="AJ20">
        <f>Таблица1[[#This Row],[СОК_до]]*Таблица1[[#This Row],[До]]</f>
        <v>4401.6000000000004</v>
      </c>
      <c r="AK20">
        <f>Таблица1[[#This Row],[СОК_после]]*Таблица1[[#This Row],[После]]</f>
        <v>3941.6000000000004</v>
      </c>
      <c r="AL20" s="1">
        <f>(1-Таблица1[[#This Row],[ДАД/до]]/Таблица1[[#This Row],[До]])*100</f>
        <v>40.476190476190474</v>
      </c>
      <c r="AM20" s="1">
        <f>(1-Таблица1[[#This Row],[ДАД/после]]/Таблица1[[#This Row],[После]])*100</f>
        <v>32.692307692307686</v>
      </c>
      <c r="AN20">
        <f>Таблица1[[#This Row],[До]]*Таблица1[[#This Row],[САД/до]]/100</f>
        <v>75.599999999999994</v>
      </c>
      <c r="AO20">
        <f>Таблица1[[#This Row],[После]]*Таблица1[[#This Row],[САД/после]]/100</f>
        <v>109.2</v>
      </c>
      <c r="AP20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1.4850000000000001</v>
      </c>
      <c r="AQ20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2.0749999999999997</v>
      </c>
      <c r="AR20" s="1">
        <f>Таблица1[[#This Row],[жел]]/Таблица1[[#This Row],[вес]]</f>
        <v>90.909090909090907</v>
      </c>
      <c r="AS20" s="1">
        <f>Таблица1[[#This Row],[До]]*10/Таблица1[[#This Row],[ПД_до]]</f>
        <v>21</v>
      </c>
      <c r="AT20" s="1">
        <f>Таблица1[[#This Row],[После]]*10/Таблица1[[#This Row],[ПД_после]]</f>
        <v>29.714285714285715</v>
      </c>
      <c r="AU20" s="1">
        <v>35.6</v>
      </c>
      <c r="AV20" s="1">
        <v>35.700000000000003</v>
      </c>
      <c r="AW20" s="1">
        <v>35.799999999999997</v>
      </c>
      <c r="AX20" s="1">
        <v>35.299999999999997</v>
      </c>
      <c r="AY20" s="1">
        <v>36.200000000000003</v>
      </c>
      <c r="AZ20" s="1">
        <v>35.700000000000003</v>
      </c>
      <c r="BA20" s="1">
        <v>-1</v>
      </c>
      <c r="BB20" s="1">
        <v>-3</v>
      </c>
      <c r="BC20" s="1">
        <v>-5</v>
      </c>
      <c r="BD20" s="1">
        <v>4</v>
      </c>
      <c r="BE20" s="1">
        <v>8</v>
      </c>
      <c r="BF20" s="1">
        <v>0</v>
      </c>
      <c r="BG20" s="1">
        <v>1</v>
      </c>
      <c r="BH20" s="1">
        <v>12</v>
      </c>
      <c r="BI20" s="1">
        <v>6</v>
      </c>
      <c r="BJ20" s="1">
        <v>0</v>
      </c>
      <c r="BK20" s="1">
        <v>-4</v>
      </c>
      <c r="BL20" s="1">
        <v>2</v>
      </c>
      <c r="BM20" s="1">
        <v>11</v>
      </c>
      <c r="BN20" s="1">
        <v>14.1</v>
      </c>
      <c r="BO20" s="1">
        <v>1</v>
      </c>
      <c r="BP20" s="1">
        <v>16</v>
      </c>
    </row>
    <row r="21" spans="1:68">
      <c r="A21" t="s">
        <v>26</v>
      </c>
      <c r="B21">
        <v>2</v>
      </c>
      <c r="C21" t="s">
        <v>66</v>
      </c>
      <c r="D21">
        <v>2016</v>
      </c>
      <c r="E21">
        <v>8</v>
      </c>
      <c r="F21">
        <v>128</v>
      </c>
      <c r="G21">
        <v>32</v>
      </c>
      <c r="H21">
        <v>67</v>
      </c>
      <c r="I21">
        <v>70</v>
      </c>
      <c r="J21">
        <v>65</v>
      </c>
      <c r="K21">
        <v>2000</v>
      </c>
      <c r="L21">
        <v>90</v>
      </c>
      <c r="M21">
        <v>60</v>
      </c>
      <c r="N21">
        <v>110</v>
      </c>
      <c r="O21">
        <v>70</v>
      </c>
      <c r="P21">
        <v>88</v>
      </c>
      <c r="Q21">
        <v>108</v>
      </c>
      <c r="R21">
        <v>35.9</v>
      </c>
      <c r="S21">
        <v>36</v>
      </c>
      <c r="T21">
        <v>35.700000000000003</v>
      </c>
      <c r="U21">
        <v>35.700000000000003</v>
      </c>
      <c r="V21">
        <v>36.1</v>
      </c>
      <c r="W21">
        <v>36.1</v>
      </c>
      <c r="X21">
        <v>35.799999999999997</v>
      </c>
      <c r="Y21">
        <v>35.799999999999997</v>
      </c>
      <c r="Z21">
        <v>36.299999999999997</v>
      </c>
      <c r="AA21">
        <v>36</v>
      </c>
      <c r="AB21" s="1">
        <f>Таблица1[[#This Row],[вес]]/(Таблица1[[#This Row],[рост]]/100)^2</f>
        <v>19.53125</v>
      </c>
      <c r="AC21" s="1">
        <f>Таблица1[[#This Row],[рост]]/(2*Таблица1[[#This Row],[вес]]+Таблица1[[#This Row],[норм]])</f>
        <v>0.97709923664122134</v>
      </c>
      <c r="AD21" s="1">
        <f>Таблица1[[#This Row],[рост]]-Таблица1[[#This Row],[вес]]-Таблица1[[#This Row],[выдох]]</f>
        <v>31</v>
      </c>
      <c r="AE21" s="1">
        <f>Таблица1[[#This Row],[норм]]-0.5*Таблица1[[#This Row],[рост]]</f>
        <v>3</v>
      </c>
      <c r="AF21">
        <f>Таблица1[[#This Row],[САД/до]]-Таблица1[[#This Row],[ДАД/до]]</f>
        <v>30</v>
      </c>
      <c r="AG21">
        <f>Таблица1[[#This Row],[САД/после]]-Таблица1[[#This Row],[ДАД/после]]</f>
        <v>40</v>
      </c>
      <c r="AH21">
        <f>(40+0.5*Таблица1[[#This Row],[ПД_до]])-(0.6*Таблица1[[#This Row],[ДАД/до]])+3.2*Таблица1[[#This Row],[возраст]]</f>
        <v>44.6</v>
      </c>
      <c r="AI21">
        <f>(40+0.5*Таблица1[[#This Row],[ПД_после]])-(0.6*Таблица1[[#This Row],[ДАД/после]])+3.2*Таблица1[[#This Row],[возраст]]</f>
        <v>43.6</v>
      </c>
      <c r="AJ21">
        <f>Таблица1[[#This Row],[СОК_до]]*Таблица1[[#This Row],[До]]</f>
        <v>3924.8</v>
      </c>
      <c r="AK21">
        <f>Таблица1[[#This Row],[СОК_после]]*Таблица1[[#This Row],[После]]</f>
        <v>4708.8</v>
      </c>
      <c r="AL21" s="1">
        <f>(1-Таблица1[[#This Row],[ДАД/до]]/Таблица1[[#This Row],[До]])*100</f>
        <v>31.818181818181824</v>
      </c>
      <c r="AM21" s="1">
        <f>(1-Таблица1[[#This Row],[ДАД/после]]/Таблица1[[#This Row],[После]])*100</f>
        <v>35.185185185185183</v>
      </c>
      <c r="AN21">
        <f>Таблица1[[#This Row],[До]]*Таблица1[[#This Row],[САД/до]]/100</f>
        <v>79.2</v>
      </c>
      <c r="AO21">
        <f>Таблица1[[#This Row],[После]]*Таблица1[[#This Row],[САД/после]]/100</f>
        <v>118.8</v>
      </c>
      <c r="AP21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1.6859999999999997</v>
      </c>
      <c r="AQ21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2.2659999999999996</v>
      </c>
      <c r="AR21" s="1">
        <f>Таблица1[[#This Row],[жел]]/Таблица1[[#This Row],[вес]]</f>
        <v>62.5</v>
      </c>
      <c r="AS21" s="1">
        <f>Таблица1[[#This Row],[До]]*10/Таблица1[[#This Row],[ПД_до]]</f>
        <v>29.333333333333332</v>
      </c>
      <c r="AT21" s="1">
        <f>Таблица1[[#This Row],[После]]*10/Таблица1[[#This Row],[ПД_после]]</f>
        <v>27</v>
      </c>
      <c r="AU21" s="1">
        <v>35.9</v>
      </c>
      <c r="AV21" s="1">
        <v>35.799999999999997</v>
      </c>
      <c r="AW21" s="1">
        <v>35.4</v>
      </c>
      <c r="AX21" s="1">
        <v>35.700000000000003</v>
      </c>
      <c r="AY21" s="1">
        <v>36.4</v>
      </c>
      <c r="AZ21" s="1">
        <v>35.700000000000003</v>
      </c>
      <c r="BA21" s="1">
        <v>0</v>
      </c>
      <c r="BB21" s="1">
        <v>-2</v>
      </c>
      <c r="BC21" s="1">
        <v>-4</v>
      </c>
      <c r="BD21" s="1">
        <v>-3</v>
      </c>
      <c r="BE21" s="1">
        <v>7</v>
      </c>
      <c r="BF21" s="1">
        <v>0</v>
      </c>
      <c r="BG21" s="1">
        <v>1.1666666666666667</v>
      </c>
      <c r="BH21" s="1">
        <v>14</v>
      </c>
      <c r="BI21" s="1">
        <v>0</v>
      </c>
      <c r="BJ21" s="1">
        <v>-2</v>
      </c>
      <c r="BK21" s="1">
        <v>-4</v>
      </c>
      <c r="BL21" s="1">
        <v>-3</v>
      </c>
      <c r="BM21" s="1">
        <v>7</v>
      </c>
      <c r="BN21" s="1">
        <v>0</v>
      </c>
      <c r="BO21" s="1">
        <v>1.1666666666666667</v>
      </c>
      <c r="BP21" s="1">
        <v>14</v>
      </c>
    </row>
    <row r="22" spans="1:68">
      <c r="A22" t="s">
        <v>18</v>
      </c>
      <c r="B22">
        <v>2</v>
      </c>
      <c r="C22" t="s">
        <v>65</v>
      </c>
      <c r="D22">
        <v>2016</v>
      </c>
      <c r="E22">
        <v>8</v>
      </c>
      <c r="F22">
        <v>130</v>
      </c>
      <c r="G22">
        <v>25</v>
      </c>
      <c r="H22">
        <v>60</v>
      </c>
      <c r="I22">
        <v>64</v>
      </c>
      <c r="J22">
        <v>58</v>
      </c>
      <c r="K22">
        <v>2000</v>
      </c>
      <c r="L22">
        <v>90</v>
      </c>
      <c r="M22">
        <v>60</v>
      </c>
      <c r="N22">
        <v>100</v>
      </c>
      <c r="O22">
        <v>75</v>
      </c>
      <c r="P22">
        <v>84</v>
      </c>
      <c r="Q22">
        <v>108</v>
      </c>
      <c r="R22">
        <v>35.9</v>
      </c>
      <c r="S22">
        <v>36</v>
      </c>
      <c r="T22">
        <v>35.700000000000003</v>
      </c>
      <c r="U22">
        <v>35.700000000000003</v>
      </c>
      <c r="V22">
        <v>36.200000000000003</v>
      </c>
      <c r="W22">
        <v>36.299999999999997</v>
      </c>
      <c r="X22">
        <v>35.700000000000003</v>
      </c>
      <c r="Y22">
        <v>35.9</v>
      </c>
      <c r="Z22">
        <v>36</v>
      </c>
      <c r="AA22">
        <v>35.799999999999997</v>
      </c>
      <c r="AB22" s="1">
        <f>Таблица1[[#This Row],[вес]]/(Таблица1[[#This Row],[рост]]/100)^2</f>
        <v>14.792899408284022</v>
      </c>
      <c r="AC22" s="1">
        <f>Таблица1[[#This Row],[рост]]/(2*Таблица1[[#This Row],[вес]]+Таблица1[[#This Row],[норм]])</f>
        <v>1.1818181818181819</v>
      </c>
      <c r="AD22" s="1">
        <f>Таблица1[[#This Row],[рост]]-Таблица1[[#This Row],[вес]]-Таблица1[[#This Row],[выдох]]</f>
        <v>47</v>
      </c>
      <c r="AE22" s="1">
        <f>Таблица1[[#This Row],[норм]]-0.5*Таблица1[[#This Row],[рост]]</f>
        <v>-5</v>
      </c>
      <c r="AF22">
        <f>Таблица1[[#This Row],[САД/до]]-Таблица1[[#This Row],[ДАД/до]]</f>
        <v>30</v>
      </c>
      <c r="AG22">
        <f>Таблица1[[#This Row],[САД/после]]-Таблица1[[#This Row],[ДАД/после]]</f>
        <v>25</v>
      </c>
      <c r="AH22">
        <f>(40+0.5*Таблица1[[#This Row],[ПД_до]])-(0.6*Таблица1[[#This Row],[ДАД/до]])+3.2*Таблица1[[#This Row],[возраст]]</f>
        <v>44.6</v>
      </c>
      <c r="AI22">
        <f>(40+0.5*Таблица1[[#This Row],[ПД_после]])-(0.6*Таблица1[[#This Row],[ДАД/после]])+3.2*Таблица1[[#This Row],[возраст]]</f>
        <v>33.1</v>
      </c>
      <c r="AJ22">
        <f>Таблица1[[#This Row],[СОК_до]]*Таблица1[[#This Row],[До]]</f>
        <v>3746.4</v>
      </c>
      <c r="AK22">
        <f>Таблица1[[#This Row],[СОК_после]]*Таблица1[[#This Row],[После]]</f>
        <v>3574.8</v>
      </c>
      <c r="AL22" s="1">
        <f>(1-Таблица1[[#This Row],[ДАД/до]]/Таблица1[[#This Row],[До]])*100</f>
        <v>28.571428571428569</v>
      </c>
      <c r="AM22" s="1">
        <f>(1-Таблица1[[#This Row],[ДАД/после]]/Таблица1[[#This Row],[После]])*100</f>
        <v>30.555555555555557</v>
      </c>
      <c r="AN22">
        <f>Таблица1[[#This Row],[До]]*Таблица1[[#This Row],[САД/до]]/100</f>
        <v>75.599999999999994</v>
      </c>
      <c r="AO22">
        <f>Таблица1[[#This Row],[После]]*Таблица1[[#This Row],[САД/после]]/100</f>
        <v>108</v>
      </c>
      <c r="AP22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1.5610000000000004</v>
      </c>
      <c r="AQ22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2.0850000000000004</v>
      </c>
      <c r="AR22" s="1">
        <f>Таблица1[[#This Row],[жел]]/Таблица1[[#This Row],[вес]]</f>
        <v>80</v>
      </c>
      <c r="AS22" s="1">
        <f>Таблица1[[#This Row],[До]]*10/Таблица1[[#This Row],[ПД_до]]</f>
        <v>28</v>
      </c>
      <c r="AT22" s="1">
        <f>Таблица1[[#This Row],[После]]*10/Таблица1[[#This Row],[ПД_после]]</f>
        <v>43.2</v>
      </c>
      <c r="AU22" s="1">
        <v>36.1</v>
      </c>
      <c r="AV22" s="1">
        <v>36.1</v>
      </c>
      <c r="AW22" s="1">
        <v>35.799999999999997</v>
      </c>
      <c r="AX22" s="1">
        <v>35.700000000000003</v>
      </c>
      <c r="AY22" s="1">
        <v>36.299999999999997</v>
      </c>
      <c r="AZ22" s="1">
        <v>35.9</v>
      </c>
      <c r="BA22" s="1">
        <v>2</v>
      </c>
      <c r="BB22" s="1">
        <v>-8</v>
      </c>
      <c r="BC22" s="1">
        <v>0</v>
      </c>
      <c r="BD22" s="1">
        <v>10</v>
      </c>
      <c r="BE22" s="1">
        <v>15</v>
      </c>
      <c r="BF22" s="1">
        <v>20.100000000000001</v>
      </c>
      <c r="BG22" s="1">
        <v>0.9</v>
      </c>
      <c r="BH22" s="1">
        <v>16</v>
      </c>
      <c r="BI22" s="1">
        <v>7</v>
      </c>
      <c r="BJ22" s="1">
        <v>3</v>
      </c>
      <c r="BK22" s="1">
        <v>5</v>
      </c>
      <c r="BL22" s="1">
        <v>-2</v>
      </c>
      <c r="BM22" s="1">
        <v>10</v>
      </c>
      <c r="BN22" s="1">
        <v>26.9</v>
      </c>
      <c r="BO22" s="1">
        <v>2.25</v>
      </c>
      <c r="BP22" s="1">
        <v>24</v>
      </c>
    </row>
    <row r="23" spans="1:68">
      <c r="A23" t="s">
        <v>25</v>
      </c>
      <c r="B23">
        <v>2</v>
      </c>
      <c r="C23" t="s">
        <v>66</v>
      </c>
      <c r="D23">
        <v>2016</v>
      </c>
      <c r="E23">
        <v>8</v>
      </c>
      <c r="F23">
        <v>130</v>
      </c>
      <c r="G23">
        <v>30</v>
      </c>
      <c r="H23">
        <v>63</v>
      </c>
      <c r="I23">
        <v>65</v>
      </c>
      <c r="J23">
        <v>62</v>
      </c>
      <c r="K23">
        <v>2400</v>
      </c>
      <c r="L23">
        <v>90</v>
      </c>
      <c r="M23">
        <v>60</v>
      </c>
      <c r="N23">
        <v>110</v>
      </c>
      <c r="O23">
        <v>70</v>
      </c>
      <c r="P23">
        <v>88</v>
      </c>
      <c r="Q23">
        <v>120</v>
      </c>
      <c r="R23">
        <v>36.6</v>
      </c>
      <c r="S23">
        <v>36.700000000000003</v>
      </c>
      <c r="T23">
        <v>35.700000000000003</v>
      </c>
      <c r="U23">
        <v>35.799999999999997</v>
      </c>
      <c r="V23">
        <v>36</v>
      </c>
      <c r="W23">
        <v>36.200000000000003</v>
      </c>
      <c r="X23">
        <v>35.700000000000003</v>
      </c>
      <c r="Y23">
        <v>35.9</v>
      </c>
      <c r="Z23">
        <v>36.200000000000003</v>
      </c>
      <c r="AA23">
        <v>36</v>
      </c>
      <c r="AB23" s="1">
        <f>Таблица1[[#This Row],[вес]]/(Таблица1[[#This Row],[рост]]/100)^2</f>
        <v>17.751479289940825</v>
      </c>
      <c r="AC23" s="1">
        <f>Таблица1[[#This Row],[рост]]/(2*Таблица1[[#This Row],[вес]]+Таблица1[[#This Row],[норм]])</f>
        <v>1.056910569105691</v>
      </c>
      <c r="AD23" s="1">
        <f>Таблица1[[#This Row],[рост]]-Таблица1[[#This Row],[вес]]-Таблица1[[#This Row],[выдох]]</f>
        <v>38</v>
      </c>
      <c r="AE23" s="1">
        <f>Таблица1[[#This Row],[норм]]-0.5*Таблица1[[#This Row],[рост]]</f>
        <v>-2</v>
      </c>
      <c r="AF23">
        <f>Таблица1[[#This Row],[САД/до]]-Таблица1[[#This Row],[ДАД/до]]</f>
        <v>30</v>
      </c>
      <c r="AG23">
        <f>Таблица1[[#This Row],[САД/после]]-Таблица1[[#This Row],[ДАД/после]]</f>
        <v>40</v>
      </c>
      <c r="AH23">
        <f>(40+0.5*Таблица1[[#This Row],[ПД_до]])-(0.6*Таблица1[[#This Row],[ДАД/до]])+3.2*Таблица1[[#This Row],[возраст]]</f>
        <v>44.6</v>
      </c>
      <c r="AI23">
        <f>(40+0.5*Таблица1[[#This Row],[ПД_после]])-(0.6*Таблица1[[#This Row],[ДАД/после]])+3.2*Таблица1[[#This Row],[возраст]]</f>
        <v>43.6</v>
      </c>
      <c r="AJ23">
        <f>Таблица1[[#This Row],[СОК_до]]*Таблица1[[#This Row],[До]]</f>
        <v>3924.8</v>
      </c>
      <c r="AK23">
        <f>Таблица1[[#This Row],[СОК_после]]*Таблица1[[#This Row],[После]]</f>
        <v>5232</v>
      </c>
      <c r="AL23" s="1">
        <f>(1-Таблица1[[#This Row],[ДАД/до]]/Таблица1[[#This Row],[До]])*100</f>
        <v>31.818181818181824</v>
      </c>
      <c r="AM23" s="1">
        <f>(1-Таблица1[[#This Row],[ДАД/после]]/Таблица1[[#This Row],[После]])*100</f>
        <v>41.666666666666664</v>
      </c>
      <c r="AN23">
        <f>Таблица1[[#This Row],[До]]*Таблица1[[#This Row],[САД/до]]/100</f>
        <v>79.2</v>
      </c>
      <c r="AO23">
        <f>Таблица1[[#This Row],[После]]*Таблица1[[#This Row],[САД/после]]/100</f>
        <v>132</v>
      </c>
      <c r="AP23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1.65</v>
      </c>
      <c r="AQ23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2.3620000000000001</v>
      </c>
      <c r="AR23" s="1">
        <f>Таблица1[[#This Row],[жел]]/Таблица1[[#This Row],[вес]]</f>
        <v>80</v>
      </c>
      <c r="AS23" s="1">
        <f>Таблица1[[#This Row],[До]]*10/Таблица1[[#This Row],[ПД_до]]</f>
        <v>29.333333333333332</v>
      </c>
      <c r="AT23" s="1">
        <f>Таблица1[[#This Row],[После]]*10/Таблица1[[#This Row],[ПД_после]]</f>
        <v>30</v>
      </c>
      <c r="AU23" s="1">
        <v>35.799999999999997</v>
      </c>
      <c r="AV23" s="1">
        <v>35.6</v>
      </c>
      <c r="AW23" s="1">
        <v>35.6</v>
      </c>
      <c r="AX23" s="1">
        <v>35.6</v>
      </c>
      <c r="AY23" s="1">
        <v>36.1</v>
      </c>
      <c r="AZ23" s="1">
        <v>35.6</v>
      </c>
      <c r="BA23" s="1">
        <v>2</v>
      </c>
      <c r="BB23" s="1">
        <v>6</v>
      </c>
      <c r="BC23" s="1">
        <v>-4</v>
      </c>
      <c r="BD23" s="1">
        <v>-7</v>
      </c>
      <c r="BE23" s="1">
        <v>9</v>
      </c>
      <c r="BF23" s="1">
        <v>8.1</v>
      </c>
      <c r="BG23" s="1">
        <v>1.4444444444444444</v>
      </c>
      <c r="BH23" s="1">
        <v>16</v>
      </c>
      <c r="BI23" s="1">
        <v>-5</v>
      </c>
      <c r="BJ23" s="1">
        <v>7</v>
      </c>
      <c r="BK23" s="1">
        <v>3</v>
      </c>
      <c r="BL23" s="1">
        <v>-6</v>
      </c>
      <c r="BM23" s="1">
        <v>10</v>
      </c>
      <c r="BN23" s="1">
        <v>12.8</v>
      </c>
      <c r="BO23" s="1">
        <v>1</v>
      </c>
      <c r="BP23" s="1">
        <v>18</v>
      </c>
    </row>
    <row r="24" spans="1:68">
      <c r="A24" t="s">
        <v>19</v>
      </c>
      <c r="B24">
        <v>2</v>
      </c>
      <c r="C24" t="s">
        <v>65</v>
      </c>
      <c r="D24">
        <v>2016</v>
      </c>
      <c r="E24">
        <v>8</v>
      </c>
      <c r="F24">
        <v>139</v>
      </c>
      <c r="G24">
        <v>36</v>
      </c>
      <c r="H24">
        <v>76</v>
      </c>
      <c r="I24">
        <v>78</v>
      </c>
      <c r="J24">
        <v>75</v>
      </c>
      <c r="K24">
        <v>2200</v>
      </c>
      <c r="L24">
        <v>110</v>
      </c>
      <c r="M24">
        <v>80</v>
      </c>
      <c r="N24">
        <v>125</v>
      </c>
      <c r="O24">
        <v>90</v>
      </c>
      <c r="P24">
        <v>84</v>
      </c>
      <c r="Q24">
        <v>116</v>
      </c>
      <c r="R24">
        <v>36</v>
      </c>
      <c r="S24">
        <v>36.700000000000003</v>
      </c>
      <c r="T24">
        <v>53.6</v>
      </c>
      <c r="U24">
        <v>35.700000000000003</v>
      </c>
      <c r="V24">
        <v>36.200000000000003</v>
      </c>
      <c r="W24">
        <v>36.1</v>
      </c>
      <c r="X24">
        <v>35.700000000000003</v>
      </c>
      <c r="Y24">
        <v>35.700000000000003</v>
      </c>
      <c r="Z24">
        <v>36.5</v>
      </c>
      <c r="AA24">
        <v>36.200000000000003</v>
      </c>
      <c r="AB24" s="1">
        <f>Таблица1[[#This Row],[вес]]/(Таблица1[[#This Row],[рост]]/100)^2</f>
        <v>18.63257595362559</v>
      </c>
      <c r="AC24" s="1">
        <f>Таблица1[[#This Row],[рост]]/(2*Таблица1[[#This Row],[вес]]+Таблица1[[#This Row],[норм]])</f>
        <v>0.93918918918918914</v>
      </c>
      <c r="AD24" s="1">
        <f>Таблица1[[#This Row],[рост]]-Таблица1[[#This Row],[вес]]-Таблица1[[#This Row],[выдох]]</f>
        <v>28</v>
      </c>
      <c r="AE24" s="1">
        <f>Таблица1[[#This Row],[норм]]-0.5*Таблица1[[#This Row],[рост]]</f>
        <v>6.5</v>
      </c>
      <c r="AF24">
        <f>Таблица1[[#This Row],[САД/до]]-Таблица1[[#This Row],[ДАД/до]]</f>
        <v>30</v>
      </c>
      <c r="AG24">
        <f>Таблица1[[#This Row],[САД/после]]-Таблица1[[#This Row],[ДАД/после]]</f>
        <v>35</v>
      </c>
      <c r="AH24">
        <f>(40+0.5*Таблица1[[#This Row],[ПД_до]])-(0.6*Таблица1[[#This Row],[ДАД/до]])+3.2*Таблица1[[#This Row],[возраст]]</f>
        <v>32.6</v>
      </c>
      <c r="AI24">
        <f>(40+0.5*Таблица1[[#This Row],[ПД_после]])-(0.6*Таблица1[[#This Row],[ДАД/после]])+3.2*Таблица1[[#This Row],[возраст]]</f>
        <v>29.1</v>
      </c>
      <c r="AJ24">
        <f>Таблица1[[#This Row],[СОК_до]]*Таблица1[[#This Row],[До]]</f>
        <v>2738.4</v>
      </c>
      <c r="AK24">
        <f>Таблица1[[#This Row],[СОК_после]]*Таблица1[[#This Row],[После]]</f>
        <v>3375.6000000000004</v>
      </c>
      <c r="AL24" s="1">
        <f>(1-Таблица1[[#This Row],[ДАД/до]]/Таблица1[[#This Row],[До]])*100</f>
        <v>4.7619047619047672</v>
      </c>
      <c r="AM24" s="1">
        <f>(1-Таблица1[[#This Row],[ДАД/после]]/Таблица1[[#This Row],[После]])*100</f>
        <v>22.413793103448278</v>
      </c>
      <c r="AN24">
        <f>Таблица1[[#This Row],[До]]*Таблица1[[#This Row],[САД/до]]/100</f>
        <v>92.4</v>
      </c>
      <c r="AO24">
        <f>Таблица1[[#This Row],[После]]*Таблица1[[#This Row],[САД/после]]/100</f>
        <v>145</v>
      </c>
      <c r="AP24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2.0190000000000001</v>
      </c>
      <c r="AQ24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2.6609999999999996</v>
      </c>
      <c r="AR24" s="1">
        <f>Таблица1[[#This Row],[жел]]/Таблица1[[#This Row],[вес]]</f>
        <v>61.111111111111114</v>
      </c>
      <c r="AS24" s="1">
        <f>Таблица1[[#This Row],[До]]*10/Таблица1[[#This Row],[ПД_до]]</f>
        <v>28</v>
      </c>
      <c r="AT24" s="1">
        <f>Таблица1[[#This Row],[После]]*10/Таблица1[[#This Row],[ПД_после]]</f>
        <v>33.142857142857146</v>
      </c>
      <c r="AU24" s="1">
        <v>35.700000000000003</v>
      </c>
      <c r="AV24" s="1">
        <v>35.799999999999997</v>
      </c>
      <c r="AW24" s="1">
        <v>35.6</v>
      </c>
      <c r="AX24" s="1">
        <v>35.6</v>
      </c>
      <c r="AY24" s="1">
        <v>36.299999999999997</v>
      </c>
      <c r="AZ24" s="1">
        <v>36</v>
      </c>
      <c r="BA24" s="1">
        <v>4</v>
      </c>
      <c r="BB24" s="1">
        <v>2</v>
      </c>
      <c r="BC24" s="1">
        <v>-8</v>
      </c>
      <c r="BD24" s="1">
        <v>-6</v>
      </c>
      <c r="BE24" s="1">
        <v>7</v>
      </c>
      <c r="BF24" s="1">
        <v>8.1</v>
      </c>
      <c r="BG24" s="1">
        <v>0.83333333333333337</v>
      </c>
      <c r="BH24" s="1">
        <v>22</v>
      </c>
      <c r="BI24" s="1">
        <v>1</v>
      </c>
      <c r="BJ24" s="1">
        <v>7</v>
      </c>
      <c r="BK24" s="1">
        <v>-5</v>
      </c>
      <c r="BL24" s="1">
        <v>-9</v>
      </c>
      <c r="BM24" s="1">
        <v>8</v>
      </c>
      <c r="BN24" s="1">
        <v>14.1</v>
      </c>
      <c r="BO24" s="1">
        <v>1.625</v>
      </c>
      <c r="BP24" s="1">
        <v>17</v>
      </c>
    </row>
    <row r="25" spans="1:68">
      <c r="A25" t="s">
        <v>20</v>
      </c>
      <c r="B25">
        <v>2</v>
      </c>
      <c r="C25" t="s">
        <v>65</v>
      </c>
      <c r="D25">
        <v>2016</v>
      </c>
      <c r="E25">
        <v>8</v>
      </c>
      <c r="F25">
        <v>141</v>
      </c>
      <c r="G25">
        <v>28</v>
      </c>
      <c r="H25">
        <v>63</v>
      </c>
      <c r="I25">
        <v>68</v>
      </c>
      <c r="J25">
        <v>61</v>
      </c>
      <c r="K25">
        <v>2200</v>
      </c>
      <c r="L25">
        <v>110</v>
      </c>
      <c r="M25">
        <v>80</v>
      </c>
      <c r="N25">
        <v>125</v>
      </c>
      <c r="O25">
        <v>90</v>
      </c>
      <c r="P25">
        <v>80</v>
      </c>
      <c r="Q25">
        <v>120</v>
      </c>
      <c r="R25">
        <v>36</v>
      </c>
      <c r="S25">
        <v>36.1</v>
      </c>
      <c r="T25">
        <v>36</v>
      </c>
      <c r="U25">
        <v>35.9</v>
      </c>
      <c r="V25">
        <v>35.799999999999997</v>
      </c>
      <c r="W25">
        <v>35.9</v>
      </c>
      <c r="X25">
        <v>35.9</v>
      </c>
      <c r="Y25">
        <v>35.799999999999997</v>
      </c>
      <c r="Z25">
        <v>36.200000000000003</v>
      </c>
      <c r="AA25">
        <v>35.9</v>
      </c>
      <c r="AB25" s="1">
        <f>Таблица1[[#This Row],[вес]]/(Таблица1[[#This Row],[рост]]/100)^2</f>
        <v>14.083798601679998</v>
      </c>
      <c r="AC25" s="1">
        <f>Таблица1[[#This Row],[рост]]/(2*Таблица1[[#This Row],[вес]]+Таблица1[[#This Row],[норм]])</f>
        <v>1.1848739495798319</v>
      </c>
      <c r="AD25" s="1">
        <f>Таблица1[[#This Row],[рост]]-Таблица1[[#This Row],[вес]]-Таблица1[[#This Row],[выдох]]</f>
        <v>52</v>
      </c>
      <c r="AE25" s="1">
        <f>Таблица1[[#This Row],[норм]]-0.5*Таблица1[[#This Row],[рост]]</f>
        <v>-7.5</v>
      </c>
      <c r="AF25">
        <f>Таблица1[[#This Row],[САД/до]]-Таблица1[[#This Row],[ДАД/до]]</f>
        <v>30</v>
      </c>
      <c r="AG25">
        <f>Таблица1[[#This Row],[САД/после]]-Таблица1[[#This Row],[ДАД/после]]</f>
        <v>35</v>
      </c>
      <c r="AH25">
        <f>(40+0.5*Таблица1[[#This Row],[ПД_до]])-(0.6*Таблица1[[#This Row],[ДАД/до]])+3.2*Таблица1[[#This Row],[возраст]]</f>
        <v>32.6</v>
      </c>
      <c r="AI25">
        <f>(40+0.5*Таблица1[[#This Row],[ПД_после]])-(0.6*Таблица1[[#This Row],[ДАД/после]])+3.2*Таблица1[[#This Row],[возраст]]</f>
        <v>29.1</v>
      </c>
      <c r="AJ25">
        <f>Таблица1[[#This Row],[СОК_до]]*Таблица1[[#This Row],[До]]</f>
        <v>2608</v>
      </c>
      <c r="AK25">
        <f>Таблица1[[#This Row],[СОК_после]]*Таблица1[[#This Row],[После]]</f>
        <v>3492</v>
      </c>
      <c r="AL25" s="1">
        <f>(1-Таблица1[[#This Row],[ДАД/до]]/Таблица1[[#This Row],[До]])*100</f>
        <v>0</v>
      </c>
      <c r="AM25" s="1">
        <f>(1-Таблица1[[#This Row],[ДАД/после]]/Таблица1[[#This Row],[После]])*100</f>
        <v>25</v>
      </c>
      <c r="AN25">
        <f>Таблица1[[#This Row],[До]]*Таблица1[[#This Row],[САД/до]]/100</f>
        <v>88</v>
      </c>
      <c r="AO25">
        <f>Таблица1[[#This Row],[После]]*Таблица1[[#This Row],[САД/после]]/100</f>
        <v>150</v>
      </c>
      <c r="AP25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1.8850000000000002</v>
      </c>
      <c r="AQ25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2.6149999999999998</v>
      </c>
      <c r="AR25" s="1">
        <f>Таблица1[[#This Row],[жел]]/Таблица1[[#This Row],[вес]]</f>
        <v>78.571428571428569</v>
      </c>
      <c r="AS25" s="1">
        <f>Таблица1[[#This Row],[До]]*10/Таблица1[[#This Row],[ПД_до]]</f>
        <v>26.666666666666668</v>
      </c>
      <c r="AT25" s="1">
        <f>Таблица1[[#This Row],[После]]*10/Таблица1[[#This Row],[ПД_после]]</f>
        <v>34.285714285714285</v>
      </c>
      <c r="AU25" s="1">
        <v>36</v>
      </c>
      <c r="AV25" s="1">
        <v>35.9</v>
      </c>
      <c r="AW25" s="1">
        <v>35.700000000000003</v>
      </c>
      <c r="AX25" s="1">
        <v>35.700000000000003</v>
      </c>
      <c r="AY25" s="1">
        <v>36.299999999999997</v>
      </c>
      <c r="AZ25" s="1">
        <v>36.1</v>
      </c>
      <c r="BA25" s="1">
        <v>-2</v>
      </c>
      <c r="BB25" s="1">
        <v>0</v>
      </c>
      <c r="BC25" s="1">
        <v>-6</v>
      </c>
      <c r="BD25" s="1">
        <v>-4</v>
      </c>
      <c r="BE25" s="1">
        <v>11</v>
      </c>
      <c r="BF25" s="1">
        <v>14.1</v>
      </c>
      <c r="BG25" s="1">
        <v>1.8333333333333333</v>
      </c>
      <c r="BH25" s="1">
        <v>17</v>
      </c>
      <c r="BI25" s="1">
        <v>1</v>
      </c>
      <c r="BJ25" s="1">
        <v>3</v>
      </c>
      <c r="BK25" s="1">
        <v>-5</v>
      </c>
      <c r="BL25" s="1">
        <v>-1</v>
      </c>
      <c r="BM25" s="1">
        <v>6</v>
      </c>
      <c r="BN25" s="1">
        <v>6</v>
      </c>
      <c r="BO25" s="1">
        <v>0.75</v>
      </c>
      <c r="BP25" s="1">
        <v>13</v>
      </c>
    </row>
    <row r="26" spans="1:68">
      <c r="A26" t="s">
        <v>21</v>
      </c>
      <c r="B26">
        <v>2</v>
      </c>
      <c r="C26" t="s">
        <v>65</v>
      </c>
      <c r="D26">
        <v>2016</v>
      </c>
      <c r="E26">
        <v>8</v>
      </c>
      <c r="F26">
        <v>134</v>
      </c>
      <c r="G26">
        <v>28</v>
      </c>
      <c r="H26">
        <v>59</v>
      </c>
      <c r="I26">
        <v>62</v>
      </c>
      <c r="J26">
        <v>58</v>
      </c>
      <c r="K26">
        <v>2100</v>
      </c>
      <c r="L26">
        <v>100</v>
      </c>
      <c r="M26">
        <v>70</v>
      </c>
      <c r="N26">
        <v>110</v>
      </c>
      <c r="O26">
        <v>80</v>
      </c>
      <c r="P26">
        <v>88</v>
      </c>
      <c r="Q26">
        <v>108</v>
      </c>
      <c r="R26">
        <v>36.200000000000003</v>
      </c>
      <c r="S26">
        <v>36.299999999999997</v>
      </c>
      <c r="T26">
        <v>35.799999999999997</v>
      </c>
      <c r="U26">
        <v>35.799999999999997</v>
      </c>
      <c r="V26">
        <v>36.299999999999997</v>
      </c>
      <c r="W26">
        <v>36.4</v>
      </c>
      <c r="X26">
        <v>35.799999999999997</v>
      </c>
      <c r="Y26">
        <v>35.9</v>
      </c>
      <c r="Z26">
        <v>36.200000000000003</v>
      </c>
      <c r="AA26">
        <v>36</v>
      </c>
      <c r="AB26" s="1">
        <f>Таблица1[[#This Row],[вес]]/(Таблица1[[#This Row],[рост]]/100)^2</f>
        <v>15.593673423925148</v>
      </c>
      <c r="AC26" s="1">
        <f>Таблица1[[#This Row],[рост]]/(2*Таблица1[[#This Row],[вес]]+Таблица1[[#This Row],[норм]])</f>
        <v>1.1652173913043478</v>
      </c>
      <c r="AD26" s="1">
        <f>Таблица1[[#This Row],[рост]]-Таблица1[[#This Row],[вес]]-Таблица1[[#This Row],[выдох]]</f>
        <v>48</v>
      </c>
      <c r="AE26" s="1">
        <f>Таблица1[[#This Row],[норм]]-0.5*Таблица1[[#This Row],[рост]]</f>
        <v>-8</v>
      </c>
      <c r="AF26">
        <f>Таблица1[[#This Row],[САД/до]]-Таблица1[[#This Row],[ДАД/до]]</f>
        <v>30</v>
      </c>
      <c r="AG26">
        <f>Таблица1[[#This Row],[САД/после]]-Таблица1[[#This Row],[ДАД/после]]</f>
        <v>30</v>
      </c>
      <c r="AH26">
        <f>(40+0.5*Таблица1[[#This Row],[ПД_до]])-(0.6*Таблица1[[#This Row],[ДАД/до]])+3.2*Таблица1[[#This Row],[возраст]]</f>
        <v>38.6</v>
      </c>
      <c r="AI26">
        <f>(40+0.5*Таблица1[[#This Row],[ПД_после]])-(0.6*Таблица1[[#This Row],[ДАД/после]])+3.2*Таблица1[[#This Row],[возраст]]</f>
        <v>32.6</v>
      </c>
      <c r="AJ26">
        <f>Таблица1[[#This Row],[СОК_до]]*Таблица1[[#This Row],[До]]</f>
        <v>3396.8</v>
      </c>
      <c r="AK26">
        <f>Таблица1[[#This Row],[СОК_после]]*Таблица1[[#This Row],[После]]</f>
        <v>3520.8</v>
      </c>
      <c r="AL26" s="1">
        <f>(1-Таблица1[[#This Row],[ДАД/до]]/Таблица1[[#This Row],[До]])*100</f>
        <v>20.45454545454546</v>
      </c>
      <c r="AM26" s="1">
        <f>(1-Таблица1[[#This Row],[ДАД/после]]/Таблица1[[#This Row],[После]])*100</f>
        <v>25.925925925925931</v>
      </c>
      <c r="AN26">
        <f>Таблица1[[#This Row],[До]]*Таблица1[[#This Row],[САД/до]]/100</f>
        <v>88</v>
      </c>
      <c r="AO26">
        <f>Таблица1[[#This Row],[После]]*Таблица1[[#This Row],[САД/после]]/100</f>
        <v>118.8</v>
      </c>
      <c r="AP26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1.8160000000000007</v>
      </c>
      <c r="AQ26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2.2560000000000002</v>
      </c>
      <c r="AR26" s="1">
        <f>Таблица1[[#This Row],[жел]]/Таблица1[[#This Row],[вес]]</f>
        <v>75</v>
      </c>
      <c r="AS26" s="1">
        <f>Таблица1[[#This Row],[До]]*10/Таблица1[[#This Row],[ПД_до]]</f>
        <v>29.333333333333332</v>
      </c>
      <c r="AT26" s="1">
        <f>Таблица1[[#This Row],[После]]*10/Таблица1[[#This Row],[ПД_после]]</f>
        <v>36</v>
      </c>
      <c r="AU26" s="1">
        <v>35.799999999999997</v>
      </c>
      <c r="AV26" s="1">
        <v>35.9</v>
      </c>
      <c r="AW26" s="1">
        <v>35.4</v>
      </c>
      <c r="AX26" s="1">
        <v>35.4</v>
      </c>
      <c r="AY26" s="1">
        <v>36.200000000000003</v>
      </c>
      <c r="AZ26" s="1">
        <v>35.799999999999997</v>
      </c>
      <c r="BA26" s="1">
        <v>-2</v>
      </c>
      <c r="BB26" s="1">
        <v>0</v>
      </c>
      <c r="BC26" s="1">
        <v>-4</v>
      </c>
      <c r="BD26" s="1">
        <v>-4</v>
      </c>
      <c r="BE26" s="1">
        <v>10</v>
      </c>
      <c r="BF26" s="1">
        <v>6</v>
      </c>
      <c r="BG26" s="1">
        <v>1.875</v>
      </c>
      <c r="BH26" s="1">
        <v>10</v>
      </c>
      <c r="BI26" s="1">
        <v>-5</v>
      </c>
      <c r="BJ26" s="1">
        <v>3</v>
      </c>
      <c r="BK26" s="1">
        <v>1</v>
      </c>
      <c r="BL26" s="1">
        <v>-4</v>
      </c>
      <c r="BM26" s="1">
        <v>12</v>
      </c>
      <c r="BN26" s="1">
        <v>6.8</v>
      </c>
      <c r="BO26" s="1">
        <v>1.5555555555555556</v>
      </c>
      <c r="BP26" s="1">
        <v>10</v>
      </c>
    </row>
    <row r="27" spans="1:68">
      <c r="A27" t="s">
        <v>27</v>
      </c>
      <c r="B27">
        <v>2</v>
      </c>
      <c r="C27" t="s">
        <v>66</v>
      </c>
      <c r="D27">
        <v>2016</v>
      </c>
      <c r="E27">
        <v>8</v>
      </c>
      <c r="F27">
        <v>129</v>
      </c>
      <c r="G27">
        <v>24</v>
      </c>
      <c r="H27">
        <v>60</v>
      </c>
      <c r="I27">
        <v>64</v>
      </c>
      <c r="J27">
        <v>57</v>
      </c>
      <c r="K27">
        <v>2200</v>
      </c>
      <c r="L27">
        <v>100</v>
      </c>
      <c r="M27">
        <v>70</v>
      </c>
      <c r="N27">
        <v>110</v>
      </c>
      <c r="O27">
        <v>80</v>
      </c>
      <c r="P27">
        <v>80</v>
      </c>
      <c r="Q27">
        <v>116</v>
      </c>
      <c r="R27">
        <v>36.5</v>
      </c>
      <c r="S27">
        <v>36.6</v>
      </c>
      <c r="T27">
        <v>35.9</v>
      </c>
      <c r="U27">
        <v>35.799999999999997</v>
      </c>
      <c r="V27">
        <v>36.200000000000003</v>
      </c>
      <c r="W27">
        <v>36.299999999999997</v>
      </c>
      <c r="X27">
        <v>35.9</v>
      </c>
      <c r="Y27">
        <v>35.799999999999997</v>
      </c>
      <c r="Z27">
        <v>36.4</v>
      </c>
      <c r="AA27">
        <v>36</v>
      </c>
      <c r="AB27" s="1">
        <f>Таблица1[[#This Row],[вес]]/(Таблица1[[#This Row],[рост]]/100)^2</f>
        <v>14.422210203713718</v>
      </c>
      <c r="AC27" s="1">
        <f>Таблица1[[#This Row],[рост]]/(2*Таблица1[[#This Row],[вес]]+Таблица1[[#This Row],[норм]])</f>
        <v>1.1944444444444444</v>
      </c>
      <c r="AD27" s="1">
        <f>Таблица1[[#This Row],[рост]]-Таблица1[[#This Row],[вес]]-Таблица1[[#This Row],[выдох]]</f>
        <v>48</v>
      </c>
      <c r="AE27" s="1">
        <f>Таблица1[[#This Row],[норм]]-0.5*Таблица1[[#This Row],[рост]]</f>
        <v>-4.5</v>
      </c>
      <c r="AF27">
        <f>Таблица1[[#This Row],[САД/до]]-Таблица1[[#This Row],[ДАД/до]]</f>
        <v>30</v>
      </c>
      <c r="AG27">
        <f>Таблица1[[#This Row],[САД/после]]-Таблица1[[#This Row],[ДАД/после]]</f>
        <v>30</v>
      </c>
      <c r="AH27">
        <f>(40+0.5*Таблица1[[#This Row],[ПД_до]])-(0.6*Таблица1[[#This Row],[ДАД/до]])+3.2*Таблица1[[#This Row],[возраст]]</f>
        <v>38.6</v>
      </c>
      <c r="AI27">
        <f>(40+0.5*Таблица1[[#This Row],[ПД_после]])-(0.6*Таблица1[[#This Row],[ДАД/после]])+3.2*Таблица1[[#This Row],[возраст]]</f>
        <v>32.6</v>
      </c>
      <c r="AJ27">
        <f>Таблица1[[#This Row],[СОК_до]]*Таблица1[[#This Row],[До]]</f>
        <v>3088</v>
      </c>
      <c r="AK27">
        <f>Таблица1[[#This Row],[СОК_после]]*Таблица1[[#This Row],[После]]</f>
        <v>3781.6000000000004</v>
      </c>
      <c r="AL27" s="1">
        <f>(1-Таблица1[[#This Row],[ДАД/до]]/Таблица1[[#This Row],[До]])*100</f>
        <v>12.5</v>
      </c>
      <c r="AM27" s="1">
        <f>(1-Таблица1[[#This Row],[ДАД/после]]/Таблица1[[#This Row],[После]])*100</f>
        <v>31.034482758620683</v>
      </c>
      <c r="AN27">
        <f>Таблица1[[#This Row],[До]]*Таблица1[[#This Row],[САД/до]]/100</f>
        <v>80</v>
      </c>
      <c r="AO27">
        <f>Таблица1[[#This Row],[После]]*Таблица1[[#This Row],[САД/после]]/100</f>
        <v>127.6</v>
      </c>
      <c r="AP27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1.7370000000000001</v>
      </c>
      <c r="AQ27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2.3530000000000002</v>
      </c>
      <c r="AR27" s="1">
        <f>Таблица1[[#This Row],[жел]]/Таблица1[[#This Row],[вес]]</f>
        <v>91.666666666666671</v>
      </c>
      <c r="AS27" s="1">
        <f>Таблица1[[#This Row],[До]]*10/Таблица1[[#This Row],[ПД_до]]</f>
        <v>26.666666666666668</v>
      </c>
      <c r="AT27" s="1">
        <f>Таблица1[[#This Row],[После]]*10/Таблица1[[#This Row],[ПД_после]]</f>
        <v>38.666666666666664</v>
      </c>
      <c r="AU27" s="1">
        <v>36.4</v>
      </c>
      <c r="AV27" s="1">
        <v>36.299999999999997</v>
      </c>
      <c r="AW27" s="1">
        <v>36</v>
      </c>
      <c r="AX27" s="1">
        <v>35.799999999999997</v>
      </c>
      <c r="AY27" s="1">
        <v>36.6</v>
      </c>
      <c r="AZ27" s="1">
        <v>36.1</v>
      </c>
      <c r="BA27" s="1">
        <v>2</v>
      </c>
      <c r="BB27" s="1">
        <v>4</v>
      </c>
      <c r="BC27" s="1">
        <v>-10</v>
      </c>
      <c r="BD27" s="1">
        <v>-5</v>
      </c>
      <c r="BE27" s="1">
        <v>5</v>
      </c>
      <c r="BF27" s="1">
        <v>20.9</v>
      </c>
      <c r="BG27" s="1">
        <v>1</v>
      </c>
      <c r="BH27" s="1">
        <v>26</v>
      </c>
      <c r="BI27" s="1">
        <v>-3</v>
      </c>
      <c r="BJ27" s="1">
        <v>-1</v>
      </c>
      <c r="BK27" s="1">
        <v>5</v>
      </c>
      <c r="BL27" s="1">
        <v>6</v>
      </c>
      <c r="BM27" s="1">
        <v>12</v>
      </c>
      <c r="BN27" s="1">
        <v>0</v>
      </c>
      <c r="BO27" s="1">
        <v>0.91666666666666663</v>
      </c>
      <c r="BP27" s="1">
        <v>17</v>
      </c>
    </row>
    <row r="28" spans="1:68">
      <c r="A28" t="s">
        <v>17</v>
      </c>
      <c r="B28">
        <v>2</v>
      </c>
      <c r="C28" t="s">
        <v>65</v>
      </c>
      <c r="D28">
        <v>2015</v>
      </c>
      <c r="E28">
        <v>9</v>
      </c>
      <c r="F28">
        <v>136</v>
      </c>
      <c r="G28">
        <v>29.3</v>
      </c>
      <c r="H28">
        <v>59</v>
      </c>
      <c r="I28">
        <v>65</v>
      </c>
      <c r="J28">
        <v>62</v>
      </c>
      <c r="K28">
        <v>2000</v>
      </c>
      <c r="L28">
        <v>110</v>
      </c>
      <c r="M28">
        <v>70</v>
      </c>
      <c r="N28">
        <v>120</v>
      </c>
      <c r="O28">
        <v>80</v>
      </c>
      <c r="P28">
        <v>88</v>
      </c>
      <c r="Q28">
        <v>108</v>
      </c>
      <c r="R28">
        <v>36.299999999999997</v>
      </c>
      <c r="S28">
        <v>36.4</v>
      </c>
      <c r="T28">
        <v>35.9</v>
      </c>
      <c r="U28">
        <v>36</v>
      </c>
      <c r="V28">
        <v>36.200000000000003</v>
      </c>
      <c r="W28">
        <v>35.200000000000003</v>
      </c>
      <c r="X28">
        <v>35.799999999999997</v>
      </c>
      <c r="Y28">
        <v>35.9</v>
      </c>
      <c r="Z28">
        <v>36.299999999999997</v>
      </c>
      <c r="AA28">
        <v>35.299999999999997</v>
      </c>
      <c r="AB28" s="1">
        <f>Таблица1[[#This Row],[вес]]/(Таблица1[[#This Row],[рост]]/100)^2</f>
        <v>15.841262975778545</v>
      </c>
      <c r="AC28" s="1">
        <f>Таблица1[[#This Row],[рост]]/(2*Таблица1[[#This Row],[вес]]+Таблица1[[#This Row],[норм]])</f>
        <v>1.1564625850340136</v>
      </c>
      <c r="AD28" s="1">
        <f>Таблица1[[#This Row],[рост]]-Таблица1[[#This Row],[вес]]-Таблица1[[#This Row],[выдох]]</f>
        <v>44.7</v>
      </c>
      <c r="AE28" s="1">
        <f>Таблица1[[#This Row],[норм]]-0.5*Таблица1[[#This Row],[рост]]</f>
        <v>-9</v>
      </c>
      <c r="AF28">
        <f>Таблица1[[#This Row],[САД/до]]-Таблица1[[#This Row],[ДАД/до]]</f>
        <v>40</v>
      </c>
      <c r="AG28">
        <f>Таблица1[[#This Row],[САД/после]]-Таблица1[[#This Row],[ДАД/после]]</f>
        <v>40</v>
      </c>
      <c r="AH28">
        <f>(40+0.5*Таблица1[[#This Row],[ПД_до]])-(0.6*Таблица1[[#This Row],[ДАД/до]])+3.2*Таблица1[[#This Row],[возраст]]</f>
        <v>46.8</v>
      </c>
      <c r="AI28">
        <f>(40+0.5*Таблица1[[#This Row],[ПД_после]])-(0.6*Таблица1[[#This Row],[ДАД/после]])+3.2*Таблица1[[#This Row],[возраст]]</f>
        <v>40.799999999999997</v>
      </c>
      <c r="AJ28">
        <f>Таблица1[[#This Row],[СОК_до]]*Таблица1[[#This Row],[До]]</f>
        <v>4118.3999999999996</v>
      </c>
      <c r="AK28">
        <f>Таблица1[[#This Row],[СОК_после]]*Таблица1[[#This Row],[После]]</f>
        <v>4406.3999999999996</v>
      </c>
      <c r="AL28" s="1">
        <f>(1-Таблица1[[#This Row],[ДАД/до]]/Таблица1[[#This Row],[До]])*100</f>
        <v>20.45454545454546</v>
      </c>
      <c r="AM28" s="1">
        <f>(1-Таблица1[[#This Row],[ДАД/после]]/Таблица1[[#This Row],[После]])*100</f>
        <v>25.925925925925931</v>
      </c>
      <c r="AN28">
        <f>Таблица1[[#This Row],[До]]*Таблица1[[#This Row],[САД/до]]/100</f>
        <v>96.8</v>
      </c>
      <c r="AO28">
        <f>Таблица1[[#This Row],[После]]*Таблица1[[#This Row],[САД/после]]/100</f>
        <v>129.6</v>
      </c>
      <c r="AP28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1.9637000000000002</v>
      </c>
      <c r="AQ28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2.4036999999999997</v>
      </c>
      <c r="AR28" s="1">
        <f>Таблица1[[#This Row],[жел]]/Таблица1[[#This Row],[вес]]</f>
        <v>68.25938566552901</v>
      </c>
      <c r="AS28" s="1">
        <f>Таблица1[[#This Row],[До]]*10/Таблица1[[#This Row],[ПД_до]]</f>
        <v>22</v>
      </c>
      <c r="AT28" s="1">
        <f>Таблица1[[#This Row],[После]]*10/Таблица1[[#This Row],[ПД_после]]</f>
        <v>27</v>
      </c>
      <c r="AU28" s="1">
        <v>35.9</v>
      </c>
      <c r="AV28" s="1">
        <v>36</v>
      </c>
      <c r="AW28" s="1">
        <v>35.6</v>
      </c>
      <c r="AX28" s="1">
        <v>35.700000000000003</v>
      </c>
      <c r="AY28" s="1">
        <v>36.200000000000003</v>
      </c>
      <c r="AZ28" s="1">
        <v>36</v>
      </c>
      <c r="BA28" s="1">
        <v>1</v>
      </c>
      <c r="BB28" s="1">
        <v>-11</v>
      </c>
      <c r="BC28" s="1">
        <v>3</v>
      </c>
      <c r="BD28" s="1">
        <v>9</v>
      </c>
      <c r="BE28" s="1">
        <v>13</v>
      </c>
      <c r="BF28" s="1">
        <v>29</v>
      </c>
      <c r="BG28" s="1">
        <v>0.3</v>
      </c>
      <c r="BH28" s="1">
        <v>30</v>
      </c>
      <c r="BI28" s="1">
        <v>3</v>
      </c>
      <c r="BJ28" s="1">
        <v>-1</v>
      </c>
      <c r="BK28" s="1">
        <v>-5</v>
      </c>
      <c r="BL28" s="1">
        <v>-4</v>
      </c>
      <c r="BM28" s="1">
        <v>8</v>
      </c>
      <c r="BN28" s="1">
        <v>6</v>
      </c>
      <c r="BO28" s="1">
        <v>1.1000000000000001</v>
      </c>
      <c r="BP28" s="1">
        <v>17</v>
      </c>
    </row>
    <row r="29" spans="1:68">
      <c r="A29" t="s">
        <v>16</v>
      </c>
      <c r="B29">
        <v>2</v>
      </c>
      <c r="C29" t="s">
        <v>65</v>
      </c>
      <c r="D29">
        <v>2015</v>
      </c>
      <c r="E29">
        <v>9</v>
      </c>
      <c r="F29">
        <v>140</v>
      </c>
      <c r="G29">
        <v>30</v>
      </c>
      <c r="H29">
        <v>61</v>
      </c>
      <c r="I29">
        <v>64</v>
      </c>
      <c r="J29">
        <v>59</v>
      </c>
      <c r="K29">
        <v>2000</v>
      </c>
      <c r="L29">
        <v>110</v>
      </c>
      <c r="M29">
        <v>70</v>
      </c>
      <c r="N29">
        <v>120</v>
      </c>
      <c r="O29">
        <v>80</v>
      </c>
      <c r="P29">
        <v>80</v>
      </c>
      <c r="Q29">
        <v>104</v>
      </c>
      <c r="R29">
        <v>36.200000000000003</v>
      </c>
      <c r="S29">
        <v>36.200000000000003</v>
      </c>
      <c r="T29">
        <v>35.799999999999997</v>
      </c>
      <c r="U29">
        <v>35.799999999999997</v>
      </c>
      <c r="V29">
        <v>36.4</v>
      </c>
      <c r="W29">
        <v>36.299999999999997</v>
      </c>
      <c r="X29">
        <v>36</v>
      </c>
      <c r="Y29">
        <v>36</v>
      </c>
      <c r="Z29">
        <v>36.200000000000003</v>
      </c>
      <c r="AA29">
        <v>35.9</v>
      </c>
      <c r="AB29" s="1">
        <f>Таблица1[[#This Row],[вес]]/(Таблица1[[#This Row],[рост]]/100)^2</f>
        <v>15.306122448979593</v>
      </c>
      <c r="AC29" s="1">
        <f>Таблица1[[#This Row],[рост]]/(2*Таблица1[[#This Row],[вес]]+Таблица1[[#This Row],[норм]])</f>
        <v>1.1570247933884297</v>
      </c>
      <c r="AD29" s="1">
        <f>Таблица1[[#This Row],[рост]]-Таблица1[[#This Row],[вес]]-Таблица1[[#This Row],[выдох]]</f>
        <v>51</v>
      </c>
      <c r="AE29" s="1">
        <f>Таблица1[[#This Row],[норм]]-0.5*Таблица1[[#This Row],[рост]]</f>
        <v>-9</v>
      </c>
      <c r="AF29">
        <f>Таблица1[[#This Row],[САД/до]]-Таблица1[[#This Row],[ДАД/до]]</f>
        <v>40</v>
      </c>
      <c r="AG29">
        <f>Таблица1[[#This Row],[САД/после]]-Таблица1[[#This Row],[ДАД/после]]</f>
        <v>40</v>
      </c>
      <c r="AH29">
        <f>(40+0.5*Таблица1[[#This Row],[ПД_до]])-(0.6*Таблица1[[#This Row],[ДАД/до]])+3.2*Таблица1[[#This Row],[возраст]]</f>
        <v>46.8</v>
      </c>
      <c r="AI29">
        <f>(40+0.5*Таблица1[[#This Row],[ПД_после]])-(0.6*Таблица1[[#This Row],[ДАД/после]])+3.2*Таблица1[[#This Row],[возраст]]</f>
        <v>40.799999999999997</v>
      </c>
      <c r="AJ29">
        <f>Таблица1[[#This Row],[СОК_до]]*Таблица1[[#This Row],[До]]</f>
        <v>3744</v>
      </c>
      <c r="AK29">
        <f>Таблица1[[#This Row],[СОК_после]]*Таблица1[[#This Row],[После]]</f>
        <v>4243.2</v>
      </c>
      <c r="AL29" s="1">
        <f>(1-Таблица1[[#This Row],[ДАД/до]]/Таблица1[[#This Row],[До]])*100</f>
        <v>12.5</v>
      </c>
      <c r="AM29" s="1">
        <f>(1-Таблица1[[#This Row],[ДАД/после]]/Таблица1[[#This Row],[После]])*100</f>
        <v>23.076923076923073</v>
      </c>
      <c r="AN29">
        <f>Таблица1[[#This Row],[До]]*Таблица1[[#This Row],[САД/до]]/100</f>
        <v>88</v>
      </c>
      <c r="AO29">
        <f>Таблица1[[#This Row],[После]]*Таблица1[[#This Row],[САД/после]]/100</f>
        <v>124.8</v>
      </c>
      <c r="AP29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1.8460000000000001</v>
      </c>
      <c r="AQ29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2.33</v>
      </c>
      <c r="AR29" s="1">
        <f>Таблица1[[#This Row],[жел]]/Таблица1[[#This Row],[вес]]</f>
        <v>66.666666666666671</v>
      </c>
      <c r="AS29" s="1">
        <f>Таблица1[[#This Row],[До]]*10/Таблица1[[#This Row],[ПД_до]]</f>
        <v>20</v>
      </c>
      <c r="AT29" s="1">
        <f>Таблица1[[#This Row],[После]]*10/Таблица1[[#This Row],[ПД_после]]</f>
        <v>26</v>
      </c>
      <c r="AU29" s="1">
        <v>36.200000000000003</v>
      </c>
      <c r="AV29" s="1">
        <v>36.200000000000003</v>
      </c>
      <c r="AW29" s="1">
        <v>35.799999999999997</v>
      </c>
      <c r="AX29" s="1">
        <v>35.799999999999997</v>
      </c>
      <c r="AY29" s="1">
        <v>36.4</v>
      </c>
      <c r="AZ29" s="1">
        <v>36</v>
      </c>
      <c r="BA29" s="1">
        <v>-9</v>
      </c>
      <c r="BB29" s="1">
        <v>-1</v>
      </c>
      <c r="BC29" s="1">
        <v>-3</v>
      </c>
      <c r="BD29" s="1">
        <v>6</v>
      </c>
      <c r="BE29" s="1">
        <v>13</v>
      </c>
      <c r="BF29" s="1">
        <v>14.1</v>
      </c>
      <c r="BG29" s="1">
        <v>0.38461538461538464</v>
      </c>
      <c r="BH29" s="1">
        <v>20</v>
      </c>
      <c r="BI29" s="1">
        <v>0</v>
      </c>
      <c r="BJ29" s="1">
        <v>8</v>
      </c>
      <c r="BK29" s="1">
        <v>-2</v>
      </c>
      <c r="BL29" s="1">
        <v>-7</v>
      </c>
      <c r="BM29" s="1">
        <v>5</v>
      </c>
      <c r="BN29" s="1">
        <v>14.899999999999999</v>
      </c>
      <c r="BO29" s="1">
        <v>1.2857142857142858</v>
      </c>
      <c r="BP29" s="1">
        <v>22</v>
      </c>
    </row>
    <row r="30" spans="1:68">
      <c r="A30" t="s">
        <v>15</v>
      </c>
      <c r="B30">
        <v>2</v>
      </c>
      <c r="C30" t="s">
        <v>65</v>
      </c>
      <c r="D30">
        <v>2015</v>
      </c>
      <c r="E30">
        <v>9</v>
      </c>
      <c r="F30">
        <v>132</v>
      </c>
      <c r="G30">
        <v>27</v>
      </c>
      <c r="H30">
        <v>59</v>
      </c>
      <c r="I30">
        <v>63</v>
      </c>
      <c r="J30">
        <v>61</v>
      </c>
      <c r="K30">
        <v>2200</v>
      </c>
      <c r="L30">
        <v>115</v>
      </c>
      <c r="M30">
        <v>70</v>
      </c>
      <c r="N30">
        <v>120</v>
      </c>
      <c r="O30">
        <v>80</v>
      </c>
      <c r="P30">
        <v>76</v>
      </c>
      <c r="Q30">
        <v>108</v>
      </c>
      <c r="R30">
        <v>36.4</v>
      </c>
      <c r="S30">
        <v>36.5</v>
      </c>
      <c r="T30">
        <v>35.700000000000003</v>
      </c>
      <c r="U30">
        <v>35.700000000000003</v>
      </c>
      <c r="V30">
        <v>36.299999999999997</v>
      </c>
      <c r="W30">
        <v>36.4</v>
      </c>
      <c r="X30">
        <v>35.799999999999997</v>
      </c>
      <c r="Y30">
        <v>35.700000000000003</v>
      </c>
      <c r="Z30">
        <v>36.1</v>
      </c>
      <c r="AA30">
        <v>35.4</v>
      </c>
      <c r="AB30" s="1">
        <f>Таблица1[[#This Row],[вес]]/(Таблица1[[#This Row],[рост]]/100)^2</f>
        <v>15.495867768595041</v>
      </c>
      <c r="AC30" s="1">
        <f>Таблица1[[#This Row],[рост]]/(2*Таблица1[[#This Row],[вес]]+Таблица1[[#This Row],[норм]])</f>
        <v>1.168141592920354</v>
      </c>
      <c r="AD30" s="1">
        <f>Таблица1[[#This Row],[рост]]-Таблица1[[#This Row],[вес]]-Таблица1[[#This Row],[выдох]]</f>
        <v>44</v>
      </c>
      <c r="AE30" s="1">
        <f>Таблица1[[#This Row],[норм]]-0.5*Таблица1[[#This Row],[рост]]</f>
        <v>-7</v>
      </c>
      <c r="AF30">
        <f>Таблица1[[#This Row],[САД/до]]-Таблица1[[#This Row],[ДАД/до]]</f>
        <v>45</v>
      </c>
      <c r="AG30">
        <f>Таблица1[[#This Row],[САД/после]]-Таблица1[[#This Row],[ДАД/после]]</f>
        <v>40</v>
      </c>
      <c r="AH30">
        <f>(40+0.5*Таблица1[[#This Row],[ПД_до]])-(0.6*Таблица1[[#This Row],[ДАД/до]])+3.2*Таблица1[[#This Row],[возраст]]</f>
        <v>49.3</v>
      </c>
      <c r="AI30">
        <f>(40+0.5*Таблица1[[#This Row],[ПД_после]])-(0.6*Таблица1[[#This Row],[ДАД/после]])+3.2*Таблица1[[#This Row],[возраст]]</f>
        <v>40.799999999999997</v>
      </c>
      <c r="AJ30">
        <f>Таблица1[[#This Row],[СОК_до]]*Таблица1[[#This Row],[До]]</f>
        <v>3746.7999999999997</v>
      </c>
      <c r="AK30">
        <f>Таблица1[[#This Row],[СОК_после]]*Таблица1[[#This Row],[После]]</f>
        <v>4406.3999999999996</v>
      </c>
      <c r="AL30" s="1">
        <f>(1-Таблица1[[#This Row],[ДАД/до]]/Таблица1[[#This Row],[До]])*100</f>
        <v>7.8947368421052655</v>
      </c>
      <c r="AM30" s="1">
        <f>(1-Таблица1[[#This Row],[ДАД/после]]/Таблица1[[#This Row],[После]])*100</f>
        <v>25.925925925925931</v>
      </c>
      <c r="AN30">
        <f>Таблица1[[#This Row],[До]]*Таблица1[[#This Row],[САД/до]]/100</f>
        <v>87.4</v>
      </c>
      <c r="AO30">
        <f>Таблица1[[#This Row],[После]]*Таблица1[[#This Row],[САД/после]]/100</f>
        <v>129.6</v>
      </c>
      <c r="AP30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1.9169999999999998</v>
      </c>
      <c r="AQ30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2.4189999999999996</v>
      </c>
      <c r="AR30" s="1">
        <f>Таблица1[[#This Row],[жел]]/Таблица1[[#This Row],[вес]]</f>
        <v>81.481481481481481</v>
      </c>
      <c r="AS30" s="1">
        <f>Таблица1[[#This Row],[До]]*10/Таблица1[[#This Row],[ПД_до]]</f>
        <v>16.888888888888889</v>
      </c>
      <c r="AT30" s="1">
        <f>Таблица1[[#This Row],[После]]*10/Таблица1[[#This Row],[ПД_после]]</f>
        <v>27</v>
      </c>
      <c r="AU30" s="1">
        <v>36.200000000000003</v>
      </c>
      <c r="AV30" s="1">
        <v>36.299999999999997</v>
      </c>
      <c r="AW30" s="1">
        <v>35.700000000000003</v>
      </c>
      <c r="AX30" s="1">
        <v>35.700000000000003</v>
      </c>
      <c r="AY30" s="1">
        <v>36.1</v>
      </c>
      <c r="AZ30" s="1">
        <v>35.799999999999997</v>
      </c>
      <c r="BA30" s="1">
        <v>1</v>
      </c>
      <c r="BB30" s="1">
        <v>-3</v>
      </c>
      <c r="BC30" s="1">
        <v>5</v>
      </c>
      <c r="BD30" s="1">
        <v>2</v>
      </c>
      <c r="BE30" s="1">
        <v>7</v>
      </c>
      <c r="BF30" s="1">
        <v>14.899999999999999</v>
      </c>
      <c r="BG30" s="1">
        <v>0.53846153846153844</v>
      </c>
      <c r="BH30" s="1">
        <v>22</v>
      </c>
      <c r="BI30" s="1">
        <v>-1</v>
      </c>
      <c r="BJ30" s="1">
        <v>3</v>
      </c>
      <c r="BK30" s="1">
        <v>-5</v>
      </c>
      <c r="BL30" s="1">
        <v>-8</v>
      </c>
      <c r="BM30" s="1">
        <v>5</v>
      </c>
      <c r="BN30" s="1">
        <v>6</v>
      </c>
      <c r="BO30" s="1">
        <v>1.4</v>
      </c>
      <c r="BP30" s="1">
        <v>13</v>
      </c>
    </row>
    <row r="31" spans="1:68">
      <c r="A31" t="s">
        <v>14</v>
      </c>
      <c r="B31">
        <v>2</v>
      </c>
      <c r="C31" t="s">
        <v>65</v>
      </c>
      <c r="D31">
        <v>2014</v>
      </c>
      <c r="E31">
        <v>10</v>
      </c>
      <c r="F31">
        <v>145</v>
      </c>
      <c r="G31">
        <v>48</v>
      </c>
      <c r="H31">
        <v>88</v>
      </c>
      <c r="I31">
        <v>92</v>
      </c>
      <c r="J31">
        <v>85</v>
      </c>
      <c r="K31">
        <v>2400</v>
      </c>
      <c r="L31">
        <v>120</v>
      </c>
      <c r="M31">
        <v>80</v>
      </c>
      <c r="N31">
        <v>130</v>
      </c>
      <c r="O31">
        <v>90</v>
      </c>
      <c r="P31">
        <v>72</v>
      </c>
      <c r="Q31">
        <v>104</v>
      </c>
      <c r="R31">
        <v>35.700000000000003</v>
      </c>
      <c r="S31">
        <v>35.9</v>
      </c>
      <c r="T31">
        <v>35.799999999999997</v>
      </c>
      <c r="U31">
        <v>35.799999999999997</v>
      </c>
      <c r="V31">
        <v>36</v>
      </c>
      <c r="W31">
        <v>36.200000000000003</v>
      </c>
      <c r="X31">
        <v>35.799999999999997</v>
      </c>
      <c r="Y31">
        <v>35.9</v>
      </c>
      <c r="Z31">
        <v>36</v>
      </c>
      <c r="AA31">
        <v>35.9</v>
      </c>
      <c r="AB31" s="1">
        <f>Таблица1[[#This Row],[вес]]/(Таблица1[[#This Row],[рост]]/100)^2</f>
        <v>22.829964328180736</v>
      </c>
      <c r="AC31" s="1">
        <f>Таблица1[[#This Row],[рост]]/(2*Таблица1[[#This Row],[вес]]+Таблица1[[#This Row],[норм]])</f>
        <v>0.78804347826086951</v>
      </c>
      <c r="AD31" s="1">
        <f>Таблица1[[#This Row],[рост]]-Таблица1[[#This Row],[вес]]-Таблица1[[#This Row],[выдох]]</f>
        <v>12</v>
      </c>
      <c r="AE31" s="1">
        <f>Таблица1[[#This Row],[норм]]-0.5*Таблица1[[#This Row],[рост]]</f>
        <v>15.5</v>
      </c>
      <c r="AF31">
        <f>Таблица1[[#This Row],[САД/до]]-Таблица1[[#This Row],[ДАД/до]]</f>
        <v>40</v>
      </c>
      <c r="AG31">
        <f>Таблица1[[#This Row],[САД/после]]-Таблица1[[#This Row],[ДАД/после]]</f>
        <v>40</v>
      </c>
      <c r="AH31">
        <f>(40+0.5*Таблица1[[#This Row],[ПД_до]])-(0.6*Таблица1[[#This Row],[ДАД/до]])+3.2*Таблица1[[#This Row],[возраст]]</f>
        <v>44</v>
      </c>
      <c r="AI31">
        <f>(40+0.5*Таблица1[[#This Row],[ПД_после]])-(0.6*Таблица1[[#This Row],[ДАД/после]])+3.2*Таблица1[[#This Row],[возраст]]</f>
        <v>38</v>
      </c>
      <c r="AJ31">
        <f>Таблица1[[#This Row],[СОК_до]]*Таблица1[[#This Row],[До]]</f>
        <v>3168</v>
      </c>
      <c r="AK31">
        <f>Таблица1[[#This Row],[СОК_после]]*Таблица1[[#This Row],[После]]</f>
        <v>3952</v>
      </c>
      <c r="AL31" s="1">
        <f>(1-Таблица1[[#This Row],[ДАД/до]]/Таблица1[[#This Row],[До]])*100</f>
        <v>-11.111111111111116</v>
      </c>
      <c r="AM31" s="1">
        <f>(1-Таблица1[[#This Row],[ДАД/после]]/Таблица1[[#This Row],[После]])*100</f>
        <v>13.461538461538458</v>
      </c>
      <c r="AN31">
        <f>Таблица1[[#This Row],[До]]*Таблица1[[#This Row],[САД/до]]/100</f>
        <v>86.4</v>
      </c>
      <c r="AO31">
        <f>Таблица1[[#This Row],[После]]*Таблица1[[#This Row],[САД/после]]/100</f>
        <v>135.19999999999999</v>
      </c>
      <c r="AP31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2.109</v>
      </c>
      <c r="AQ31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2.681</v>
      </c>
      <c r="AR31" s="1">
        <f>Таблица1[[#This Row],[жел]]/Таблица1[[#This Row],[вес]]</f>
        <v>50</v>
      </c>
      <c r="AS31" s="1">
        <f>Таблица1[[#This Row],[До]]*10/Таблица1[[#This Row],[ПД_до]]</f>
        <v>18</v>
      </c>
      <c r="AT31" s="1">
        <f>Таблица1[[#This Row],[После]]*10/Таблица1[[#This Row],[ПД_после]]</f>
        <v>26</v>
      </c>
      <c r="AU31" s="1">
        <v>35.700000000000003</v>
      </c>
      <c r="AV31" s="1">
        <v>35.799999999999997</v>
      </c>
      <c r="AW31" s="1">
        <v>35.6</v>
      </c>
      <c r="AX31" s="1">
        <v>35.6</v>
      </c>
      <c r="AY31" s="1">
        <v>35.799999999999997</v>
      </c>
      <c r="AZ31" s="1">
        <v>35.700000000000003</v>
      </c>
      <c r="BA31" s="1">
        <v>3</v>
      </c>
      <c r="BB31" s="1">
        <v>11</v>
      </c>
      <c r="BC31" s="1">
        <v>-1</v>
      </c>
      <c r="BD31" s="1">
        <v>-9</v>
      </c>
      <c r="BE31" s="1">
        <v>6</v>
      </c>
      <c r="BF31" s="1">
        <v>26.900000000000002</v>
      </c>
      <c r="BG31" s="1">
        <v>0.55555555555555558</v>
      </c>
      <c r="BH31" s="1">
        <v>28</v>
      </c>
      <c r="BI31" s="1">
        <v>0</v>
      </c>
      <c r="BJ31" s="1">
        <v>4</v>
      </c>
      <c r="BK31" s="1">
        <v>-10</v>
      </c>
      <c r="BL31" s="1">
        <v>-5</v>
      </c>
      <c r="BM31" s="1">
        <v>7</v>
      </c>
      <c r="BN31" s="1">
        <v>20.9</v>
      </c>
      <c r="BO31" s="1">
        <v>0.45454545454545453</v>
      </c>
      <c r="BP31" s="1">
        <v>24</v>
      </c>
    </row>
    <row r="32" spans="1:68" ht="15.75">
      <c r="AB32" s="1"/>
      <c r="AC32" s="3"/>
      <c r="AD32" s="4"/>
      <c r="AE32" s="1"/>
      <c r="AH32" s="2"/>
      <c r="AL32" s="3"/>
      <c r="AM32" s="1"/>
      <c r="AN32" s="2"/>
      <c r="AP32" s="3"/>
      <c r="AQ32" s="1"/>
      <c r="AR32" s="1"/>
      <c r="AS32" s="3"/>
      <c r="AT32" s="3"/>
    </row>
    <row r="33" spans="1:68">
      <c r="A33" s="122" t="s">
        <v>93</v>
      </c>
      <c r="B33" s="122" t="s">
        <v>98</v>
      </c>
      <c r="C33" s="122"/>
      <c r="D33" s="122" t="s">
        <v>382</v>
      </c>
      <c r="E33" s="123">
        <f>AVERAGE(E3:E10)</f>
        <v>8.5</v>
      </c>
      <c r="F33" s="123">
        <f t="shared" ref="F33:BG33" si="0">AVERAGE(F3:F10)</f>
        <v>134.375</v>
      </c>
      <c r="G33" s="123">
        <f t="shared" si="0"/>
        <v>30.849999999999994</v>
      </c>
      <c r="H33" s="123">
        <f t="shared" si="0"/>
        <v>66.625</v>
      </c>
      <c r="I33" s="123">
        <f t="shared" si="0"/>
        <v>70.375</v>
      </c>
      <c r="J33" s="123">
        <f t="shared" si="0"/>
        <v>64.625</v>
      </c>
      <c r="K33" s="123">
        <f t="shared" si="0"/>
        <v>2312.5</v>
      </c>
      <c r="L33" s="123">
        <f t="shared" si="0"/>
        <v>98.125</v>
      </c>
      <c r="M33" s="123">
        <f t="shared" si="0"/>
        <v>65.625</v>
      </c>
      <c r="N33" s="123">
        <f t="shared" si="0"/>
        <v>110.625</v>
      </c>
      <c r="O33" s="123">
        <f t="shared" si="0"/>
        <v>75.625</v>
      </c>
      <c r="P33" s="123">
        <f t="shared" si="0"/>
        <v>82</v>
      </c>
      <c r="Q33" s="123">
        <f t="shared" si="0"/>
        <v>106</v>
      </c>
      <c r="R33" s="123">
        <f t="shared" si="0"/>
        <v>36.200000000000003</v>
      </c>
      <c r="S33" s="123">
        <f t="shared" si="0"/>
        <v>36.25</v>
      </c>
      <c r="T33" s="123">
        <f t="shared" si="0"/>
        <v>35.887500000000003</v>
      </c>
      <c r="U33" s="123">
        <f t="shared" si="0"/>
        <v>35.875</v>
      </c>
      <c r="V33" s="123">
        <f t="shared" si="0"/>
        <v>36.237500000000004</v>
      </c>
      <c r="W33" s="123">
        <f t="shared" si="0"/>
        <v>36.1875</v>
      </c>
      <c r="X33" s="123">
        <f t="shared" si="0"/>
        <v>35.800000000000004</v>
      </c>
      <c r="Y33" s="123">
        <f t="shared" si="0"/>
        <v>35.812499999999993</v>
      </c>
      <c r="Z33" s="123">
        <f t="shared" si="0"/>
        <v>35.945</v>
      </c>
      <c r="AA33" s="123">
        <f t="shared" si="0"/>
        <v>34.5</v>
      </c>
      <c r="AB33" s="123">
        <f t="shared" si="0"/>
        <v>16.867551269721428</v>
      </c>
      <c r="AC33" s="123">
        <f t="shared" si="0"/>
        <v>1.0689723002584348</v>
      </c>
      <c r="AD33" s="123">
        <f t="shared" si="0"/>
        <v>38.9</v>
      </c>
      <c r="AE33" s="123">
        <f t="shared" si="0"/>
        <v>-0.5625</v>
      </c>
      <c r="AF33" s="123">
        <f t="shared" si="0"/>
        <v>32.5</v>
      </c>
      <c r="AG33" s="123">
        <f t="shared" si="0"/>
        <v>35</v>
      </c>
      <c r="AH33" s="123">
        <f t="shared" si="0"/>
        <v>44.075000000000003</v>
      </c>
      <c r="AI33" s="123">
        <f t="shared" si="0"/>
        <v>39.325000000000003</v>
      </c>
      <c r="AJ33" s="123">
        <f t="shared" si="0"/>
        <v>3604.25</v>
      </c>
      <c r="AK33" s="123">
        <f t="shared" si="0"/>
        <v>4228.6000000000004</v>
      </c>
      <c r="AL33" s="123">
        <f t="shared" si="0"/>
        <v>19.461953116486868</v>
      </c>
      <c r="AM33" s="123">
        <f t="shared" si="0"/>
        <v>27.889384920634921</v>
      </c>
      <c r="AN33" s="123">
        <f t="shared" si="0"/>
        <v>80.749999999999986</v>
      </c>
      <c r="AO33" s="123">
        <f t="shared" si="0"/>
        <v>117.55</v>
      </c>
      <c r="AP33" s="123">
        <f t="shared" si="0"/>
        <v>1.7180250000000001</v>
      </c>
      <c r="AQ33" s="123">
        <f t="shared" si="0"/>
        <v>2.237025</v>
      </c>
      <c r="AR33" s="123">
        <f t="shared" si="0"/>
        <v>78.386193008670801</v>
      </c>
      <c r="AS33" s="123">
        <f t="shared" si="0"/>
        <v>25.386904761904763</v>
      </c>
      <c r="AT33" s="123">
        <f t="shared" si="0"/>
        <v>31.824999999999999</v>
      </c>
      <c r="AU33" s="123">
        <f t="shared" si="0"/>
        <v>36.012500000000003</v>
      </c>
      <c r="AV33" s="123">
        <f t="shared" si="0"/>
        <v>36.049999999999997</v>
      </c>
      <c r="AW33" s="123">
        <f t="shared" si="0"/>
        <v>35.962500000000006</v>
      </c>
      <c r="AX33" s="123">
        <f t="shared" si="0"/>
        <v>35.962500000000006</v>
      </c>
      <c r="AY33" s="123">
        <f t="shared" si="0"/>
        <v>36.287499999999994</v>
      </c>
      <c r="AZ33" s="123">
        <f t="shared" si="0"/>
        <v>36.35</v>
      </c>
      <c r="BA33" s="123">
        <f t="shared" si="0"/>
        <v>1</v>
      </c>
      <c r="BB33" s="123">
        <f t="shared" si="0"/>
        <v>2.5</v>
      </c>
      <c r="BC33" s="123">
        <f t="shared" si="0"/>
        <v>0.25</v>
      </c>
      <c r="BD33" s="123">
        <f t="shared" si="0"/>
        <v>-4</v>
      </c>
      <c r="BE33" s="123">
        <f t="shared" si="0"/>
        <v>8</v>
      </c>
      <c r="BF33" s="123">
        <f t="shared" si="0"/>
        <v>14.399999999999999</v>
      </c>
      <c r="BG33" s="123">
        <f t="shared" si="0"/>
        <v>1.0966450216450214</v>
      </c>
      <c r="BH33" s="123">
        <f>AVERAGE(BH3:BH10)</f>
        <v>22.875</v>
      </c>
      <c r="BI33" s="123">
        <f t="shared" ref="BI33:BP33" si="1">AVERAGE(BI3:BI10)</f>
        <v>-0.25</v>
      </c>
      <c r="BJ33" s="123">
        <f t="shared" si="1"/>
        <v>-2.25</v>
      </c>
      <c r="BK33" s="123">
        <f t="shared" si="1"/>
        <v>2.5</v>
      </c>
      <c r="BL33" s="123">
        <f t="shared" si="1"/>
        <v>1.875</v>
      </c>
      <c r="BM33" s="123">
        <f t="shared" si="1"/>
        <v>9.5</v>
      </c>
      <c r="BN33" s="123">
        <f t="shared" si="1"/>
        <v>17.737500000000001</v>
      </c>
      <c r="BO33" s="123">
        <f t="shared" si="1"/>
        <v>0.97850274725274733</v>
      </c>
      <c r="BP33" s="123">
        <f t="shared" si="1"/>
        <v>21.375</v>
      </c>
    </row>
    <row r="34" spans="1:68">
      <c r="A34" s="122"/>
      <c r="B34" s="122"/>
      <c r="C34" s="122"/>
      <c r="D34" s="124" t="s">
        <v>383</v>
      </c>
      <c r="E34" s="123">
        <f>STDEV(E3:E10)</f>
        <v>1.3093073414159542</v>
      </c>
      <c r="F34" s="123">
        <f t="shared" ref="F34:BG34" si="2">STDEV(F3:F10)</f>
        <v>10.636023693091325</v>
      </c>
      <c r="G34" s="123">
        <f t="shared" si="2"/>
        <v>8.8050310293928931</v>
      </c>
      <c r="H34" s="123">
        <f t="shared" si="2"/>
        <v>6.8439232691699372</v>
      </c>
      <c r="I34" s="123">
        <f t="shared" si="2"/>
        <v>6.9269143821143659</v>
      </c>
      <c r="J34" s="123">
        <f t="shared" si="2"/>
        <v>6.6748461726523276</v>
      </c>
      <c r="K34" s="123">
        <f t="shared" si="2"/>
        <v>379.61446607992019</v>
      </c>
      <c r="L34" s="123">
        <f t="shared" si="2"/>
        <v>7.5297030865385768</v>
      </c>
      <c r="M34" s="123">
        <f t="shared" si="2"/>
        <v>6.2321172737911246</v>
      </c>
      <c r="N34" s="123">
        <f t="shared" si="2"/>
        <v>7.7632375426014848</v>
      </c>
      <c r="O34" s="123">
        <f t="shared" si="2"/>
        <v>7.2886898685566255</v>
      </c>
      <c r="P34" s="123">
        <f t="shared" si="2"/>
        <v>8.5523597411975807</v>
      </c>
      <c r="Q34" s="123">
        <f t="shared" si="2"/>
        <v>9.0711473522214536</v>
      </c>
      <c r="R34" s="123">
        <f t="shared" si="2"/>
        <v>0.23904572186687875</v>
      </c>
      <c r="S34" s="123">
        <f t="shared" si="2"/>
        <v>0.23904572186687875</v>
      </c>
      <c r="T34" s="123">
        <f t="shared" si="2"/>
        <v>8.3452296039629198E-2</v>
      </c>
      <c r="U34" s="123">
        <f t="shared" si="2"/>
        <v>7.0710678118655765E-2</v>
      </c>
      <c r="V34" s="123">
        <f t="shared" si="2"/>
        <v>0.1995530720671285</v>
      </c>
      <c r="W34" s="123">
        <f t="shared" si="2"/>
        <v>0.2031009601158992</v>
      </c>
      <c r="X34" s="123">
        <f t="shared" si="2"/>
        <v>5.345224838248374E-2</v>
      </c>
      <c r="Y34" s="123">
        <f t="shared" si="2"/>
        <v>6.4086994446164697E-2</v>
      </c>
      <c r="Z34" s="123">
        <f t="shared" si="2"/>
        <v>0.2465186170889096</v>
      </c>
      <c r="AA34" s="123">
        <f t="shared" si="2"/>
        <v>1.686077442722351</v>
      </c>
      <c r="AB34" s="123">
        <f t="shared" si="2"/>
        <v>3.4307143629469259</v>
      </c>
      <c r="AC34" s="123">
        <f t="shared" si="2"/>
        <v>0.14425809265364775</v>
      </c>
      <c r="AD34" s="123">
        <f t="shared" si="2"/>
        <v>11.591869071527189</v>
      </c>
      <c r="AE34" s="123">
        <f t="shared" si="2"/>
        <v>5.653301816511429</v>
      </c>
      <c r="AF34" s="123">
        <f t="shared" si="2"/>
        <v>3.7796447300922722</v>
      </c>
      <c r="AG34" s="123">
        <f t="shared" si="2"/>
        <v>9.2582009977255151</v>
      </c>
      <c r="AH34" s="123">
        <f t="shared" si="2"/>
        <v>5.3858942751280336</v>
      </c>
      <c r="AI34" s="123">
        <f t="shared" si="2"/>
        <v>10.510912696539982</v>
      </c>
      <c r="AJ34" s="123">
        <f t="shared" si="2"/>
        <v>492.91227559127714</v>
      </c>
      <c r="AK34" s="123">
        <f t="shared" si="2"/>
        <v>1299.4116470816402</v>
      </c>
      <c r="AL34" s="123">
        <f t="shared" si="2"/>
        <v>9.1847362165551036</v>
      </c>
      <c r="AM34" s="123">
        <f t="shared" si="2"/>
        <v>11.794162401061078</v>
      </c>
      <c r="AN34" s="123">
        <f t="shared" si="2"/>
        <v>12.777547271903066</v>
      </c>
      <c r="AO34" s="123">
        <f t="shared" si="2"/>
        <v>15.014564357887533</v>
      </c>
      <c r="AP34" s="123">
        <f t="shared" si="2"/>
        <v>0.19232564460162224</v>
      </c>
      <c r="AQ34" s="123">
        <f t="shared" si="2"/>
        <v>0.15119054911884264</v>
      </c>
      <c r="AR34" s="123">
        <f t="shared" si="2"/>
        <v>16.869636873804055</v>
      </c>
      <c r="AS34" s="123">
        <f t="shared" si="2"/>
        <v>2.8067480234463762</v>
      </c>
      <c r="AT34" s="123">
        <f t="shared" si="2"/>
        <v>6.6859661124734133</v>
      </c>
      <c r="AU34" s="123">
        <f t="shared" si="2"/>
        <v>0.18077215335491129</v>
      </c>
      <c r="AV34" s="123">
        <f t="shared" si="2"/>
        <v>0.11952286093343893</v>
      </c>
      <c r="AW34" s="123">
        <f t="shared" si="2"/>
        <v>0.13024701806293379</v>
      </c>
      <c r="AX34" s="123">
        <f t="shared" si="2"/>
        <v>7.4402380914285554E-2</v>
      </c>
      <c r="AY34" s="123">
        <f t="shared" si="2"/>
        <v>0.14577379737113136</v>
      </c>
      <c r="AZ34" s="123">
        <f t="shared" si="2"/>
        <v>0.14142135623730936</v>
      </c>
      <c r="BA34" s="123">
        <f t="shared" si="2"/>
        <v>7.2702917999996988</v>
      </c>
      <c r="BB34" s="123">
        <f t="shared" si="2"/>
        <v>4.2088342464732102</v>
      </c>
      <c r="BC34" s="123">
        <f t="shared" si="2"/>
        <v>4.978525312350464</v>
      </c>
      <c r="BD34" s="123">
        <f t="shared" si="2"/>
        <v>3.7416573867739413</v>
      </c>
      <c r="BE34" s="123">
        <f t="shared" si="2"/>
        <v>3.0705978943149539</v>
      </c>
      <c r="BF34" s="123">
        <f t="shared" si="2"/>
        <v>5.5536345885246376</v>
      </c>
      <c r="BG34" s="123">
        <f t="shared" si="2"/>
        <v>0.73885933713323593</v>
      </c>
      <c r="BH34" s="123">
        <f>STDEV(BH3:BH10)</f>
        <v>3.4408263127170069</v>
      </c>
      <c r="BI34" s="123">
        <f t="shared" ref="BI34:BP34" si="3">STDEV(BI3:BI10)</f>
        <v>5.257647491307984</v>
      </c>
      <c r="BJ34" s="123">
        <f t="shared" si="3"/>
        <v>2.3145502494313788</v>
      </c>
      <c r="BK34" s="123">
        <f t="shared" si="3"/>
        <v>5.7569833370313956</v>
      </c>
      <c r="BL34" s="123">
        <f t="shared" si="3"/>
        <v>2.8504385627478448</v>
      </c>
      <c r="BM34" s="123">
        <f t="shared" si="3"/>
        <v>2.6186146828319083</v>
      </c>
      <c r="BN34" s="123">
        <f t="shared" si="3"/>
        <v>6.429605075630338</v>
      </c>
      <c r="BO34" s="123">
        <f t="shared" si="3"/>
        <v>0.28663320370636114</v>
      </c>
      <c r="BP34" s="123">
        <f t="shared" si="3"/>
        <v>2.0658792662827961</v>
      </c>
    </row>
    <row r="35" spans="1:68">
      <c r="A35" s="122"/>
      <c r="B35" s="122"/>
      <c r="C35" s="122"/>
      <c r="D35" s="122" t="s">
        <v>384</v>
      </c>
      <c r="E35" s="123">
        <f>E34/SQRT(8-1)</f>
        <v>0.49487165930539345</v>
      </c>
      <c r="F35" s="123">
        <f t="shared" ref="F35:BG35" si="4">F34/SQRT(8-1)</f>
        <v>4.0200390900729168</v>
      </c>
      <c r="G35" s="123">
        <f t="shared" si="4"/>
        <v>3.3279889128543783</v>
      </c>
      <c r="H35" s="123">
        <f t="shared" si="4"/>
        <v>2.5867598517474026</v>
      </c>
      <c r="I35" s="123">
        <f t="shared" si="4"/>
        <v>2.6181275440158931</v>
      </c>
      <c r="J35" s="123">
        <f t="shared" si="4"/>
        <v>2.5228547160641943</v>
      </c>
      <c r="K35" s="123">
        <f t="shared" si="4"/>
        <v>143.4807816185762</v>
      </c>
      <c r="L35" s="123">
        <f t="shared" si="4"/>
        <v>2.8459602590195048</v>
      </c>
      <c r="M35" s="123">
        <f t="shared" si="4"/>
        <v>2.3555189211201641</v>
      </c>
      <c r="N35" s="123">
        <f t="shared" si="4"/>
        <v>2.9342279866348182</v>
      </c>
      <c r="O35" s="123">
        <f t="shared" si="4"/>
        <v>2.7548658250966986</v>
      </c>
      <c r="P35" s="123">
        <f t="shared" si="4"/>
        <v>3.2324881425670742</v>
      </c>
      <c r="Q35" s="123">
        <f t="shared" si="4"/>
        <v>3.4285714285714284</v>
      </c>
      <c r="R35" s="123">
        <f t="shared" si="4"/>
        <v>9.0350790290525132E-2</v>
      </c>
      <c r="S35" s="123">
        <f t="shared" si="4"/>
        <v>9.0350790290525132E-2</v>
      </c>
      <c r="T35" s="123">
        <f t="shared" si="4"/>
        <v>3.1542003094028472E-2</v>
      </c>
      <c r="U35" s="123">
        <f t="shared" si="4"/>
        <v>2.6726124191242821E-2</v>
      </c>
      <c r="V35" s="123">
        <f t="shared" si="4"/>
        <v>7.5423971721224559E-2</v>
      </c>
      <c r="W35" s="123">
        <f t="shared" si="4"/>
        <v>7.6764947357873911E-2</v>
      </c>
      <c r="X35" s="123">
        <f t="shared" si="4"/>
        <v>2.0203050891043784E-2</v>
      </c>
      <c r="Y35" s="123">
        <f t="shared" si="4"/>
        <v>2.4222607082589911E-2</v>
      </c>
      <c r="Z35" s="123">
        <f t="shared" si="4"/>
        <v>9.317527919497319E-2</v>
      </c>
      <c r="AA35" s="123">
        <f t="shared" si="4"/>
        <v>0.63727737209129887</v>
      </c>
      <c r="AB35" s="123">
        <f t="shared" si="4"/>
        <v>1.2966881462364215</v>
      </c>
      <c r="AC35" s="123">
        <f t="shared" si="4"/>
        <v>5.4524433967152244E-2</v>
      </c>
      <c r="AD35" s="123">
        <f t="shared" si="4"/>
        <v>4.3813146848117341</v>
      </c>
      <c r="AE35" s="123">
        <f t="shared" si="4"/>
        <v>2.1367472418398492</v>
      </c>
      <c r="AF35" s="123">
        <f t="shared" si="4"/>
        <v>1.4285714285714284</v>
      </c>
      <c r="AG35" s="123">
        <f t="shared" si="4"/>
        <v>3.4992710611188258</v>
      </c>
      <c r="AH35" s="123">
        <f t="shared" si="4"/>
        <v>2.0356766913821809</v>
      </c>
      <c r="AI35" s="123">
        <f t="shared" si="4"/>
        <v>3.9727515781937299</v>
      </c>
      <c r="AJ35" s="123">
        <f t="shared" si="4"/>
        <v>186.30332848363602</v>
      </c>
      <c r="AK35" s="123">
        <f t="shared" si="4"/>
        <v>491.13143841126407</v>
      </c>
      <c r="AL35" s="123">
        <f t="shared" si="4"/>
        <v>3.4715039838190132</v>
      </c>
      <c r="AM35" s="123">
        <f t="shared" si="4"/>
        <v>4.4577743765022921</v>
      </c>
      <c r="AN35" s="123">
        <f t="shared" si="4"/>
        <v>4.8294589209753314</v>
      </c>
      <c r="AO35" s="123">
        <f t="shared" si="4"/>
        <v>5.6749719049920877</v>
      </c>
      <c r="AP35" s="123">
        <f t="shared" si="4"/>
        <v>7.2692260908012077E-2</v>
      </c>
      <c r="AQ35" s="123">
        <f t="shared" si="4"/>
        <v>5.7144656221679038E-2</v>
      </c>
      <c r="AR35" s="123">
        <f t="shared" si="4"/>
        <v>6.376123410864377</v>
      </c>
      <c r="AS35" s="123">
        <f t="shared" si="4"/>
        <v>1.0608510375515996</v>
      </c>
      <c r="AT35" s="123">
        <f t="shared" si="4"/>
        <v>2.5270576582585651</v>
      </c>
      <c r="AU35" s="123">
        <f t="shared" si="4"/>
        <v>6.8325451677532248E-2</v>
      </c>
      <c r="AV35" s="123">
        <f t="shared" si="4"/>
        <v>4.5175395145262399E-2</v>
      </c>
      <c r="AW35" s="123">
        <f t="shared" si="4"/>
        <v>4.9228745543180068E-2</v>
      </c>
      <c r="AX35" s="123">
        <f t="shared" si="4"/>
        <v>2.8121456692899723E-2</v>
      </c>
      <c r="AY35" s="123">
        <f t="shared" si="4"/>
        <v>5.5097316501933537E-2</v>
      </c>
      <c r="AZ35" s="123">
        <f t="shared" si="4"/>
        <v>5.3452248382484822E-2</v>
      </c>
      <c r="BA35" s="123">
        <f t="shared" si="4"/>
        <v>2.747912008810192</v>
      </c>
      <c r="BB35" s="123">
        <f t="shared" si="4"/>
        <v>1.5907898179514348</v>
      </c>
      <c r="BC35" s="123">
        <f t="shared" si="4"/>
        <v>1.8817056960456415</v>
      </c>
      <c r="BD35" s="123">
        <f t="shared" si="4"/>
        <v>1.4142135623730949</v>
      </c>
      <c r="BE35" s="123">
        <f t="shared" si="4"/>
        <v>1.1605769149479943</v>
      </c>
      <c r="BF35" s="123">
        <f t="shared" si="4"/>
        <v>2.0990765705375312</v>
      </c>
      <c r="BG35" s="123">
        <f t="shared" si="4"/>
        <v>0.27926257998751047</v>
      </c>
      <c r="BH35" s="123">
        <f>BH34/SQRT(8-1)</f>
        <v>1.3005101040023659</v>
      </c>
      <c r="BI35" s="123">
        <f t="shared" ref="BI35" si="5">BI34/SQRT(8-1)</f>
        <v>1.9872039633205076</v>
      </c>
      <c r="BJ35" s="123">
        <f t="shared" ref="BJ35" si="6">BJ34/SQRT(8-1)</f>
        <v>0.87481776527970645</v>
      </c>
      <c r="BK35" s="123">
        <f t="shared" ref="BK35" si="7">BK34/SQRT(8-1)</f>
        <v>2.1759351731039738</v>
      </c>
      <c r="BL35" s="123">
        <f t="shared" ref="BL35" si="8">BL34/SQRT(8-1)</f>
        <v>1.0773645092141682</v>
      </c>
      <c r="BM35" s="123">
        <f t="shared" ref="BM35" si="9">BM34/SQRT(8-1)</f>
        <v>0.9897433186107869</v>
      </c>
      <c r="BN35" s="123">
        <f t="shared" ref="BN35" si="10">BN34/SQRT(8-1)</f>
        <v>2.4301622940680732</v>
      </c>
      <c r="BO35" s="123">
        <f t="shared" ref="BO35" si="11">BO34/SQRT(8-1)</f>
        <v>0.10833716778582125</v>
      </c>
      <c r="BP35" s="123">
        <f t="shared" ref="BP35" si="12">BP34/SQRT(8-1)</f>
        <v>0.78082896818126601</v>
      </c>
    </row>
    <row r="36" spans="1:68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>
      <c r="A37" s="125" t="s">
        <v>92</v>
      </c>
      <c r="B37" s="125" t="s">
        <v>99</v>
      </c>
      <c r="C37" s="125"/>
      <c r="D37" s="125" t="s">
        <v>382</v>
      </c>
      <c r="E37" s="126">
        <f>AVERAGE(E17:E31)</f>
        <v>8.0666666666666664</v>
      </c>
      <c r="F37" s="126">
        <f t="shared" ref="F37:BG37" si="13">AVERAGE(F17:F31)</f>
        <v>132.80000000000001</v>
      </c>
      <c r="G37" s="126">
        <f t="shared" si="13"/>
        <v>28.62</v>
      </c>
      <c r="H37" s="126">
        <f t="shared" si="13"/>
        <v>63.133333333333333</v>
      </c>
      <c r="I37" s="126">
        <f t="shared" si="13"/>
        <v>66.933333333333337</v>
      </c>
      <c r="J37" s="126">
        <f t="shared" si="13"/>
        <v>62.06666666666667</v>
      </c>
      <c r="K37" s="126">
        <f t="shared" si="13"/>
        <v>2080</v>
      </c>
      <c r="L37" s="126">
        <f t="shared" si="13"/>
        <v>102</v>
      </c>
      <c r="M37" s="126">
        <f t="shared" si="13"/>
        <v>68</v>
      </c>
      <c r="N37" s="126">
        <f t="shared" si="13"/>
        <v>115</v>
      </c>
      <c r="O37" s="126">
        <f t="shared" si="13"/>
        <v>79.333333333333329</v>
      </c>
      <c r="P37" s="126">
        <f t="shared" si="13"/>
        <v>82.933333333333337</v>
      </c>
      <c r="Q37" s="126">
        <f t="shared" si="13"/>
        <v>111.46666666666667</v>
      </c>
      <c r="R37" s="126">
        <f t="shared" si="13"/>
        <v>36.206666666666663</v>
      </c>
      <c r="S37" s="126">
        <f t="shared" si="13"/>
        <v>36.340000000000003</v>
      </c>
      <c r="T37" s="126">
        <f t="shared" si="13"/>
        <v>37.039999999999992</v>
      </c>
      <c r="U37" s="126">
        <f t="shared" si="13"/>
        <v>35.86</v>
      </c>
      <c r="V37" s="126">
        <f t="shared" si="13"/>
        <v>36.153333333333329</v>
      </c>
      <c r="W37" s="126">
        <f t="shared" si="13"/>
        <v>36.153333333333329</v>
      </c>
      <c r="X37" s="126">
        <f t="shared" si="13"/>
        <v>35.826666666666668</v>
      </c>
      <c r="Y37" s="126">
        <f t="shared" si="13"/>
        <v>35.846666666666664</v>
      </c>
      <c r="Z37" s="126">
        <f t="shared" si="13"/>
        <v>36.226666666666667</v>
      </c>
      <c r="AA37" s="126">
        <f t="shared" si="13"/>
        <v>35.873333333333328</v>
      </c>
      <c r="AB37" s="126">
        <f t="shared" si="13"/>
        <v>16.082387590272269</v>
      </c>
      <c r="AC37" s="126">
        <f t="shared" si="13"/>
        <v>1.1237809461445132</v>
      </c>
      <c r="AD37" s="126">
        <f t="shared" si="13"/>
        <v>42.113333333333337</v>
      </c>
      <c r="AE37" s="126">
        <f t="shared" si="13"/>
        <v>-3.2666666666666666</v>
      </c>
      <c r="AF37" s="126">
        <f t="shared" si="13"/>
        <v>34</v>
      </c>
      <c r="AG37" s="126">
        <f t="shared" si="13"/>
        <v>35.666666666666664</v>
      </c>
      <c r="AH37" s="126">
        <f t="shared" si="13"/>
        <v>42.013333333333335</v>
      </c>
      <c r="AI37" s="126">
        <f t="shared" si="13"/>
        <v>36.046666666666674</v>
      </c>
      <c r="AJ37" s="126">
        <f t="shared" si="13"/>
        <v>3483.1200000000008</v>
      </c>
      <c r="AK37" s="126">
        <f t="shared" si="13"/>
        <v>4004.4266666666667</v>
      </c>
      <c r="AL37" s="126">
        <f t="shared" si="13"/>
        <v>17.48398774714564</v>
      </c>
      <c r="AM37" s="126">
        <f t="shared" si="13"/>
        <v>28.641565969152175</v>
      </c>
      <c r="AN37" s="126">
        <f t="shared" si="13"/>
        <v>84.36</v>
      </c>
      <c r="AO37" s="126">
        <f t="shared" si="13"/>
        <v>128.14666666666665</v>
      </c>
      <c r="AP37" s="126">
        <f t="shared" si="13"/>
        <v>1.7895800000000004</v>
      </c>
      <c r="AQ37" s="126">
        <f t="shared" si="13"/>
        <v>2.3761133333333331</v>
      </c>
      <c r="AR37" s="126">
        <f t="shared" si="13"/>
        <v>74.831938651714069</v>
      </c>
      <c r="AS37" s="126">
        <f t="shared" si="13"/>
        <v>25.148148148148152</v>
      </c>
      <c r="AT37" s="126">
        <f t="shared" si="13"/>
        <v>32.200634920634926</v>
      </c>
      <c r="AU37" s="126">
        <f t="shared" si="13"/>
        <v>35.919999999999995</v>
      </c>
      <c r="AV37" s="126">
        <f t="shared" si="13"/>
        <v>35.93333333333333</v>
      </c>
      <c r="AW37" s="126">
        <f t="shared" si="13"/>
        <v>35.653333333333329</v>
      </c>
      <c r="AX37" s="126">
        <f t="shared" si="13"/>
        <v>35.626666666666665</v>
      </c>
      <c r="AY37" s="126">
        <f t="shared" si="13"/>
        <v>36.246666666666663</v>
      </c>
      <c r="AZ37" s="126">
        <f t="shared" si="13"/>
        <v>35.873333333333342</v>
      </c>
      <c r="BA37" s="126">
        <f t="shared" si="13"/>
        <v>0.8666666666666667</v>
      </c>
      <c r="BB37" s="126">
        <f t="shared" si="13"/>
        <v>-1</v>
      </c>
      <c r="BC37" s="126">
        <f t="shared" si="13"/>
        <v>-1.9333333333333333</v>
      </c>
      <c r="BD37" s="126">
        <f t="shared" si="13"/>
        <v>0.73333333333333328</v>
      </c>
      <c r="BE37" s="126">
        <f t="shared" si="13"/>
        <v>10</v>
      </c>
      <c r="BF37" s="126">
        <f t="shared" si="13"/>
        <v>12.606666666666666</v>
      </c>
      <c r="BG37" s="126">
        <f t="shared" si="13"/>
        <v>1.0320940170940172</v>
      </c>
      <c r="BH37" s="126">
        <f>AVERAGE(BH17:BH31)</f>
        <v>18.2</v>
      </c>
      <c r="BI37" s="126">
        <f t="shared" ref="BI37:BP37" si="14">AVERAGE(BI17:BI31)</f>
        <v>0.2</v>
      </c>
      <c r="BJ37" s="126">
        <f t="shared" si="14"/>
        <v>2.0666666666666669</v>
      </c>
      <c r="BK37" s="126">
        <f t="shared" si="14"/>
        <v>-1.5333333333333334</v>
      </c>
      <c r="BL37" s="126">
        <f t="shared" si="14"/>
        <v>-2.8</v>
      </c>
      <c r="BM37" s="126">
        <f t="shared" si="14"/>
        <v>9</v>
      </c>
      <c r="BN37" s="126">
        <f t="shared" si="14"/>
        <v>12.240000000000002</v>
      </c>
      <c r="BO37" s="126">
        <f t="shared" si="14"/>
        <v>1.3213876863876863</v>
      </c>
      <c r="BP37" s="126">
        <f t="shared" si="14"/>
        <v>17.933333333333334</v>
      </c>
    </row>
    <row r="38" spans="1:68">
      <c r="A38" s="125"/>
      <c r="B38" s="125"/>
      <c r="C38" s="125"/>
      <c r="D38" s="127" t="s">
        <v>383</v>
      </c>
      <c r="E38" s="126">
        <f>STDEV(E17:E31)</f>
        <v>0.88371510168853462</v>
      </c>
      <c r="F38" s="126">
        <f t="shared" ref="F38:BG38" si="15">STDEV(F17:F31)</f>
        <v>6.2358411049123355</v>
      </c>
      <c r="G38" s="126">
        <f t="shared" si="15"/>
        <v>6.6623891038747134</v>
      </c>
      <c r="H38" s="126">
        <f t="shared" si="15"/>
        <v>8.4673040629965488</v>
      </c>
      <c r="I38" s="126">
        <f t="shared" si="15"/>
        <v>8.1369234855394748</v>
      </c>
      <c r="J38" s="126">
        <f t="shared" si="15"/>
        <v>7.9324529323412687</v>
      </c>
      <c r="K38" s="126">
        <f t="shared" si="15"/>
        <v>189.73665961010275</v>
      </c>
      <c r="L38" s="126">
        <f t="shared" si="15"/>
        <v>10.987005311470716</v>
      </c>
      <c r="M38" s="126">
        <f t="shared" si="15"/>
        <v>8.618916073713347</v>
      </c>
      <c r="N38" s="126">
        <f t="shared" si="15"/>
        <v>11.338934190276817</v>
      </c>
      <c r="O38" s="126">
        <f t="shared" si="15"/>
        <v>8.2085901579353067</v>
      </c>
      <c r="P38" s="126">
        <f t="shared" si="15"/>
        <v>4.891197146283262</v>
      </c>
      <c r="Q38" s="126">
        <f t="shared" si="15"/>
        <v>6.3904690937438424</v>
      </c>
      <c r="R38" s="126">
        <f t="shared" si="15"/>
        <v>0.25485756993344483</v>
      </c>
      <c r="S38" s="126">
        <f t="shared" si="15"/>
        <v>0.25579009251449081</v>
      </c>
      <c r="T38" s="126">
        <f t="shared" si="15"/>
        <v>4.5833238095139253</v>
      </c>
      <c r="U38" s="126">
        <f t="shared" si="15"/>
        <v>0.16388149028228591</v>
      </c>
      <c r="V38" s="126">
        <f t="shared" si="15"/>
        <v>0.1552264091423817</v>
      </c>
      <c r="W38" s="126">
        <f t="shared" si="15"/>
        <v>0.29244454093692518</v>
      </c>
      <c r="X38" s="126">
        <f t="shared" si="15"/>
        <v>9.6115010472324833E-2</v>
      </c>
      <c r="Y38" s="126">
        <f t="shared" si="15"/>
        <v>8.3380938783278583E-2</v>
      </c>
      <c r="Z38" s="126">
        <f t="shared" si="15"/>
        <v>0.13345232785352065</v>
      </c>
      <c r="AA38" s="126">
        <f t="shared" si="15"/>
        <v>0.23135213317324305</v>
      </c>
      <c r="AB38" s="126">
        <f t="shared" si="15"/>
        <v>2.5488776511418401</v>
      </c>
      <c r="AC38" s="126">
        <f t="shared" si="15"/>
        <v>0.12928963259772933</v>
      </c>
      <c r="AD38" s="126">
        <f t="shared" si="15"/>
        <v>10.858167871414087</v>
      </c>
      <c r="AE38" s="126">
        <f t="shared" si="15"/>
        <v>6.9920022338451266</v>
      </c>
      <c r="AF38" s="126">
        <f t="shared" si="15"/>
        <v>6.035608621222174</v>
      </c>
      <c r="AG38" s="126">
        <f t="shared" si="15"/>
        <v>5.6273143387113693</v>
      </c>
      <c r="AH38" s="126">
        <f t="shared" si="15"/>
        <v>5.9002259843726259</v>
      </c>
      <c r="AI38" s="126">
        <f t="shared" si="15"/>
        <v>5.2050616390841897</v>
      </c>
      <c r="AJ38" s="126">
        <f t="shared" si="15"/>
        <v>523.04747012101564</v>
      </c>
      <c r="AK38" s="126">
        <f t="shared" si="15"/>
        <v>537.69447440858994</v>
      </c>
      <c r="AL38" s="126">
        <f t="shared" si="15"/>
        <v>13.556750994290487</v>
      </c>
      <c r="AM38" s="126">
        <f t="shared" si="15"/>
        <v>7.973310078203129</v>
      </c>
      <c r="AN38" s="126">
        <f t="shared" si="15"/>
        <v>8.1100290645947393</v>
      </c>
      <c r="AO38" s="126">
        <f t="shared" si="15"/>
        <v>14.553638065871699</v>
      </c>
      <c r="AP38" s="126">
        <f t="shared" si="15"/>
        <v>0.19450496578309931</v>
      </c>
      <c r="AQ38" s="126">
        <f t="shared" si="15"/>
        <v>0.22529038362162923</v>
      </c>
      <c r="AR38" s="126">
        <f t="shared" si="15"/>
        <v>11.320511176215838</v>
      </c>
      <c r="AS38" s="126">
        <f t="shared" si="15"/>
        <v>4.7158531589786019</v>
      </c>
      <c r="AT38" s="126">
        <f t="shared" si="15"/>
        <v>6.7243466539486594</v>
      </c>
      <c r="AU38" s="126">
        <f t="shared" si="15"/>
        <v>0.22740775209804459</v>
      </c>
      <c r="AV38" s="126">
        <f t="shared" si="15"/>
        <v>0.20930724738891326</v>
      </c>
      <c r="AW38" s="126">
        <f t="shared" si="15"/>
        <v>0.17265434778633207</v>
      </c>
      <c r="AX38" s="126">
        <f t="shared" si="15"/>
        <v>0.13870146083619825</v>
      </c>
      <c r="AY38" s="126">
        <f t="shared" si="15"/>
        <v>0.1767430203377072</v>
      </c>
      <c r="AZ38" s="126">
        <f t="shared" si="15"/>
        <v>0.15796322658258427</v>
      </c>
      <c r="BA38" s="126">
        <f t="shared" si="15"/>
        <v>3.5227154028566954</v>
      </c>
      <c r="BB38" s="126">
        <f t="shared" si="15"/>
        <v>5.5933634144148261</v>
      </c>
      <c r="BC38" s="126">
        <f t="shared" si="15"/>
        <v>4.6362957299160819</v>
      </c>
      <c r="BD38" s="126">
        <f t="shared" si="15"/>
        <v>6.5516264792652459</v>
      </c>
      <c r="BE38" s="126">
        <f t="shared" si="15"/>
        <v>3.295017884191656</v>
      </c>
      <c r="BF38" s="126">
        <f t="shared" si="15"/>
        <v>9.145683342950587</v>
      </c>
      <c r="BG38" s="126">
        <f t="shared" si="15"/>
        <v>0.48619898305470088</v>
      </c>
      <c r="BH38" s="126">
        <f>STDEV(BH17:BH31)</f>
        <v>6.4164965963856435</v>
      </c>
      <c r="BI38" s="126">
        <f t="shared" ref="BI38:BP38" si="16">STDEV(BI17:BI31)</f>
        <v>4.1781745843302023</v>
      </c>
      <c r="BJ38" s="126">
        <f t="shared" si="16"/>
        <v>4.479583313955291</v>
      </c>
      <c r="BK38" s="126">
        <f t="shared" si="16"/>
        <v>4.5492019184949459</v>
      </c>
      <c r="BL38" s="126">
        <f t="shared" si="16"/>
        <v>4.7237999231853278</v>
      </c>
      <c r="BM38" s="126">
        <f t="shared" si="16"/>
        <v>2.8284271247461903</v>
      </c>
      <c r="BN38" s="126">
        <f t="shared" si="16"/>
        <v>8.6358720297538927</v>
      </c>
      <c r="BO38" s="126">
        <f t="shared" si="16"/>
        <v>0.69174053842992167</v>
      </c>
      <c r="BP38" s="126">
        <f t="shared" si="16"/>
        <v>5.3246953858771073</v>
      </c>
    </row>
    <row r="39" spans="1:68">
      <c r="A39" s="125"/>
      <c r="B39" s="125"/>
      <c r="C39" s="125"/>
      <c r="D39" s="125" t="s">
        <v>384</v>
      </c>
      <c r="E39" s="126">
        <f>E38/SQRT(15-1)</f>
        <v>0.23618279557404218</v>
      </c>
      <c r="F39" s="126">
        <f t="shared" ref="F39:BG39" si="17">F38/SQRT(15-1)</f>
        <v>1.6665986380674154</v>
      </c>
      <c r="G39" s="126">
        <f t="shared" si="17"/>
        <v>1.78059838600536</v>
      </c>
      <c r="H39" s="126">
        <f t="shared" si="17"/>
        <v>2.2629821995265744</v>
      </c>
      <c r="I39" s="126">
        <f t="shared" si="17"/>
        <v>2.1746842760916532</v>
      </c>
      <c r="J39" s="126">
        <f t="shared" si="17"/>
        <v>2.1200372221093802</v>
      </c>
      <c r="K39" s="126">
        <f t="shared" si="17"/>
        <v>50.709255283710995</v>
      </c>
      <c r="L39" s="126">
        <f t="shared" si="17"/>
        <v>2.9364006844420665</v>
      </c>
      <c r="M39" s="126">
        <f t="shared" si="17"/>
        <v>2.303502213799586</v>
      </c>
      <c r="N39" s="126">
        <f t="shared" si="17"/>
        <v>3.0304576336566322</v>
      </c>
      <c r="O39" s="126">
        <f t="shared" si="17"/>
        <v>2.1938379999598938</v>
      </c>
      <c r="P39" s="126">
        <f t="shared" si="17"/>
        <v>1.3072274237541708</v>
      </c>
      <c r="Q39" s="126">
        <f t="shared" si="17"/>
        <v>1.7079247063969445</v>
      </c>
      <c r="R39" s="126">
        <f t="shared" si="17"/>
        <v>6.811355065119501E-2</v>
      </c>
      <c r="S39" s="126">
        <f t="shared" si="17"/>
        <v>6.8362777794316737E-2</v>
      </c>
      <c r="T39" s="126">
        <f t="shared" si="17"/>
        <v>1.2249448134174756</v>
      </c>
      <c r="U39" s="126">
        <f t="shared" si="17"/>
        <v>4.3799170619302642E-2</v>
      </c>
      <c r="V39" s="126">
        <f t="shared" si="17"/>
        <v>4.148600288499904E-2</v>
      </c>
      <c r="W39" s="126">
        <f t="shared" si="17"/>
        <v>7.8159091201311454E-2</v>
      </c>
      <c r="X39" s="126">
        <f t="shared" si="17"/>
        <v>2.5687817065259209E-2</v>
      </c>
      <c r="Y39" s="126">
        <f t="shared" si="17"/>
        <v>2.2284493251042866E-2</v>
      </c>
      <c r="Z39" s="126">
        <f t="shared" si="17"/>
        <v>3.5666634878235952E-2</v>
      </c>
      <c r="AA39" s="126">
        <f t="shared" si="17"/>
        <v>6.1831458430969537E-2</v>
      </c>
      <c r="AB39" s="126">
        <f t="shared" si="17"/>
        <v>0.68121620652699133</v>
      </c>
      <c r="AC39" s="126">
        <f t="shared" si="17"/>
        <v>3.4554107774470211E-2</v>
      </c>
      <c r="AD39" s="126">
        <f t="shared" si="17"/>
        <v>2.9019674302077147</v>
      </c>
      <c r="AE39" s="126">
        <f t="shared" si="17"/>
        <v>1.8686912004718941</v>
      </c>
      <c r="AF39" s="126">
        <f t="shared" si="17"/>
        <v>1.6130842558051737</v>
      </c>
      <c r="AG39" s="126">
        <f t="shared" si="17"/>
        <v>1.5039630187955937</v>
      </c>
      <c r="AH39" s="126">
        <f t="shared" si="17"/>
        <v>1.5769017241473846</v>
      </c>
      <c r="AI39" s="126">
        <f t="shared" si="17"/>
        <v>1.3911112378923598</v>
      </c>
      <c r="AJ39" s="126">
        <f t="shared" si="17"/>
        <v>139.79031644369434</v>
      </c>
      <c r="AK39" s="126">
        <f t="shared" si="17"/>
        <v>143.70489299988805</v>
      </c>
      <c r="AL39" s="126">
        <f t="shared" si="17"/>
        <v>3.6231941070315696</v>
      </c>
      <c r="AM39" s="126">
        <f t="shared" si="17"/>
        <v>2.1309567536534177</v>
      </c>
      <c r="AN39" s="126">
        <f t="shared" si="17"/>
        <v>2.1674964397494474</v>
      </c>
      <c r="AO39" s="126">
        <f t="shared" si="17"/>
        <v>3.8896233838288041</v>
      </c>
      <c r="AP39" s="126">
        <f t="shared" si="17"/>
        <v>5.1983638713324731E-2</v>
      </c>
      <c r="AQ39" s="126">
        <f t="shared" si="17"/>
        <v>6.0211387717643144E-2</v>
      </c>
      <c r="AR39" s="126">
        <f t="shared" si="17"/>
        <v>3.0255338760389252</v>
      </c>
      <c r="AS39" s="126">
        <f t="shared" si="17"/>
        <v>1.2603647719452509</v>
      </c>
      <c r="AT39" s="126">
        <f t="shared" si="17"/>
        <v>1.7971572377839742</v>
      </c>
      <c r="AU39" s="126">
        <f t="shared" si="17"/>
        <v>6.0777278246236133E-2</v>
      </c>
      <c r="AV39" s="126">
        <f t="shared" si="17"/>
        <v>5.5939714878432009E-2</v>
      </c>
      <c r="AW39" s="126">
        <f t="shared" si="17"/>
        <v>4.6143815410954747E-2</v>
      </c>
      <c r="AX39" s="126">
        <f t="shared" si="17"/>
        <v>3.7069524678149834E-2</v>
      </c>
      <c r="AY39" s="126">
        <f t="shared" si="17"/>
        <v>4.7236559114808507E-2</v>
      </c>
      <c r="AZ39" s="126">
        <f t="shared" si="17"/>
        <v>4.2217448112955164E-2</v>
      </c>
      <c r="BA39" s="126">
        <f t="shared" si="17"/>
        <v>0.94148529347150678</v>
      </c>
      <c r="BB39" s="126">
        <f t="shared" si="17"/>
        <v>1.4948892526040249</v>
      </c>
      <c r="BC39" s="126">
        <f t="shared" si="17"/>
        <v>1.2391021546506422</v>
      </c>
      <c r="BD39" s="126">
        <f t="shared" si="17"/>
        <v>1.7509958293947541</v>
      </c>
      <c r="BE39" s="126">
        <f t="shared" si="17"/>
        <v>0.88063057185271099</v>
      </c>
      <c r="BF39" s="126">
        <f t="shared" si="17"/>
        <v>2.4442866883747469</v>
      </c>
      <c r="BG39" s="126">
        <f t="shared" si="17"/>
        <v>0.12994214402775714</v>
      </c>
      <c r="BH39" s="126">
        <f>BH38/SQRT(15-1)</f>
        <v>1.7148808490768712</v>
      </c>
      <c r="BI39" s="126">
        <f t="shared" ref="BI39" si="18">BI38/SQRT(15-1)</f>
        <v>1.1166641283350174</v>
      </c>
      <c r="BJ39" s="126">
        <f t="shared" ref="BJ39" si="19">BJ38/SQRT(15-1)</f>
        <v>1.1972189997378648</v>
      </c>
      <c r="BK39" s="126">
        <f t="shared" ref="BK39" si="20">BK38/SQRT(15-1)</f>
        <v>1.215825354447343</v>
      </c>
      <c r="BL39" s="126">
        <f t="shared" ref="BL39" si="21">BL38/SQRT(15-1)</f>
        <v>1.2624886340163257</v>
      </c>
      <c r="BM39" s="126">
        <f t="shared" ref="BM39" si="22">BM38/SQRT(15-1)</f>
        <v>0.75592894601845451</v>
      </c>
      <c r="BN39" s="126">
        <f t="shared" ref="BN39" si="23">BN38/SQRT(15-1)</f>
        <v>2.3080338836687946</v>
      </c>
      <c r="BO39" s="126">
        <f t="shared" ref="BO39" si="24">BO38/SQRT(15-1)</f>
        <v>0.18487543538195</v>
      </c>
      <c r="BP39" s="126">
        <f t="shared" ref="BP39" si="25">BP38/SQRT(15-1)</f>
        <v>1.4230847016348716</v>
      </c>
    </row>
    <row r="40" spans="1:68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>
      <c r="A41" s="128" t="s">
        <v>94</v>
      </c>
      <c r="B41" s="128" t="s">
        <v>100</v>
      </c>
      <c r="C41" s="128"/>
      <c r="D41" s="128" t="s">
        <v>382</v>
      </c>
      <c r="E41" s="129">
        <f>AVERAGE(E11:E16)</f>
        <v>12.833333333333334</v>
      </c>
      <c r="F41" s="129">
        <f t="shared" ref="F41:BG41" si="26">AVERAGE(F11:F16)</f>
        <v>154.83333333333334</v>
      </c>
      <c r="G41" s="129">
        <f t="shared" si="26"/>
        <v>48.316666666666663</v>
      </c>
      <c r="H41" s="129">
        <f t="shared" si="26"/>
        <v>81</v>
      </c>
      <c r="I41" s="129">
        <f t="shared" si="26"/>
        <v>85.5</v>
      </c>
      <c r="J41" s="129">
        <f t="shared" si="26"/>
        <v>79</v>
      </c>
      <c r="K41" s="129">
        <f t="shared" si="26"/>
        <v>3483.3333333333335</v>
      </c>
      <c r="L41" s="129">
        <f t="shared" si="26"/>
        <v>113.33333333333333</v>
      </c>
      <c r="M41" s="129">
        <f t="shared" si="26"/>
        <v>72.5</v>
      </c>
      <c r="N41" s="129">
        <f t="shared" si="26"/>
        <v>120.83333333333333</v>
      </c>
      <c r="O41" s="129">
        <f t="shared" si="26"/>
        <v>76.666666666666671</v>
      </c>
      <c r="P41" s="129">
        <f t="shared" si="26"/>
        <v>74.666666666666671</v>
      </c>
      <c r="Q41" s="129">
        <f t="shared" si="26"/>
        <v>93.333333333333329</v>
      </c>
      <c r="R41" s="129">
        <f t="shared" si="26"/>
        <v>36.266666666666673</v>
      </c>
      <c r="S41" s="129">
        <f t="shared" si="26"/>
        <v>36.18333333333333</v>
      </c>
      <c r="T41" s="129">
        <f t="shared" si="26"/>
        <v>35.9</v>
      </c>
      <c r="U41" s="129">
        <f t="shared" si="26"/>
        <v>35.9</v>
      </c>
      <c r="V41" s="129">
        <f t="shared" si="26"/>
        <v>36.283333333333331</v>
      </c>
      <c r="W41" s="129">
        <f t="shared" si="26"/>
        <v>36.283333333333331</v>
      </c>
      <c r="X41" s="129">
        <f t="shared" si="26"/>
        <v>35.966666666666661</v>
      </c>
      <c r="Y41" s="129">
        <f t="shared" si="26"/>
        <v>35.966666666666669</v>
      </c>
      <c r="Z41" s="129">
        <f t="shared" si="26"/>
        <v>34.966666666666661</v>
      </c>
      <c r="AA41" s="129">
        <f t="shared" si="26"/>
        <v>34.150000000000006</v>
      </c>
      <c r="AB41" s="129">
        <f t="shared" si="26"/>
        <v>19.568152400336146</v>
      </c>
      <c r="AC41" s="129">
        <f t="shared" si="26"/>
        <v>0.9152469770267514</v>
      </c>
      <c r="AD41" s="129">
        <f t="shared" si="26"/>
        <v>27.516666666666662</v>
      </c>
      <c r="AE41" s="129">
        <f t="shared" si="26"/>
        <v>3.5833333333333335</v>
      </c>
      <c r="AF41" s="129">
        <f t="shared" si="26"/>
        <v>40.833333333333336</v>
      </c>
      <c r="AG41" s="129">
        <f t="shared" si="26"/>
        <v>44.166666666666664</v>
      </c>
      <c r="AH41" s="129">
        <f t="shared" si="26"/>
        <v>57.983333333333327</v>
      </c>
      <c r="AI41" s="129">
        <f t="shared" si="26"/>
        <v>57.15</v>
      </c>
      <c r="AJ41" s="129">
        <f t="shared" si="26"/>
        <v>4329.333333333333</v>
      </c>
      <c r="AK41" s="129">
        <f t="shared" si="26"/>
        <v>5298.2</v>
      </c>
      <c r="AL41" s="129">
        <f t="shared" si="26"/>
        <v>1.0681703236850308</v>
      </c>
      <c r="AM41" s="129">
        <f t="shared" si="26"/>
        <v>16.460434500098881</v>
      </c>
      <c r="AN41" s="129">
        <f t="shared" si="26"/>
        <v>83.833333333333329</v>
      </c>
      <c r="AO41" s="129">
        <f t="shared" si="26"/>
        <v>111.90000000000002</v>
      </c>
      <c r="AP41" s="129">
        <f t="shared" si="26"/>
        <v>1.9390166666666666</v>
      </c>
      <c r="AQ41" s="129">
        <f t="shared" si="26"/>
        <v>2.2826833333333334</v>
      </c>
      <c r="AR41" s="129">
        <f t="shared" si="26"/>
        <v>74.680877577200903</v>
      </c>
      <c r="AS41" s="129">
        <f t="shared" si="26"/>
        <v>18.962962962962962</v>
      </c>
      <c r="AT41" s="129">
        <f t="shared" si="26"/>
        <v>22.495238095238093</v>
      </c>
      <c r="AU41" s="129">
        <f t="shared" si="26"/>
        <v>35.800000000000004</v>
      </c>
      <c r="AV41" s="129">
        <f t="shared" si="26"/>
        <v>35.85</v>
      </c>
      <c r="AW41" s="129">
        <f t="shared" si="26"/>
        <v>35.81666666666667</v>
      </c>
      <c r="AX41" s="129">
        <f t="shared" si="26"/>
        <v>35.766666666666673</v>
      </c>
      <c r="AY41" s="129">
        <f t="shared" si="26"/>
        <v>36.133333333333333</v>
      </c>
      <c r="AZ41" s="129">
        <f t="shared" si="26"/>
        <v>36.083333333333329</v>
      </c>
      <c r="BA41" s="129">
        <f t="shared" si="26"/>
        <v>0</v>
      </c>
      <c r="BB41" s="129">
        <f t="shared" si="26"/>
        <v>3</v>
      </c>
      <c r="BC41" s="129">
        <f t="shared" si="26"/>
        <v>-1</v>
      </c>
      <c r="BD41" s="129">
        <f t="shared" si="26"/>
        <v>-3.1666666666666665</v>
      </c>
      <c r="BE41" s="129">
        <f t="shared" si="26"/>
        <v>8.5</v>
      </c>
      <c r="BF41" s="129">
        <f t="shared" si="26"/>
        <v>20.2</v>
      </c>
      <c r="BG41" s="129">
        <f t="shared" si="26"/>
        <v>0.93973063973063986</v>
      </c>
      <c r="BH41" s="129">
        <f>AVERAGE(BH11:BH16)</f>
        <v>24.166666666666668</v>
      </c>
      <c r="BI41" s="129">
        <f t="shared" ref="BI41:BP41" si="27">AVERAGE(BI11:BI16)</f>
        <v>3</v>
      </c>
      <c r="BJ41" s="129">
        <f t="shared" si="27"/>
        <v>0.66666666666666663</v>
      </c>
      <c r="BK41" s="129">
        <f t="shared" si="27"/>
        <v>-1</v>
      </c>
      <c r="BL41" s="129">
        <f t="shared" si="27"/>
        <v>-1.8333333333333333</v>
      </c>
      <c r="BM41" s="129">
        <f t="shared" si="27"/>
        <v>9.3333333333333339</v>
      </c>
      <c r="BN41" s="129">
        <f t="shared" si="27"/>
        <v>16.283333333333331</v>
      </c>
      <c r="BO41" s="129">
        <f t="shared" si="27"/>
        <v>1.1152777777777778</v>
      </c>
      <c r="BP41" s="129">
        <f t="shared" si="27"/>
        <v>23.166666666666668</v>
      </c>
    </row>
    <row r="42" spans="1:68">
      <c r="A42" s="128"/>
      <c r="B42" s="128"/>
      <c r="C42" s="128"/>
      <c r="D42" s="130" t="s">
        <v>383</v>
      </c>
      <c r="E42" s="129">
        <f>STDEV(E11:E16)</f>
        <v>1.6020819787597245</v>
      </c>
      <c r="F42" s="129">
        <f t="shared" ref="F42:BG42" si="28">STDEV(F11:F16)</f>
        <v>12.952477240538455</v>
      </c>
      <c r="G42" s="129">
        <f t="shared" si="28"/>
        <v>16.499505043081363</v>
      </c>
      <c r="H42" s="129">
        <f t="shared" si="28"/>
        <v>14.071247279470288</v>
      </c>
      <c r="I42" s="129">
        <f t="shared" si="28"/>
        <v>14.390969390558789</v>
      </c>
      <c r="J42" s="129">
        <f t="shared" si="28"/>
        <v>13.29661611087573</v>
      </c>
      <c r="K42" s="129">
        <f t="shared" si="28"/>
        <v>895.35840123755236</v>
      </c>
      <c r="L42" s="129">
        <f t="shared" si="28"/>
        <v>18.885620632287033</v>
      </c>
      <c r="M42" s="129">
        <f t="shared" si="28"/>
        <v>12.942179105544785</v>
      </c>
      <c r="N42" s="129">
        <f t="shared" si="28"/>
        <v>19.600170067289358</v>
      </c>
      <c r="O42" s="129">
        <f t="shared" si="28"/>
        <v>12.110601416389986</v>
      </c>
      <c r="P42" s="129">
        <f t="shared" si="28"/>
        <v>7.865536642001401</v>
      </c>
      <c r="Q42" s="129">
        <f t="shared" si="28"/>
        <v>11.775681155103817</v>
      </c>
      <c r="R42" s="129">
        <f t="shared" si="28"/>
        <v>0.13662601021279311</v>
      </c>
      <c r="S42" s="129">
        <f t="shared" si="28"/>
        <v>0.29944392908634343</v>
      </c>
      <c r="T42" s="129">
        <f t="shared" si="28"/>
        <v>0.10954451150103219</v>
      </c>
      <c r="U42" s="129">
        <f t="shared" si="28"/>
        <v>0.16733200530681494</v>
      </c>
      <c r="V42" s="129">
        <f t="shared" si="28"/>
        <v>0.11690451944499965</v>
      </c>
      <c r="W42" s="129">
        <f t="shared" si="28"/>
        <v>0.16020819787597121</v>
      </c>
      <c r="X42" s="129">
        <f t="shared" si="28"/>
        <v>0.18618986725025263</v>
      </c>
      <c r="Y42" s="129">
        <f t="shared" si="28"/>
        <v>0.19663841605003346</v>
      </c>
      <c r="Z42" s="129">
        <f t="shared" si="28"/>
        <v>1.7420294677951524</v>
      </c>
      <c r="AA42" s="129">
        <f t="shared" si="28"/>
        <v>1.9856988694160054</v>
      </c>
      <c r="AB42" s="129">
        <f t="shared" si="28"/>
        <v>4.4060396441918472</v>
      </c>
      <c r="AC42" s="129">
        <f t="shared" si="28"/>
        <v>0.20227241220410874</v>
      </c>
      <c r="AD42" s="129">
        <f t="shared" si="28"/>
        <v>19.309936992819701</v>
      </c>
      <c r="AE42" s="129">
        <f t="shared" si="28"/>
        <v>9.5572834355096248</v>
      </c>
      <c r="AF42" s="129">
        <f t="shared" si="28"/>
        <v>6.6458006791256379</v>
      </c>
      <c r="AG42" s="129">
        <f t="shared" si="28"/>
        <v>9.1742392963485955</v>
      </c>
      <c r="AH42" s="129">
        <f t="shared" si="28"/>
        <v>4.0320796949795845</v>
      </c>
      <c r="AI42" s="129">
        <f t="shared" si="28"/>
        <v>5.3507943335545969</v>
      </c>
      <c r="AJ42" s="129">
        <f t="shared" si="28"/>
        <v>530.57153586172353</v>
      </c>
      <c r="AK42" s="129">
        <f t="shared" si="28"/>
        <v>503.16017330468418</v>
      </c>
      <c r="AL42" s="129">
        <f t="shared" si="28"/>
        <v>24.730052415627718</v>
      </c>
      <c r="AM42" s="129">
        <f t="shared" si="28"/>
        <v>18.014029752650103</v>
      </c>
      <c r="AN42" s="129">
        <f t="shared" si="28"/>
        <v>11.701908676223143</v>
      </c>
      <c r="AO42" s="129">
        <f t="shared" si="28"/>
        <v>18.280371987462324</v>
      </c>
      <c r="AP42" s="129">
        <f t="shared" si="28"/>
        <v>0.38041975982678355</v>
      </c>
      <c r="AQ42" s="129">
        <f t="shared" si="28"/>
        <v>0.37332274732015347</v>
      </c>
      <c r="AR42" s="129">
        <f t="shared" si="28"/>
        <v>10.844846986028646</v>
      </c>
      <c r="AS42" s="129">
        <f t="shared" si="28"/>
        <v>5.142256154054329</v>
      </c>
      <c r="AT42" s="129">
        <f t="shared" si="28"/>
        <v>8.0987913770332138</v>
      </c>
      <c r="AU42" s="129">
        <f t="shared" si="28"/>
        <v>0.12649110640673361</v>
      </c>
      <c r="AV42" s="129">
        <f t="shared" si="28"/>
        <v>8.3666002653408747E-2</v>
      </c>
      <c r="AW42" s="129">
        <f t="shared" si="28"/>
        <v>0.1834847859269709</v>
      </c>
      <c r="AX42" s="129">
        <f t="shared" si="28"/>
        <v>0.13662601021279311</v>
      </c>
      <c r="AY42" s="129">
        <f t="shared" si="28"/>
        <v>0.26583202716502569</v>
      </c>
      <c r="AZ42" s="129">
        <f t="shared" si="28"/>
        <v>0.14719601443879954</v>
      </c>
      <c r="BA42" s="129">
        <f t="shared" si="28"/>
        <v>8.1975606127676794</v>
      </c>
      <c r="BB42" s="129">
        <f t="shared" si="28"/>
        <v>3.8470768123342691</v>
      </c>
      <c r="BC42" s="129">
        <f t="shared" si="28"/>
        <v>6.2928530890209098</v>
      </c>
      <c r="BD42" s="129">
        <f t="shared" si="28"/>
        <v>5.036533199202271</v>
      </c>
      <c r="BE42" s="129">
        <f t="shared" si="28"/>
        <v>3.6193922141707713</v>
      </c>
      <c r="BF42" s="129">
        <f t="shared" si="28"/>
        <v>4.2265825438526825</v>
      </c>
      <c r="BG42" s="129">
        <f t="shared" si="28"/>
        <v>0.37011659502862976</v>
      </c>
      <c r="BH42" s="129">
        <f>STDEV(BH11:BH16)</f>
        <v>4.4007575105505072</v>
      </c>
      <c r="BI42" s="129">
        <f t="shared" ref="BI42:BP42" si="29">STDEV(BI11:BI16)</f>
        <v>6.4498061986388402</v>
      </c>
      <c r="BJ42" s="129">
        <f t="shared" si="29"/>
        <v>6.2503333244449184</v>
      </c>
      <c r="BK42" s="129">
        <f t="shared" si="29"/>
        <v>4.0987803063838397</v>
      </c>
      <c r="BL42" s="129">
        <f t="shared" si="29"/>
        <v>4.5789372857319925</v>
      </c>
      <c r="BM42" s="129">
        <f t="shared" si="29"/>
        <v>3.0767948691238214</v>
      </c>
      <c r="BN42" s="129">
        <f t="shared" si="29"/>
        <v>3.3023728842556119</v>
      </c>
      <c r="BO42" s="129">
        <f t="shared" si="29"/>
        <v>0.33376707890827573</v>
      </c>
      <c r="BP42" s="129">
        <f t="shared" si="29"/>
        <v>3.9200340134578804</v>
      </c>
    </row>
    <row r="43" spans="1:68">
      <c r="A43" s="128"/>
      <c r="B43" s="128"/>
      <c r="C43" s="128"/>
      <c r="D43" s="128" t="s">
        <v>384</v>
      </c>
      <c r="E43" s="129">
        <f>E42/SQRT(6-1)</f>
        <v>0.7164728420068236</v>
      </c>
      <c r="F43" s="129">
        <f t="shared" ref="F43:BG43" si="30">F42/SQRT(6-1)</f>
        <v>5.7925239173725753</v>
      </c>
      <c r="G43" s="129">
        <f t="shared" si="30"/>
        <v>7.3788029742861045</v>
      </c>
      <c r="H43" s="129">
        <f t="shared" si="30"/>
        <v>6.2928530890209089</v>
      </c>
      <c r="I43" s="129">
        <f t="shared" si="30"/>
        <v>6.4358371638816338</v>
      </c>
      <c r="J43" s="129">
        <f t="shared" si="30"/>
        <v>5.9464274989274024</v>
      </c>
      <c r="K43" s="129">
        <f t="shared" si="30"/>
        <v>400.41644987853977</v>
      </c>
      <c r="L43" s="129">
        <f t="shared" si="30"/>
        <v>8.4459063062132724</v>
      </c>
      <c r="M43" s="129">
        <f t="shared" si="30"/>
        <v>5.7879184513951127</v>
      </c>
      <c r="N43" s="129">
        <f t="shared" si="30"/>
        <v>8.7654625282031269</v>
      </c>
      <c r="O43" s="129">
        <f t="shared" si="30"/>
        <v>5.4160256030906488</v>
      </c>
      <c r="P43" s="129">
        <f t="shared" si="30"/>
        <v>3.5175749222061117</v>
      </c>
      <c r="Q43" s="129">
        <f t="shared" si="30"/>
        <v>5.2662447088350754</v>
      </c>
      <c r="R43" s="129">
        <f t="shared" si="30"/>
        <v>6.1101009266077179E-2</v>
      </c>
      <c r="S43" s="129">
        <f t="shared" si="30"/>
        <v>0.13391539617733808</v>
      </c>
      <c r="T43" s="129">
        <f t="shared" si="30"/>
        <v>4.8989794855663092E-2</v>
      </c>
      <c r="U43" s="129">
        <f t="shared" si="30"/>
        <v>7.483314773547875E-2</v>
      </c>
      <c r="V43" s="129">
        <f t="shared" si="30"/>
        <v>5.2281290471193037E-2</v>
      </c>
      <c r="W43" s="129">
        <f t="shared" si="30"/>
        <v>7.164728420068181E-2</v>
      </c>
      <c r="X43" s="129">
        <f t="shared" si="30"/>
        <v>8.3266639978645349E-2</v>
      </c>
      <c r="Y43" s="129">
        <f t="shared" si="30"/>
        <v>8.7939373055152092E-2</v>
      </c>
      <c r="Z43" s="129">
        <f t="shared" si="30"/>
        <v>0.77905926175954832</v>
      </c>
      <c r="AA43" s="129">
        <f t="shared" si="30"/>
        <v>0.88803153097173315</v>
      </c>
      <c r="AB43" s="129">
        <f t="shared" si="30"/>
        <v>1.9704408311943913</v>
      </c>
      <c r="AC43" s="129">
        <f t="shared" si="30"/>
        <v>9.0458972732249038E-2</v>
      </c>
      <c r="AD43" s="129">
        <f t="shared" si="30"/>
        <v>8.6356663514365426</v>
      </c>
      <c r="AE43" s="129">
        <f t="shared" si="30"/>
        <v>4.2741470884064494</v>
      </c>
      <c r="AF43" s="129">
        <f t="shared" si="30"/>
        <v>2.9720924166878389</v>
      </c>
      <c r="AG43" s="129">
        <f t="shared" si="30"/>
        <v>4.1028445416970589</v>
      </c>
      <c r="AH43" s="129">
        <f t="shared" si="30"/>
        <v>1.8032008577341936</v>
      </c>
      <c r="AI43" s="129">
        <f t="shared" si="30"/>
        <v>2.3929479726897522</v>
      </c>
      <c r="AJ43" s="129">
        <f t="shared" si="30"/>
        <v>237.27880422265625</v>
      </c>
      <c r="AK43" s="129">
        <f t="shared" si="30"/>
        <v>225.02007021596975</v>
      </c>
      <c r="AL43" s="129">
        <f t="shared" si="30"/>
        <v>11.059615657695291</v>
      </c>
      <c r="AM43" s="129">
        <f t="shared" si="30"/>
        <v>8.0561190151258693</v>
      </c>
      <c r="AN43" s="129">
        <f t="shared" si="30"/>
        <v>5.2332526533059047</v>
      </c>
      <c r="AO43" s="129">
        <f t="shared" si="30"/>
        <v>8.1752308835897374</v>
      </c>
      <c r="AP43" s="129">
        <f t="shared" si="30"/>
        <v>0.17012888859136632</v>
      </c>
      <c r="AQ43" s="129">
        <f t="shared" si="30"/>
        <v>0.16695500811096811</v>
      </c>
      <c r="AR43" s="129">
        <f t="shared" si="30"/>
        <v>4.849963013268753</v>
      </c>
      <c r="AS43" s="129">
        <f t="shared" si="30"/>
        <v>2.2996868636364218</v>
      </c>
      <c r="AT43" s="129">
        <f t="shared" si="30"/>
        <v>3.6218896109270791</v>
      </c>
      <c r="AU43" s="129">
        <f t="shared" si="30"/>
        <v>5.6568542494923102E-2</v>
      </c>
      <c r="AV43" s="129">
        <f t="shared" si="30"/>
        <v>3.7416573867739944E-2</v>
      </c>
      <c r="AW43" s="129">
        <f t="shared" si="30"/>
        <v>8.2056890833940729E-2</v>
      </c>
      <c r="AX43" s="129">
        <f t="shared" si="30"/>
        <v>6.1101009266077179E-2</v>
      </c>
      <c r="AY43" s="129">
        <f t="shared" si="30"/>
        <v>0.11888369666751362</v>
      </c>
      <c r="AZ43" s="129">
        <f t="shared" si="30"/>
        <v>6.5828058860439256E-2</v>
      </c>
      <c r="BA43" s="129">
        <f t="shared" si="30"/>
        <v>3.666060555964672</v>
      </c>
      <c r="BB43" s="129">
        <f t="shared" si="30"/>
        <v>1.7204650534085253</v>
      </c>
      <c r="BC43" s="129">
        <f t="shared" si="30"/>
        <v>2.8142494558940578</v>
      </c>
      <c r="BD43" s="129">
        <f t="shared" si="30"/>
        <v>2.2524061208701536</v>
      </c>
      <c r="BE43" s="129">
        <f t="shared" si="30"/>
        <v>1.6186414056238643</v>
      </c>
      <c r="BF43" s="129">
        <f t="shared" si="30"/>
        <v>1.8901851761137167</v>
      </c>
      <c r="BG43" s="129">
        <f t="shared" si="30"/>
        <v>0.16552117321695536</v>
      </c>
      <c r="BH43" s="129">
        <f>BH42/SQRT(6-1)</f>
        <v>1.9680785892167363</v>
      </c>
      <c r="BI43" s="129">
        <f t="shared" ref="BI43" si="31">BI42/SQRT(6-1)</f>
        <v>2.8844410203711917</v>
      </c>
      <c r="BJ43" s="129">
        <f t="shared" ref="BJ43" si="32">BJ42/SQRT(6-1)</f>
        <v>2.7952340390982169</v>
      </c>
      <c r="BK43" s="129">
        <f t="shared" ref="BK43" si="33">BK42/SQRT(6-1)</f>
        <v>1.833030277982336</v>
      </c>
      <c r="BL43" s="129">
        <f t="shared" ref="BL43" si="34">BL42/SQRT(6-1)</f>
        <v>2.0477630071210227</v>
      </c>
      <c r="BM43" s="129">
        <f t="shared" ref="BM43" si="35">BM42/SQRT(6-1)</f>
        <v>1.3759844960366867</v>
      </c>
      <c r="BN43" s="129">
        <f t="shared" ref="BN43" si="36">BN42/SQRT(6-1)</f>
        <v>1.4768660512495186</v>
      </c>
      <c r="BO43" s="129">
        <f t="shared" ref="BO43" si="37">BO42/SQRT(6-1)</f>
        <v>0.14926517541808815</v>
      </c>
      <c r="BP43" s="129">
        <f t="shared" ref="BP43" si="38">BP42/SQRT(6-1)</f>
        <v>1.753092505640629</v>
      </c>
    </row>
    <row r="44" spans="1:68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>
      <c r="A45" t="s">
        <v>97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>
      <c r="A46" s="131" t="s">
        <v>95</v>
      </c>
      <c r="B46" s="131" t="s">
        <v>101</v>
      </c>
      <c r="C46" s="131"/>
      <c r="D46" s="131" t="s">
        <v>382</v>
      </c>
      <c r="E46" s="132">
        <f>AVERAGE(E4:E12)</f>
        <v>9.3333333333333339</v>
      </c>
      <c r="F46" s="132">
        <f t="shared" ref="F46:BG46" si="39">AVERAGE(F4:F12)</f>
        <v>137.88888888888889</v>
      </c>
      <c r="G46" s="132">
        <f t="shared" si="39"/>
        <v>31.477777777777778</v>
      </c>
      <c r="H46" s="132">
        <f t="shared" si="39"/>
        <v>66.777777777777771</v>
      </c>
      <c r="I46" s="132">
        <f t="shared" si="39"/>
        <v>70.555555555555557</v>
      </c>
      <c r="J46" s="132">
        <f t="shared" si="39"/>
        <v>65</v>
      </c>
      <c r="K46" s="132">
        <f t="shared" si="39"/>
        <v>2400</v>
      </c>
      <c r="L46" s="132">
        <f t="shared" si="39"/>
        <v>97.222222222222229</v>
      </c>
      <c r="M46" s="132">
        <f t="shared" si="39"/>
        <v>64.444444444444443</v>
      </c>
      <c r="N46" s="132">
        <f t="shared" si="39"/>
        <v>108.88888888888889</v>
      </c>
      <c r="O46" s="132">
        <f t="shared" si="39"/>
        <v>72.777777777777771</v>
      </c>
      <c r="P46" s="132">
        <f t="shared" si="39"/>
        <v>82.666666666666671</v>
      </c>
      <c r="Q46" s="132">
        <f t="shared" si="39"/>
        <v>108</v>
      </c>
      <c r="R46" s="132">
        <f t="shared" si="39"/>
        <v>36.13333333333334</v>
      </c>
      <c r="S46" s="132">
        <f t="shared" si="39"/>
        <v>36.133333333333333</v>
      </c>
      <c r="T46" s="132">
        <f t="shared" si="39"/>
        <v>35.866666666666667</v>
      </c>
      <c r="U46" s="132">
        <f t="shared" si="39"/>
        <v>35.866666666666674</v>
      </c>
      <c r="V46" s="132">
        <f t="shared" si="39"/>
        <v>36.211111111111109</v>
      </c>
      <c r="W46" s="132">
        <f t="shared" si="39"/>
        <v>36.177777777777777</v>
      </c>
      <c r="X46" s="132">
        <f t="shared" si="39"/>
        <v>35.866666666666667</v>
      </c>
      <c r="Y46" s="132">
        <f t="shared" si="39"/>
        <v>35.844444444444441</v>
      </c>
      <c r="Z46" s="132">
        <f t="shared" si="39"/>
        <v>35.988888888888887</v>
      </c>
      <c r="AA46" s="132">
        <f t="shared" si="39"/>
        <v>34.68888888888889</v>
      </c>
      <c r="AB46" s="132">
        <f t="shared" si="39"/>
        <v>16.494184587740186</v>
      </c>
      <c r="AC46" s="132">
        <f t="shared" si="39"/>
        <v>1.0830429249040536</v>
      </c>
      <c r="AD46" s="132">
        <f t="shared" si="39"/>
        <v>41.411111111111119</v>
      </c>
      <c r="AE46" s="132">
        <f t="shared" si="39"/>
        <v>-2.1666666666666665</v>
      </c>
      <c r="AF46" s="132">
        <f t="shared" si="39"/>
        <v>32.777777777777779</v>
      </c>
      <c r="AG46" s="132">
        <f t="shared" si="39"/>
        <v>36.111111111111114</v>
      </c>
      <c r="AH46" s="132">
        <f t="shared" si="39"/>
        <v>47.588888888888889</v>
      </c>
      <c r="AI46" s="132">
        <f t="shared" si="39"/>
        <v>44.25555555555556</v>
      </c>
      <c r="AJ46" s="132">
        <f t="shared" si="39"/>
        <v>3920.1777777777775</v>
      </c>
      <c r="AK46" s="132">
        <f t="shared" si="39"/>
        <v>4769.2888888888883</v>
      </c>
      <c r="AL46" s="132">
        <f t="shared" si="39"/>
        <v>21.574089208528566</v>
      </c>
      <c r="AM46" s="132">
        <f t="shared" si="39"/>
        <v>32.615373309817755</v>
      </c>
      <c r="AN46" s="132">
        <f t="shared" si="39"/>
        <v>80.577777777777769</v>
      </c>
      <c r="AO46" s="132">
        <f t="shared" si="39"/>
        <v>117.71111111111112</v>
      </c>
      <c r="AP46" s="132">
        <f t="shared" si="39"/>
        <v>1.6889666666666669</v>
      </c>
      <c r="AQ46" s="132">
        <f t="shared" si="39"/>
        <v>2.1976333333333331</v>
      </c>
      <c r="AR46" s="132">
        <f t="shared" si="39"/>
        <v>79.167569942469484</v>
      </c>
      <c r="AS46" s="132">
        <f t="shared" si="39"/>
        <v>25.38095238095238</v>
      </c>
      <c r="AT46" s="132">
        <f t="shared" si="39"/>
        <v>30.796825396825398</v>
      </c>
      <c r="AU46" s="132">
        <f t="shared" si="39"/>
        <v>35.900000000000006</v>
      </c>
      <c r="AV46" s="132">
        <f t="shared" si="39"/>
        <v>35.966666666666669</v>
      </c>
      <c r="AW46" s="132">
        <f t="shared" si="39"/>
        <v>35.877777777777773</v>
      </c>
      <c r="AX46" s="132">
        <f t="shared" si="39"/>
        <v>35.866666666666667</v>
      </c>
      <c r="AY46" s="132">
        <f t="shared" si="39"/>
        <v>36.211111111111109</v>
      </c>
      <c r="AZ46" s="132">
        <f t="shared" si="39"/>
        <v>36.25555555555556</v>
      </c>
      <c r="BA46" s="132">
        <f t="shared" si="39"/>
        <v>1.3333333333333333</v>
      </c>
      <c r="BB46" s="132">
        <f t="shared" si="39"/>
        <v>3.1111111111111112</v>
      </c>
      <c r="BC46" s="132">
        <f t="shared" si="39"/>
        <v>0</v>
      </c>
      <c r="BD46" s="132">
        <f t="shared" si="39"/>
        <v>-5</v>
      </c>
      <c r="BE46" s="132">
        <f t="shared" si="39"/>
        <v>7.5555555555555554</v>
      </c>
      <c r="BF46" s="132">
        <f t="shared" si="39"/>
        <v>15.122222222222222</v>
      </c>
      <c r="BG46" s="132">
        <f t="shared" si="39"/>
        <v>0.89017155683822358</v>
      </c>
      <c r="BH46" s="132">
        <f>AVERAGE(BH4:BH12)</f>
        <v>23.222222222222221</v>
      </c>
      <c r="BI46" s="132">
        <f t="shared" ref="BI46:BP46" si="40">AVERAGE(BI4:BI12)</f>
        <v>-0.77777777777777779</v>
      </c>
      <c r="BJ46" s="132">
        <f t="shared" si="40"/>
        <v>0.1111111111111111</v>
      </c>
      <c r="BK46" s="132">
        <f t="shared" si="40"/>
        <v>2.3333333333333335</v>
      </c>
      <c r="BL46" s="132">
        <f t="shared" si="40"/>
        <v>0.33333333333333331</v>
      </c>
      <c r="BM46" s="132">
        <f t="shared" si="40"/>
        <v>9.6666666666666661</v>
      </c>
      <c r="BN46" s="132">
        <f t="shared" si="40"/>
        <v>17.422222222222221</v>
      </c>
      <c r="BO46" s="132">
        <f t="shared" si="40"/>
        <v>0.98829873829873827</v>
      </c>
      <c r="BP46" s="132">
        <f t="shared" si="40"/>
        <v>21.222222222222221</v>
      </c>
    </row>
    <row r="47" spans="1:68">
      <c r="A47" s="131"/>
      <c r="B47" s="131"/>
      <c r="C47" s="131"/>
      <c r="D47" s="133" t="s">
        <v>383</v>
      </c>
      <c r="E47" s="132">
        <f>STDEV(E4:E12)</f>
        <v>1.2247448713915889</v>
      </c>
      <c r="F47" s="132">
        <f t="shared" ref="F47:BG47" si="41">STDEV(F4:F12)</f>
        <v>4.9103066208854118</v>
      </c>
      <c r="G47" s="132">
        <f t="shared" si="41"/>
        <v>7.2771522207828081</v>
      </c>
      <c r="H47" s="132">
        <f t="shared" si="41"/>
        <v>6.5722480510434504</v>
      </c>
      <c r="I47" s="132">
        <f t="shared" si="41"/>
        <v>6.2271805640898013</v>
      </c>
      <c r="J47" s="132">
        <f t="shared" si="41"/>
        <v>6.3442887702247601</v>
      </c>
      <c r="K47" s="132">
        <f t="shared" si="41"/>
        <v>244.94897427831782</v>
      </c>
      <c r="L47" s="132">
        <f t="shared" si="41"/>
        <v>7.5461542817811802</v>
      </c>
      <c r="M47" s="132">
        <f t="shared" si="41"/>
        <v>6.8211273098937077</v>
      </c>
      <c r="N47" s="132">
        <f t="shared" si="41"/>
        <v>8.9365044123030071</v>
      </c>
      <c r="O47" s="132">
        <f t="shared" si="41"/>
        <v>8.3333333333333268</v>
      </c>
      <c r="P47" s="132">
        <f t="shared" si="41"/>
        <v>7.745966692414834</v>
      </c>
      <c r="Q47" s="132">
        <f t="shared" si="41"/>
        <v>3.4641016151377544</v>
      </c>
      <c r="R47" s="132">
        <f t="shared" si="41"/>
        <v>0.16583123951776915</v>
      </c>
      <c r="S47" s="132">
        <f t="shared" si="41"/>
        <v>0.22912878474779216</v>
      </c>
      <c r="T47" s="132">
        <f t="shared" si="41"/>
        <v>9.999999999999995E-2</v>
      </c>
      <c r="U47" s="132">
        <f t="shared" si="41"/>
        <v>0.14142135623730984</v>
      </c>
      <c r="V47" s="132">
        <f t="shared" si="41"/>
        <v>0.14529663145135507</v>
      </c>
      <c r="W47" s="132">
        <f t="shared" si="41"/>
        <v>0.1715938356831167</v>
      </c>
      <c r="X47" s="132">
        <f t="shared" si="41"/>
        <v>0.16583123951777001</v>
      </c>
      <c r="Y47" s="132">
        <f t="shared" si="41"/>
        <v>0.18104634152000251</v>
      </c>
      <c r="Z47" s="132">
        <f t="shared" si="41"/>
        <v>0.26666666666666577</v>
      </c>
      <c r="AA47" s="132">
        <f t="shared" si="41"/>
        <v>1.6758911393975184</v>
      </c>
      <c r="AB47" s="132">
        <f t="shared" si="41"/>
        <v>3.3927863052826384</v>
      </c>
      <c r="AC47" s="132">
        <f t="shared" si="41"/>
        <v>0.14579539287111576</v>
      </c>
      <c r="AD47" s="132">
        <f t="shared" si="41"/>
        <v>11.855319949757172</v>
      </c>
      <c r="AE47" s="132">
        <f t="shared" si="41"/>
        <v>5.8843011479699099</v>
      </c>
      <c r="AF47" s="132">
        <f t="shared" si="41"/>
        <v>3.6324157862838806</v>
      </c>
      <c r="AG47" s="132">
        <f t="shared" si="41"/>
        <v>6.9721668877839607</v>
      </c>
      <c r="AH47" s="132">
        <f t="shared" si="41"/>
        <v>7.1069410516136191</v>
      </c>
      <c r="AI47" s="132">
        <f t="shared" si="41"/>
        <v>8.7084888343372935</v>
      </c>
      <c r="AJ47" s="132">
        <f t="shared" si="41"/>
        <v>595.40769599027101</v>
      </c>
      <c r="AK47" s="132">
        <f t="shared" si="41"/>
        <v>882.37125469448165</v>
      </c>
      <c r="AL47" s="132">
        <f t="shared" si="41"/>
        <v>10.033474033703428</v>
      </c>
      <c r="AM47" s="132">
        <f t="shared" si="41"/>
        <v>7.3969295278032368</v>
      </c>
      <c r="AN47" s="132">
        <f t="shared" si="41"/>
        <v>11.68950146261362</v>
      </c>
      <c r="AO47" s="132">
        <f t="shared" si="41"/>
        <v>11.466957360656362</v>
      </c>
      <c r="AP47" s="132">
        <f t="shared" si="41"/>
        <v>0.19898313370735371</v>
      </c>
      <c r="AQ47" s="132">
        <f t="shared" si="41"/>
        <v>0.18809794655976467</v>
      </c>
      <c r="AR47" s="132">
        <f t="shared" si="41"/>
        <v>16.057742643045781</v>
      </c>
      <c r="AS47" s="132">
        <f t="shared" si="41"/>
        <v>2.7088500292053403</v>
      </c>
      <c r="AT47" s="132">
        <f t="shared" si="41"/>
        <v>5.3372094758087085</v>
      </c>
      <c r="AU47" s="132">
        <f t="shared" si="41"/>
        <v>0.141421356237309</v>
      </c>
      <c r="AV47" s="132">
        <f t="shared" si="41"/>
        <v>0.11180339887499108</v>
      </c>
      <c r="AW47" s="132">
        <f t="shared" si="41"/>
        <v>0.13017082793177701</v>
      </c>
      <c r="AX47" s="132">
        <f t="shared" si="41"/>
        <v>0.15811388300841822</v>
      </c>
      <c r="AY47" s="132">
        <f t="shared" si="41"/>
        <v>0.1900292375165227</v>
      </c>
      <c r="AZ47" s="132">
        <f t="shared" si="41"/>
        <v>0.21278575558006216</v>
      </c>
      <c r="BA47" s="132">
        <f t="shared" si="41"/>
        <v>7.4833147735478827</v>
      </c>
      <c r="BB47" s="132">
        <f t="shared" si="41"/>
        <v>4.4284434185288077</v>
      </c>
      <c r="BC47" s="132">
        <f t="shared" si="41"/>
        <v>4.8989794855663558</v>
      </c>
      <c r="BD47" s="132">
        <f t="shared" si="41"/>
        <v>3.7749172176353749</v>
      </c>
      <c r="BE47" s="132">
        <f t="shared" si="41"/>
        <v>3.1666666666666656</v>
      </c>
      <c r="BF47" s="132">
        <f t="shared" si="41"/>
        <v>5.6055280254802469</v>
      </c>
      <c r="BG47" s="132">
        <f t="shared" si="41"/>
        <v>0.40532073474416946</v>
      </c>
      <c r="BH47" s="132">
        <f>STDEV(BH4:BH12)</f>
        <v>3.231786571610888</v>
      </c>
      <c r="BI47" s="132">
        <f t="shared" ref="BI47:BP47" si="42">STDEV(BI4:BI12)</f>
        <v>5.8476015976162774</v>
      </c>
      <c r="BJ47" s="132">
        <f t="shared" si="42"/>
        <v>3.9826010484495069</v>
      </c>
      <c r="BK47" s="132">
        <f t="shared" si="42"/>
        <v>5.4543560573178569</v>
      </c>
      <c r="BL47" s="132">
        <f t="shared" si="42"/>
        <v>3.5707142142714252</v>
      </c>
      <c r="BM47" s="132">
        <f t="shared" si="42"/>
        <v>2.3452078799117149</v>
      </c>
      <c r="BN47" s="132">
        <f t="shared" si="42"/>
        <v>6.0882628429170547</v>
      </c>
      <c r="BO47" s="132">
        <f t="shared" si="42"/>
        <v>0.34071359758907904</v>
      </c>
      <c r="BP47" s="132">
        <f t="shared" si="42"/>
        <v>2.3333333333333361</v>
      </c>
    </row>
    <row r="48" spans="1:68">
      <c r="A48" s="131"/>
      <c r="B48" s="131"/>
      <c r="C48" s="131"/>
      <c r="D48" s="131" t="s">
        <v>384</v>
      </c>
      <c r="E48" s="132">
        <f>E47/SQRT(9-1)</f>
        <v>0.43301270189221924</v>
      </c>
      <c r="F48" s="132">
        <f t="shared" ref="F48:BG48" si="43">F47/SQRT(9-1)</f>
        <v>1.7360555546666381</v>
      </c>
      <c r="G48" s="132">
        <f t="shared" si="43"/>
        <v>2.5728618415211337</v>
      </c>
      <c r="H48" s="132">
        <f t="shared" si="43"/>
        <v>2.3236405822664472</v>
      </c>
      <c r="I48" s="132">
        <f t="shared" si="43"/>
        <v>2.2016408022704841</v>
      </c>
      <c r="J48" s="132">
        <f t="shared" si="43"/>
        <v>2.2430448056157948</v>
      </c>
      <c r="K48" s="132">
        <f t="shared" si="43"/>
        <v>86.602540378443862</v>
      </c>
      <c r="L48" s="132">
        <f t="shared" si="43"/>
        <v>2.6679684322636867</v>
      </c>
      <c r="M48" s="132">
        <f t="shared" si="43"/>
        <v>2.4116326880812968</v>
      </c>
      <c r="N48" s="132">
        <f t="shared" si="43"/>
        <v>3.1595314350214792</v>
      </c>
      <c r="O48" s="132">
        <f t="shared" si="43"/>
        <v>2.9462782549439455</v>
      </c>
      <c r="P48" s="132">
        <f t="shared" si="43"/>
        <v>2.7386127875258306</v>
      </c>
      <c r="Q48" s="132">
        <f t="shared" si="43"/>
        <v>1.2247448713915889</v>
      </c>
      <c r="R48" s="132">
        <f t="shared" si="43"/>
        <v>5.8630196997792566E-2</v>
      </c>
      <c r="S48" s="132">
        <f t="shared" si="43"/>
        <v>8.1009258730098302E-2</v>
      </c>
      <c r="T48" s="132">
        <f t="shared" si="43"/>
        <v>3.5355339059327355E-2</v>
      </c>
      <c r="U48" s="132">
        <f t="shared" si="43"/>
        <v>5.0000000000000114E-2</v>
      </c>
      <c r="V48" s="132">
        <f t="shared" si="43"/>
        <v>5.1370116691407883E-2</v>
      </c>
      <c r="W48" s="132">
        <f t="shared" si="43"/>
        <v>6.0667582410670995E-2</v>
      </c>
      <c r="X48" s="132">
        <f t="shared" si="43"/>
        <v>5.8630196997792872E-2</v>
      </c>
      <c r="Y48" s="132">
        <f t="shared" si="43"/>
        <v>6.4009547898904687E-2</v>
      </c>
      <c r="Z48" s="132">
        <f t="shared" si="43"/>
        <v>9.4280904158206016E-2</v>
      </c>
      <c r="AA48" s="132">
        <f t="shared" si="43"/>
        <v>0.59251699459921736</v>
      </c>
      <c r="AB48" s="132">
        <f t="shared" si="43"/>
        <v>1.1995311017911028</v>
      </c>
      <c r="AC48" s="132">
        <f t="shared" si="43"/>
        <v>5.1546455482461388E-2</v>
      </c>
      <c r="AD48" s="132">
        <f t="shared" si="43"/>
        <v>4.191488564804728</v>
      </c>
      <c r="AE48" s="132">
        <f t="shared" si="43"/>
        <v>2.0804146221366544</v>
      </c>
      <c r="AF48" s="132">
        <f t="shared" si="43"/>
        <v>1.2842529172851984</v>
      </c>
      <c r="AG48" s="132">
        <f t="shared" si="43"/>
        <v>2.4650332429581723</v>
      </c>
      <c r="AH48" s="132">
        <f t="shared" si="43"/>
        <v>2.5126831055445216</v>
      </c>
      <c r="AI48" s="132">
        <f t="shared" si="43"/>
        <v>3.0789157543236163</v>
      </c>
      <c r="AJ48" s="132">
        <f t="shared" si="43"/>
        <v>210.50840970268948</v>
      </c>
      <c r="AK48" s="132">
        <f t="shared" si="43"/>
        <v>311.96534885927508</v>
      </c>
      <c r="AL48" s="132">
        <f t="shared" si="43"/>
        <v>3.5473687640454177</v>
      </c>
      <c r="AM48" s="132">
        <f t="shared" si="43"/>
        <v>2.6152095145343375</v>
      </c>
      <c r="AN48" s="132">
        <f t="shared" si="43"/>
        <v>4.1328628764520783</v>
      </c>
      <c r="AO48" s="132">
        <f t="shared" si="43"/>
        <v>4.0541816546485538</v>
      </c>
      <c r="AP48" s="132">
        <f t="shared" si="43"/>
        <v>7.035116159310964E-2</v>
      </c>
      <c r="AQ48" s="132">
        <f t="shared" si="43"/>
        <v>6.650266676983721E-2</v>
      </c>
      <c r="AR48" s="132">
        <f t="shared" si="43"/>
        <v>5.6772693567230332</v>
      </c>
      <c r="AS48" s="132">
        <f t="shared" si="43"/>
        <v>0.95772311243423669</v>
      </c>
      <c r="AT48" s="132">
        <f t="shared" si="43"/>
        <v>1.8869885064787182</v>
      </c>
      <c r="AU48" s="132">
        <f t="shared" si="43"/>
        <v>4.9999999999999822E-2</v>
      </c>
      <c r="AV48" s="132">
        <f t="shared" si="43"/>
        <v>3.9528470752105305E-2</v>
      </c>
      <c r="AW48" s="132">
        <f t="shared" si="43"/>
        <v>4.6022337571613385E-2</v>
      </c>
      <c r="AX48" s="132">
        <f t="shared" si="43"/>
        <v>5.5901699437494477E-2</v>
      </c>
      <c r="AY48" s="132">
        <f t="shared" si="43"/>
        <v>6.7185481235821146E-2</v>
      </c>
      <c r="AZ48" s="132">
        <f t="shared" si="43"/>
        <v>7.5231125355282591E-2</v>
      </c>
      <c r="BA48" s="132">
        <f t="shared" si="43"/>
        <v>2.6457513110645903</v>
      </c>
      <c r="BB48" s="132">
        <f t="shared" si="43"/>
        <v>1.565691185671328</v>
      </c>
      <c r="BC48" s="132">
        <f t="shared" si="43"/>
        <v>1.732050807568877</v>
      </c>
      <c r="BD48" s="132">
        <f t="shared" si="43"/>
        <v>1.3346347815039139</v>
      </c>
      <c r="BE48" s="132">
        <f t="shared" si="43"/>
        <v>1.1195857368786999</v>
      </c>
      <c r="BF48" s="132">
        <f t="shared" si="43"/>
        <v>1.9818534394741603</v>
      </c>
      <c r="BG48" s="132">
        <f t="shared" si="43"/>
        <v>0.14330252004655805</v>
      </c>
      <c r="BH48" s="132">
        <f>BH47/SQRT(9-1)</f>
        <v>1.1426091000668412</v>
      </c>
      <c r="BI48" s="132">
        <f t="shared" ref="BI48" si="44">BI47/SQRT(9-1)</f>
        <v>2.0674393716758792</v>
      </c>
      <c r="BJ48" s="132">
        <f t="shared" ref="BJ48" si="45">BJ47/SQRT(9-1)</f>
        <v>1.4080621040596499</v>
      </c>
      <c r="BK48" s="132">
        <f t="shared" ref="BK48" si="46">BK47/SQRT(9-1)</f>
        <v>1.9284060775676888</v>
      </c>
      <c r="BL48" s="132">
        <f t="shared" ref="BL48" si="47">BL47/SQRT(9-1)</f>
        <v>1.2624381172952597</v>
      </c>
      <c r="BM48" s="132">
        <f t="shared" ref="BM48" si="48">BM47/SQRT(9-1)</f>
        <v>0.82915619758884995</v>
      </c>
      <c r="BN48" s="132">
        <f t="shared" ref="BN48" si="49">BN47/SQRT(9-1)</f>
        <v>2.1525259709363684</v>
      </c>
      <c r="BO48" s="132">
        <f t="shared" ref="BO48" si="50">BO47/SQRT(9-1)</f>
        <v>0.12046044764885115</v>
      </c>
      <c r="BP48" s="132">
        <f t="shared" ref="BP48" si="51">BP47/SQRT(9-1)</f>
        <v>0.82495791138430641</v>
      </c>
    </row>
    <row r="49" spans="1:68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>
      <c r="A50" s="134" t="s">
        <v>96</v>
      </c>
      <c r="B50" s="134">
        <v>11</v>
      </c>
      <c r="C50" s="134"/>
      <c r="D50" s="134" t="s">
        <v>382</v>
      </c>
      <c r="E50" s="135">
        <f>AVERAGE(E21:E31)</f>
        <v>8.454545454545455</v>
      </c>
      <c r="F50" s="135">
        <f t="shared" ref="F50:BG50" si="52">AVERAGE(F21:F31)</f>
        <v>134.90909090909091</v>
      </c>
      <c r="G50" s="135">
        <f t="shared" si="52"/>
        <v>30.663636363636364</v>
      </c>
      <c r="H50" s="135">
        <f t="shared" si="52"/>
        <v>65</v>
      </c>
      <c r="I50" s="135">
        <f t="shared" si="52"/>
        <v>68.63636363636364</v>
      </c>
      <c r="J50" s="135">
        <f t="shared" si="52"/>
        <v>63.909090909090907</v>
      </c>
      <c r="K50" s="135">
        <f t="shared" si="52"/>
        <v>2154.5454545454545</v>
      </c>
      <c r="L50" s="135">
        <f t="shared" si="52"/>
        <v>104.09090909090909</v>
      </c>
      <c r="M50" s="135">
        <f t="shared" si="52"/>
        <v>70</v>
      </c>
      <c r="N50" s="135">
        <f t="shared" si="52"/>
        <v>116.36363636363636</v>
      </c>
      <c r="O50" s="135">
        <f t="shared" si="52"/>
        <v>80.454545454545453</v>
      </c>
      <c r="P50" s="135">
        <f t="shared" si="52"/>
        <v>82.545454545454547</v>
      </c>
      <c r="Q50" s="135">
        <f t="shared" si="52"/>
        <v>110.90909090909091</v>
      </c>
      <c r="R50" s="135">
        <f t="shared" si="52"/>
        <v>36.154545454545456</v>
      </c>
      <c r="S50" s="135">
        <f t="shared" si="52"/>
        <v>36.309090909090905</v>
      </c>
      <c r="T50" s="135">
        <f t="shared" si="52"/>
        <v>37.418181818181814</v>
      </c>
      <c r="U50" s="135">
        <f t="shared" si="52"/>
        <v>35.790909090909096</v>
      </c>
      <c r="V50" s="135">
        <f t="shared" si="52"/>
        <v>36.154545454545456</v>
      </c>
      <c r="W50" s="135">
        <f t="shared" si="52"/>
        <v>36.127272727272725</v>
      </c>
      <c r="X50" s="135">
        <f t="shared" si="52"/>
        <v>35.809090909090912</v>
      </c>
      <c r="Y50" s="135">
        <f t="shared" si="52"/>
        <v>35.845454545454544</v>
      </c>
      <c r="Z50" s="135">
        <f t="shared" si="52"/>
        <v>36.218181818181819</v>
      </c>
      <c r="AA50" s="135">
        <f t="shared" si="52"/>
        <v>35.854545454545445</v>
      </c>
      <c r="AB50" s="135">
        <f t="shared" si="52"/>
        <v>16.752827672973023</v>
      </c>
      <c r="AC50" s="135">
        <f t="shared" si="52"/>
        <v>1.0881114010624158</v>
      </c>
      <c r="AD50" s="135">
        <f t="shared" si="52"/>
        <v>40.336363636363636</v>
      </c>
      <c r="AE50" s="135">
        <f t="shared" si="52"/>
        <v>-2.4545454545454546</v>
      </c>
      <c r="AF50" s="135">
        <f t="shared" si="52"/>
        <v>34.090909090909093</v>
      </c>
      <c r="AG50" s="135">
        <f t="shared" si="52"/>
        <v>35.909090909090907</v>
      </c>
      <c r="AH50" s="135">
        <f t="shared" si="52"/>
        <v>42.1</v>
      </c>
      <c r="AI50" s="135">
        <f t="shared" si="52"/>
        <v>36.736363636363642</v>
      </c>
      <c r="AJ50" s="135">
        <f t="shared" si="52"/>
        <v>3473.1272727272731</v>
      </c>
      <c r="AK50" s="135">
        <f t="shared" si="52"/>
        <v>4063.0545454545454</v>
      </c>
      <c r="AL50" s="135">
        <f t="shared" si="52"/>
        <v>14.514764873616553</v>
      </c>
      <c r="AM50" s="135">
        <f t="shared" si="52"/>
        <v>27.288356598701423</v>
      </c>
      <c r="AN50" s="135">
        <f t="shared" si="52"/>
        <v>85.545454545454533</v>
      </c>
      <c r="AO50" s="135">
        <f t="shared" si="52"/>
        <v>129.03636363636363</v>
      </c>
      <c r="AP50" s="135">
        <f t="shared" si="52"/>
        <v>1.8354272727272729</v>
      </c>
      <c r="AQ50" s="135">
        <f t="shared" si="52"/>
        <v>2.4028818181818181</v>
      </c>
      <c r="AR50" s="135">
        <f t="shared" si="52"/>
        <v>72.296067287534854</v>
      </c>
      <c r="AS50" s="135">
        <f t="shared" si="52"/>
        <v>24.929292929292931</v>
      </c>
      <c r="AT50" s="135">
        <f t="shared" si="52"/>
        <v>31.663203463203466</v>
      </c>
      <c r="AU50" s="135">
        <f t="shared" si="52"/>
        <v>35.972727272727269</v>
      </c>
      <c r="AV50" s="135">
        <f t="shared" si="52"/>
        <v>35.972727272727276</v>
      </c>
      <c r="AW50" s="135">
        <f t="shared" si="52"/>
        <v>35.654545454545456</v>
      </c>
      <c r="AX50" s="135">
        <f t="shared" si="52"/>
        <v>35.663636363636364</v>
      </c>
      <c r="AY50" s="135">
        <f t="shared" si="52"/>
        <v>36.245454545454542</v>
      </c>
      <c r="AZ50" s="135">
        <f t="shared" si="52"/>
        <v>35.881818181818176</v>
      </c>
      <c r="BA50" s="135">
        <f t="shared" si="52"/>
        <v>0.18181818181818182</v>
      </c>
      <c r="BB50" s="135">
        <f t="shared" si="52"/>
        <v>-0.18181818181818182</v>
      </c>
      <c r="BC50" s="135">
        <f t="shared" si="52"/>
        <v>-2.9090909090909092</v>
      </c>
      <c r="BD50" s="135">
        <f t="shared" si="52"/>
        <v>-1</v>
      </c>
      <c r="BE50" s="135">
        <f t="shared" si="52"/>
        <v>9.3636363636363633</v>
      </c>
      <c r="BF50" s="135">
        <f t="shared" si="52"/>
        <v>14.745454545454548</v>
      </c>
      <c r="BG50" s="135">
        <f t="shared" si="52"/>
        <v>0.98467365967365972</v>
      </c>
      <c r="BH50" s="135">
        <f>AVERAGE(BH21:BH31)</f>
        <v>20.09090909090909</v>
      </c>
      <c r="BI50" s="135">
        <f t="shared" ref="BI50:BP50" si="53">AVERAGE(BI21:BI31)</f>
        <v>-0.18181818181818182</v>
      </c>
      <c r="BJ50" s="135">
        <f t="shared" si="53"/>
        <v>3.0909090909090908</v>
      </c>
      <c r="BK50" s="135">
        <f t="shared" si="53"/>
        <v>-2</v>
      </c>
      <c r="BL50" s="135">
        <f t="shared" si="53"/>
        <v>-3.9090909090909092</v>
      </c>
      <c r="BM50" s="135">
        <f t="shared" si="53"/>
        <v>8.1818181818181817</v>
      </c>
      <c r="BN50" s="135">
        <f t="shared" si="53"/>
        <v>10.4</v>
      </c>
      <c r="BO50" s="135">
        <f t="shared" si="53"/>
        <v>1.2276498753771483</v>
      </c>
      <c r="BP50" s="135">
        <f t="shared" si="53"/>
        <v>17.181818181818183</v>
      </c>
    </row>
    <row r="51" spans="1:68">
      <c r="A51" s="134"/>
      <c r="B51" s="134"/>
      <c r="C51" s="134"/>
      <c r="D51" s="136" t="s">
        <v>383</v>
      </c>
      <c r="E51" s="135">
        <f>STDEV(E21:E31)</f>
        <v>0.68755165095232862</v>
      </c>
      <c r="F51" s="135">
        <f t="shared" ref="F51:BG51" si="54">STDEV(F21:F31)</f>
        <v>5.6825090489069243</v>
      </c>
      <c r="G51" s="135">
        <f t="shared" si="54"/>
        <v>6.6154777192992977</v>
      </c>
      <c r="H51" s="135">
        <f t="shared" si="54"/>
        <v>9.1433035605299686</v>
      </c>
      <c r="I51" s="135">
        <f t="shared" si="54"/>
        <v>8.9584901325248776</v>
      </c>
      <c r="J51" s="135">
        <f t="shared" si="54"/>
        <v>8.5726838907607483</v>
      </c>
      <c r="K51" s="135">
        <f t="shared" si="54"/>
        <v>150.75567228888181</v>
      </c>
      <c r="L51" s="135">
        <f t="shared" si="54"/>
        <v>10.681334611878288</v>
      </c>
      <c r="M51" s="135">
        <f t="shared" si="54"/>
        <v>7.745966692414834</v>
      </c>
      <c r="N51" s="135">
        <f t="shared" si="54"/>
        <v>8.9696457819997253</v>
      </c>
      <c r="O51" s="135">
        <f t="shared" si="54"/>
        <v>7.2299880548122131</v>
      </c>
      <c r="P51" s="135">
        <f t="shared" si="54"/>
        <v>5.4472678723124384</v>
      </c>
      <c r="Q51" s="135">
        <f t="shared" si="54"/>
        <v>5.9574247029156053</v>
      </c>
      <c r="R51" s="135">
        <f t="shared" si="54"/>
        <v>0.28058380695840701</v>
      </c>
      <c r="S51" s="135">
        <f t="shared" si="54"/>
        <v>0.29139164522870487</v>
      </c>
      <c r="T51" s="135">
        <f t="shared" si="54"/>
        <v>5.3678334888143091</v>
      </c>
      <c r="U51" s="135">
        <f t="shared" si="54"/>
        <v>9.4387980744852495E-2</v>
      </c>
      <c r="V51" s="135">
        <f t="shared" si="54"/>
        <v>0.16949121725703895</v>
      </c>
      <c r="W51" s="135">
        <f t="shared" si="54"/>
        <v>0.34085454109020952</v>
      </c>
      <c r="X51" s="135">
        <f t="shared" si="54"/>
        <v>9.4387980744852773E-2</v>
      </c>
      <c r="Y51" s="135">
        <f t="shared" si="54"/>
        <v>9.3419873299381881E-2</v>
      </c>
      <c r="Z51" s="135">
        <f t="shared" si="54"/>
        <v>0.15374122295716078</v>
      </c>
      <c r="AA51" s="135">
        <f t="shared" si="54"/>
        <v>0.26967994498529796</v>
      </c>
      <c r="AB51" s="135">
        <f t="shared" si="54"/>
        <v>2.6725696427750858</v>
      </c>
      <c r="AC51" s="135">
        <f t="shared" si="54"/>
        <v>0.13294267525900297</v>
      </c>
      <c r="AD51" s="135">
        <f t="shared" si="54"/>
        <v>12.214112552885105</v>
      </c>
      <c r="AE51" s="135">
        <f t="shared" si="54"/>
        <v>7.7828482750678933</v>
      </c>
      <c r="AF51" s="135">
        <f t="shared" si="54"/>
        <v>5.8387420812114152</v>
      </c>
      <c r="AG51" s="135">
        <f t="shared" si="54"/>
        <v>5.3935988997059292</v>
      </c>
      <c r="AH51" s="135">
        <f t="shared" si="54"/>
        <v>5.6866510355392599</v>
      </c>
      <c r="AI51" s="135">
        <f t="shared" si="54"/>
        <v>5.5626023994660221</v>
      </c>
      <c r="AJ51" s="135">
        <f t="shared" si="54"/>
        <v>508.21856142983921</v>
      </c>
      <c r="AK51" s="135">
        <f t="shared" si="54"/>
        <v>589.43401388728432</v>
      </c>
      <c r="AL51" s="135">
        <f t="shared" si="54"/>
        <v>13.716390861801184</v>
      </c>
      <c r="AM51" s="135">
        <f t="shared" si="54"/>
        <v>7.3299892338088171</v>
      </c>
      <c r="AN51" s="135">
        <f t="shared" si="54"/>
        <v>6.3724977263807077</v>
      </c>
      <c r="AO51" s="135">
        <f t="shared" si="54"/>
        <v>11.890439245652175</v>
      </c>
      <c r="AP51" s="135">
        <f t="shared" si="54"/>
        <v>0.16622445121527152</v>
      </c>
      <c r="AQ51" s="135">
        <f t="shared" si="54"/>
        <v>0.18440724941380038</v>
      </c>
      <c r="AR51" s="135">
        <f t="shared" si="54"/>
        <v>11.794703342530051</v>
      </c>
      <c r="AS51" s="135">
        <f t="shared" si="54"/>
        <v>4.781464398668577</v>
      </c>
      <c r="AT51" s="135">
        <f t="shared" si="54"/>
        <v>5.8495068656268776</v>
      </c>
      <c r="AU51" s="135">
        <f t="shared" si="54"/>
        <v>0.22843339988236896</v>
      </c>
      <c r="AV51" s="135">
        <f t="shared" si="54"/>
        <v>0.2284333998823688</v>
      </c>
      <c r="AW51" s="135">
        <f t="shared" si="54"/>
        <v>0.17529196424044285</v>
      </c>
      <c r="AX51" s="135">
        <f t="shared" si="54"/>
        <v>0.11200649331826489</v>
      </c>
      <c r="AY51" s="135">
        <f t="shared" si="54"/>
        <v>0.20670576365276505</v>
      </c>
      <c r="AZ51" s="135">
        <f t="shared" si="54"/>
        <v>0.17215215257545741</v>
      </c>
      <c r="BA51" s="135">
        <f t="shared" si="54"/>
        <v>3.572623176831887</v>
      </c>
      <c r="BB51" s="135">
        <f t="shared" si="54"/>
        <v>6.1289180418436304</v>
      </c>
      <c r="BC51" s="135">
        <f t="shared" si="54"/>
        <v>4.4599225431512926</v>
      </c>
      <c r="BD51" s="135">
        <f t="shared" si="54"/>
        <v>6.6483080554378651</v>
      </c>
      <c r="BE51" s="135">
        <f t="shared" si="54"/>
        <v>3.294623719720577</v>
      </c>
      <c r="BF51" s="135">
        <f t="shared" si="54"/>
        <v>8.9474424989897088</v>
      </c>
      <c r="BG51" s="135">
        <f t="shared" si="54"/>
        <v>0.54770601977161382</v>
      </c>
      <c r="BH51" s="135">
        <f>STDEV(BH21:BH31)</f>
        <v>6.2041042134146247</v>
      </c>
      <c r="BI51" s="135">
        <f t="shared" ref="BI51:BP51" si="55">STDEV(BI21:BI31)</f>
        <v>3.4588489940493736</v>
      </c>
      <c r="BJ51" s="135">
        <f t="shared" si="55"/>
        <v>3.3898243451407759</v>
      </c>
      <c r="BK51" s="135">
        <f t="shared" si="55"/>
        <v>4.8579831205964474</v>
      </c>
      <c r="BL51" s="135">
        <f t="shared" si="55"/>
        <v>4.1098551179949263</v>
      </c>
      <c r="BM51" s="135">
        <f t="shared" si="55"/>
        <v>2.522624895547565</v>
      </c>
      <c r="BN51" s="135">
        <f t="shared" si="55"/>
        <v>8.4235384488942646</v>
      </c>
      <c r="BO51" s="135">
        <f t="shared" si="55"/>
        <v>0.48353628492570977</v>
      </c>
      <c r="BP51" s="135">
        <f t="shared" si="55"/>
        <v>4.622081388685876</v>
      </c>
    </row>
    <row r="52" spans="1:68">
      <c r="A52" s="134"/>
      <c r="B52" s="134"/>
      <c r="C52" s="134"/>
      <c r="D52" s="134" t="s">
        <v>384</v>
      </c>
      <c r="E52" s="135">
        <f>E51/SQRT(11-1)</f>
        <v>0.21742292260184359</v>
      </c>
      <c r="F52" s="135">
        <f t="shared" ref="F52:BG52" si="56">F51/SQRT(11-1)</f>
        <v>1.7969671419063029</v>
      </c>
      <c r="G52" s="135">
        <f t="shared" si="56"/>
        <v>2.0919977403081829</v>
      </c>
      <c r="H52" s="135">
        <f t="shared" si="56"/>
        <v>2.8913664589601917</v>
      </c>
      <c r="I52" s="135">
        <f t="shared" si="56"/>
        <v>2.8329233214922285</v>
      </c>
      <c r="J52" s="135">
        <f t="shared" si="56"/>
        <v>2.7109206755438056</v>
      </c>
      <c r="K52" s="135">
        <f t="shared" si="56"/>
        <v>47.673129462279611</v>
      </c>
      <c r="L52" s="135">
        <f t="shared" si="56"/>
        <v>3.3777345823925997</v>
      </c>
      <c r="M52" s="135">
        <f t="shared" si="56"/>
        <v>2.4494897427831779</v>
      </c>
      <c r="N52" s="135">
        <f t="shared" si="56"/>
        <v>2.8364510476041263</v>
      </c>
      <c r="O52" s="135">
        <f t="shared" si="56"/>
        <v>2.2863229709016895</v>
      </c>
      <c r="P52" s="135">
        <f t="shared" si="56"/>
        <v>1.7225773501566564</v>
      </c>
      <c r="Q52" s="135">
        <f t="shared" si="56"/>
        <v>1.8839031050165262</v>
      </c>
      <c r="R52" s="135">
        <f t="shared" si="56"/>
        <v>8.8728390454956757E-2</v>
      </c>
      <c r="S52" s="135">
        <f t="shared" si="56"/>
        <v>9.2146129006644331E-2</v>
      </c>
      <c r="T52" s="135">
        <f t="shared" si="56"/>
        <v>1.6974579925181181</v>
      </c>
      <c r="U52" s="135">
        <f t="shared" si="56"/>
        <v>2.9848100289785018E-2</v>
      </c>
      <c r="V52" s="135">
        <f t="shared" si="56"/>
        <v>5.3597828992667955E-2</v>
      </c>
      <c r="W52" s="135">
        <f t="shared" si="56"/>
        <v>0.10778767006565144</v>
      </c>
      <c r="X52" s="135">
        <f t="shared" si="56"/>
        <v>2.9848100289785105E-2</v>
      </c>
      <c r="Y52" s="135">
        <f t="shared" si="56"/>
        <v>2.9541957835039576E-2</v>
      </c>
      <c r="Z52" s="135">
        <f t="shared" si="56"/>
        <v>4.8617243480439547E-2</v>
      </c>
      <c r="AA52" s="135">
        <f t="shared" si="56"/>
        <v>8.5280286542244524E-2</v>
      </c>
      <c r="AB52" s="135">
        <f t="shared" si="56"/>
        <v>0.84514072765918391</v>
      </c>
      <c r="AC52" s="135">
        <f t="shared" si="56"/>
        <v>4.2040165205456455E-2</v>
      </c>
      <c r="AD52" s="135">
        <f t="shared" si="56"/>
        <v>3.8624415264770739</v>
      </c>
      <c r="AE52" s="135">
        <f t="shared" si="56"/>
        <v>2.4611527232727202</v>
      </c>
      <c r="AF52" s="135">
        <f t="shared" si="56"/>
        <v>1.8463723646899886</v>
      </c>
      <c r="AG52" s="135">
        <f t="shared" si="56"/>
        <v>1.7056057308448811</v>
      </c>
      <c r="AH52" s="135">
        <f t="shared" si="56"/>
        <v>1.7982769530859182</v>
      </c>
      <c r="AI52" s="135">
        <f t="shared" si="56"/>
        <v>1.7590493300230423</v>
      </c>
      <c r="AJ52" s="135">
        <f t="shared" si="56"/>
        <v>160.71282032924915</v>
      </c>
      <c r="AK52" s="135">
        <f t="shared" si="56"/>
        <v>186.39540142591375</v>
      </c>
      <c r="AL52" s="135">
        <f t="shared" si="56"/>
        <v>4.3375036400411586</v>
      </c>
      <c r="AM52" s="135">
        <f t="shared" si="56"/>
        <v>2.3179461203348355</v>
      </c>
      <c r="AN52" s="135">
        <f t="shared" si="56"/>
        <v>2.01516071996075</v>
      </c>
      <c r="AO52" s="135">
        <f t="shared" si="56"/>
        <v>3.7600870396115225</v>
      </c>
      <c r="AP52" s="135">
        <f t="shared" si="56"/>
        <v>5.2564786865180173E-2</v>
      </c>
      <c r="AQ52" s="135">
        <f t="shared" si="56"/>
        <v>5.831469251943594E-2</v>
      </c>
      <c r="AR52" s="135">
        <f t="shared" si="56"/>
        <v>3.7298126888396088</v>
      </c>
      <c r="AS52" s="135">
        <f t="shared" si="56"/>
        <v>1.5120318050800075</v>
      </c>
      <c r="AT52" s="135">
        <f t="shared" si="56"/>
        <v>1.8497764884173431</v>
      </c>
      <c r="AU52" s="135">
        <f t="shared" si="56"/>
        <v>7.2236983728432541E-2</v>
      </c>
      <c r="AV52" s="135">
        <f t="shared" si="56"/>
        <v>7.2236983728432486E-2</v>
      </c>
      <c r="AW52" s="135">
        <f t="shared" si="56"/>
        <v>5.543218625245868E-2</v>
      </c>
      <c r="AX52" s="135">
        <f t="shared" si="56"/>
        <v>3.5419563161414785E-2</v>
      </c>
      <c r="AY52" s="135">
        <f t="shared" si="56"/>
        <v>6.5366101862718393E-2</v>
      </c>
      <c r="AZ52" s="135">
        <f t="shared" si="56"/>
        <v>5.4439290623926724E-2</v>
      </c>
      <c r="BA52" s="135">
        <f t="shared" si="56"/>
        <v>1.129762646029526</v>
      </c>
      <c r="BB52" s="135">
        <f t="shared" si="56"/>
        <v>1.9381340604725039</v>
      </c>
      <c r="BC52" s="135">
        <f t="shared" si="56"/>
        <v>1.4103513424288676</v>
      </c>
      <c r="BD52" s="135">
        <f t="shared" si="56"/>
        <v>2.1023796041628637</v>
      </c>
      <c r="BE52" s="135">
        <f t="shared" si="56"/>
        <v>1.0418514987533227</v>
      </c>
      <c r="BF52" s="135">
        <f t="shared" si="56"/>
        <v>2.8294297530196291</v>
      </c>
      <c r="BG52" s="135">
        <f t="shared" si="56"/>
        <v>0.1731998510663515</v>
      </c>
      <c r="BH52" s="135">
        <f>BH51/SQRT(11-1)</f>
        <v>1.9619100155437581</v>
      </c>
      <c r="BI52" s="135">
        <f t="shared" ref="BI52" si="57">BI51/SQRT(11-1)</f>
        <v>1.0937840903778204</v>
      </c>
      <c r="BJ52" s="135">
        <f t="shared" ref="BJ52" si="58">BJ51/SQRT(11-1)</f>
        <v>1.0719565798533581</v>
      </c>
      <c r="BK52" s="135">
        <f t="shared" ref="BK52" si="59">BK51/SQRT(11-1)</f>
        <v>1.5362291495737215</v>
      </c>
      <c r="BL52" s="135">
        <f t="shared" ref="BL52" si="60">BL51/SQRT(11-1)</f>
        <v>1.2996503026164032</v>
      </c>
      <c r="BM52" s="135">
        <f t="shared" ref="BM52" si="61">BM51/SQRT(11-1)</f>
        <v>0.7977240352174656</v>
      </c>
      <c r="BN52" s="135">
        <f t="shared" ref="BN52" si="62">BN51/SQRT(11-1)</f>
        <v>2.6637567456507734</v>
      </c>
      <c r="BO52" s="135">
        <f t="shared" ref="BO52" si="63">BO51/SQRT(11-1)</f>
        <v>0.15290759917013841</v>
      </c>
      <c r="BP52" s="135">
        <f t="shared" ref="BP52" si="64">BP51/SQRT(11-1)</f>
        <v>1.4616304718921385</v>
      </c>
    </row>
    <row r="54" spans="1:68">
      <c r="D54" t="s">
        <v>53</v>
      </c>
    </row>
    <row r="55" spans="1:68">
      <c r="D55" t="s">
        <v>52</v>
      </c>
    </row>
    <row r="56" spans="1:68">
      <c r="D56" t="s">
        <v>54</v>
      </c>
    </row>
    <row r="57" spans="1:68">
      <c r="D57" t="s">
        <v>55</v>
      </c>
    </row>
    <row r="59" spans="1:68">
      <c r="B59" t="s">
        <v>59</v>
      </c>
      <c r="D59" t="s">
        <v>57</v>
      </c>
    </row>
    <row r="60" spans="1:68">
      <c r="D60" t="s">
        <v>58</v>
      </c>
    </row>
    <row r="62" spans="1:68">
      <c r="B62" t="s">
        <v>60</v>
      </c>
    </row>
    <row r="63" spans="1:68">
      <c r="B63" t="s">
        <v>61</v>
      </c>
    </row>
    <row r="67" spans="1:1">
      <c r="A67" t="s">
        <v>63</v>
      </c>
    </row>
    <row r="68" spans="1:1">
      <c r="A68" t="s">
        <v>56</v>
      </c>
    </row>
    <row r="69" spans="1:1">
      <c r="A69" t="s">
        <v>30</v>
      </c>
    </row>
    <row r="70" spans="1:1">
      <c r="A70" t="s">
        <v>31</v>
      </c>
    </row>
    <row r="71" spans="1:1">
      <c r="A71" t="s">
        <v>33</v>
      </c>
    </row>
    <row r="72" spans="1:1">
      <c r="A72" t="s">
        <v>34</v>
      </c>
    </row>
    <row r="73" spans="1:1">
      <c r="A73" t="s">
        <v>35</v>
      </c>
    </row>
    <row r="74" spans="1:1">
      <c r="A74" t="s">
        <v>36</v>
      </c>
    </row>
    <row r="75" spans="1:1">
      <c r="A75" t="s">
        <v>102</v>
      </c>
    </row>
    <row r="76" spans="1:1">
      <c r="A76" t="s">
        <v>103</v>
      </c>
    </row>
    <row r="77" spans="1:1">
      <c r="A77" t="s">
        <v>104</v>
      </c>
    </row>
    <row r="78" spans="1:1">
      <c r="A78" t="s">
        <v>105</v>
      </c>
    </row>
    <row r="79" spans="1:1">
      <c r="A79" t="s">
        <v>106</v>
      </c>
    </row>
    <row r="80" spans="1:1">
      <c r="A80" t="s">
        <v>107</v>
      </c>
    </row>
    <row r="81" spans="1:3">
      <c r="A81" t="s">
        <v>108</v>
      </c>
      <c r="C81" t="s">
        <v>396</v>
      </c>
    </row>
    <row r="82" spans="1:3">
      <c r="A82" t="s">
        <v>109</v>
      </c>
    </row>
    <row r="83" spans="1:3">
      <c r="A83" t="s">
        <v>110</v>
      </c>
    </row>
    <row r="84" spans="1:3">
      <c r="A84" t="s">
        <v>111</v>
      </c>
    </row>
    <row r="85" spans="1:3">
      <c r="A85" t="s">
        <v>112</v>
      </c>
      <c r="C85" t="s">
        <v>397</v>
      </c>
    </row>
    <row r="86" spans="1:3">
      <c r="A86" t="s">
        <v>113</v>
      </c>
    </row>
    <row r="87" spans="1:3">
      <c r="A87" t="s">
        <v>114</v>
      </c>
    </row>
    <row r="88" spans="1:3">
      <c r="A88" t="s">
        <v>115</v>
      </c>
    </row>
    <row r="89" spans="1:3">
      <c r="A89" t="s">
        <v>116</v>
      </c>
      <c r="C89" t="s">
        <v>51</v>
      </c>
    </row>
    <row r="90" spans="1:3">
      <c r="A90" t="s">
        <v>117</v>
      </c>
    </row>
    <row r="91" spans="1:3">
      <c r="A91" t="s">
        <v>73</v>
      </c>
      <c r="C91" t="s">
        <v>385</v>
      </c>
    </row>
    <row r="92" spans="1:3">
      <c r="A92" t="s">
        <v>89</v>
      </c>
      <c r="C92" t="s">
        <v>386</v>
      </c>
    </row>
    <row r="93" spans="1:3">
      <c r="A93" t="s">
        <v>91</v>
      </c>
      <c r="C93" t="s">
        <v>387</v>
      </c>
    </row>
    <row r="94" spans="1:3">
      <c r="A94" t="s">
        <v>76</v>
      </c>
      <c r="C94" t="s">
        <v>388</v>
      </c>
    </row>
    <row r="95" spans="1:3">
      <c r="A95" t="s">
        <v>77</v>
      </c>
    </row>
    <row r="96" spans="1:3">
      <c r="A96" t="s">
        <v>74</v>
      </c>
      <c r="C96" t="s">
        <v>389</v>
      </c>
    </row>
    <row r="97" spans="1:3">
      <c r="A97" t="s">
        <v>75</v>
      </c>
    </row>
    <row r="99" spans="1:3">
      <c r="A99" t="s">
        <v>78</v>
      </c>
      <c r="C99" t="s">
        <v>390</v>
      </c>
    </row>
    <row r="100" spans="1:3">
      <c r="A100" t="s">
        <v>79</v>
      </c>
    </row>
    <row r="101" spans="1:3">
      <c r="A101" t="s">
        <v>80</v>
      </c>
      <c r="C101" t="s">
        <v>391</v>
      </c>
    </row>
    <row r="102" spans="1:3">
      <c r="A102" t="s">
        <v>81</v>
      </c>
    </row>
    <row r="103" spans="1:3">
      <c r="A103" t="s">
        <v>82</v>
      </c>
      <c r="C103" t="s">
        <v>392</v>
      </c>
    </row>
    <row r="104" spans="1:3">
      <c r="A104" t="s">
        <v>83</v>
      </c>
    </row>
    <row r="105" spans="1:3">
      <c r="A105" t="s">
        <v>84</v>
      </c>
      <c r="C105" t="s">
        <v>393</v>
      </c>
    </row>
    <row r="106" spans="1:3">
      <c r="A106" t="s">
        <v>85</v>
      </c>
    </row>
    <row r="107" spans="1:3">
      <c r="A107" t="s">
        <v>88</v>
      </c>
      <c r="C107" t="s">
        <v>394</v>
      </c>
    </row>
    <row r="108" spans="1:3">
      <c r="A108" t="s">
        <v>86</v>
      </c>
      <c r="C108" t="s">
        <v>395</v>
      </c>
    </row>
    <row r="109" spans="1:3">
      <c r="A109" t="s">
        <v>87</v>
      </c>
    </row>
    <row r="110" spans="1:3" ht="30">
      <c r="A110" s="138" t="s">
        <v>422</v>
      </c>
    </row>
    <row r="111" spans="1:3" ht="30">
      <c r="A111" s="138" t="s">
        <v>423</v>
      </c>
    </row>
    <row r="112" spans="1:3" ht="30">
      <c r="A112" s="138" t="s">
        <v>424</v>
      </c>
    </row>
    <row r="113" spans="1:1" ht="30">
      <c r="A113" s="138" t="s">
        <v>425</v>
      </c>
    </row>
    <row r="114" spans="1:1">
      <c r="A114" s="138" t="s">
        <v>426</v>
      </c>
    </row>
    <row r="115" spans="1:1">
      <c r="A115" s="138" t="s">
        <v>427</v>
      </c>
    </row>
    <row r="116" spans="1:1">
      <c r="A116" s="139" t="s">
        <v>404</v>
      </c>
    </row>
    <row r="117" spans="1:1">
      <c r="A117" s="139" t="s">
        <v>405</v>
      </c>
    </row>
    <row r="118" spans="1:1">
      <c r="A118" s="139" t="s">
        <v>406</v>
      </c>
    </row>
    <row r="119" spans="1:1">
      <c r="A119" s="139" t="s">
        <v>407</v>
      </c>
    </row>
    <row r="120" spans="1:1">
      <c r="A120" s="139" t="s">
        <v>408</v>
      </c>
    </row>
    <row r="121" spans="1:1">
      <c r="A121" s="139" t="s">
        <v>409</v>
      </c>
    </row>
    <row r="122" spans="1:1">
      <c r="A122" s="139" t="s">
        <v>410</v>
      </c>
    </row>
    <row r="123" spans="1:1">
      <c r="A123" s="139" t="s">
        <v>411</v>
      </c>
    </row>
    <row r="124" spans="1:1">
      <c r="A124" s="139" t="s">
        <v>412</v>
      </c>
    </row>
    <row r="125" spans="1:1">
      <c r="A125" s="139" t="s">
        <v>413</v>
      </c>
    </row>
    <row r="126" spans="1:1">
      <c r="A126" s="139" t="s">
        <v>414</v>
      </c>
    </row>
    <row r="127" spans="1:1">
      <c r="A127" s="139" t="s">
        <v>415</v>
      </c>
    </row>
    <row r="128" spans="1:1">
      <c r="A128" s="139" t="s">
        <v>416</v>
      </c>
    </row>
    <row r="129" spans="1:1">
      <c r="A129" s="139" t="s">
        <v>417</v>
      </c>
    </row>
    <row r="130" spans="1:1">
      <c r="A130" s="139" t="s">
        <v>418</v>
      </c>
    </row>
    <row r="131" spans="1:1">
      <c r="A131" s="140" t="s">
        <v>419</v>
      </c>
    </row>
  </sheetData>
  <mergeCells count="2">
    <mergeCell ref="BA1:BH1"/>
    <mergeCell ref="BI1:BP1"/>
  </mergeCells>
  <phoneticPr fontId="2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R30"/>
  <sheetViews>
    <sheetView topLeftCell="AQ10" workbookViewId="0">
      <selection activeCell="AX27" sqref="AX27:AZ27"/>
    </sheetView>
  </sheetViews>
  <sheetFormatPr defaultRowHeight="15"/>
  <cols>
    <col min="46" max="46" width="8.85546875" style="160"/>
  </cols>
  <sheetData>
    <row r="2" spans="2:70">
      <c r="B2" t="s">
        <v>200</v>
      </c>
      <c r="AU2" t="s">
        <v>443</v>
      </c>
    </row>
    <row r="3" spans="2:70" ht="15.75" thickBot="1">
      <c r="B3" s="207" t="s">
        <v>126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5"/>
      <c r="AU3" s="204" t="s">
        <v>444</v>
      </c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141"/>
    </row>
    <row r="4" spans="2:70" ht="38.25" thickTop="1" thickBot="1">
      <c r="B4" s="208" t="s">
        <v>118</v>
      </c>
      <c r="C4" s="6" t="s">
        <v>56</v>
      </c>
      <c r="D4" s="7" t="s">
        <v>30</v>
      </c>
      <c r="E4" s="7" t="s">
        <v>31</v>
      </c>
      <c r="F4" s="7" t="s">
        <v>33</v>
      </c>
      <c r="G4" s="7" t="s">
        <v>34</v>
      </c>
      <c r="H4" s="7" t="s">
        <v>35</v>
      </c>
      <c r="I4" s="7" t="s">
        <v>36</v>
      </c>
      <c r="J4" s="7" t="s">
        <v>102</v>
      </c>
      <c r="K4" s="7" t="s">
        <v>103</v>
      </c>
      <c r="L4" s="7" t="s">
        <v>104</v>
      </c>
      <c r="M4" s="7" t="s">
        <v>105</v>
      </c>
      <c r="N4" s="7" t="s">
        <v>106</v>
      </c>
      <c r="O4" s="7" t="s">
        <v>107</v>
      </c>
      <c r="P4" s="7" t="s">
        <v>108</v>
      </c>
      <c r="Q4" s="7" t="s">
        <v>109</v>
      </c>
      <c r="R4" s="7" t="s">
        <v>110</v>
      </c>
      <c r="S4" s="7" t="s">
        <v>111</v>
      </c>
      <c r="T4" s="7" t="s">
        <v>112</v>
      </c>
      <c r="U4" s="7" t="s">
        <v>113</v>
      </c>
      <c r="V4" s="7" t="s">
        <v>114</v>
      </c>
      <c r="W4" s="7" t="s">
        <v>115</v>
      </c>
      <c r="X4" s="7" t="s">
        <v>116</v>
      </c>
      <c r="Y4" s="7" t="s">
        <v>117</v>
      </c>
      <c r="Z4" s="7" t="s">
        <v>73</v>
      </c>
      <c r="AA4" s="7" t="s">
        <v>89</v>
      </c>
      <c r="AB4" s="7" t="s">
        <v>90</v>
      </c>
      <c r="AC4" s="7" t="s">
        <v>91</v>
      </c>
      <c r="AD4" s="7" t="s">
        <v>76</v>
      </c>
      <c r="AE4" s="7" t="s">
        <v>77</v>
      </c>
      <c r="AF4" s="7" t="s">
        <v>74</v>
      </c>
      <c r="AG4" s="7" t="s">
        <v>75</v>
      </c>
      <c r="AH4" s="7" t="s">
        <v>78</v>
      </c>
      <c r="AI4" s="7" t="s">
        <v>79</v>
      </c>
      <c r="AJ4" s="7" t="s">
        <v>80</v>
      </c>
      <c r="AK4" s="7" t="s">
        <v>81</v>
      </c>
      <c r="AL4" s="7" t="s">
        <v>82</v>
      </c>
      <c r="AM4" s="7" t="s">
        <v>83</v>
      </c>
      <c r="AN4" s="7" t="s">
        <v>84</v>
      </c>
      <c r="AO4" s="7" t="s">
        <v>85</v>
      </c>
      <c r="AP4" s="7" t="s">
        <v>88</v>
      </c>
      <c r="AQ4" s="7" t="s">
        <v>86</v>
      </c>
      <c r="AR4" s="8" t="s">
        <v>87</v>
      </c>
      <c r="AS4" s="5"/>
      <c r="AU4" s="205" t="s">
        <v>118</v>
      </c>
      <c r="AV4" s="142" t="s">
        <v>422</v>
      </c>
      <c r="AW4" s="143" t="s">
        <v>423</v>
      </c>
      <c r="AX4" s="143" t="s">
        <v>424</v>
      </c>
      <c r="AY4" s="143" t="s">
        <v>425</v>
      </c>
      <c r="AZ4" s="143" t="s">
        <v>426</v>
      </c>
      <c r="BA4" s="143" t="s">
        <v>427</v>
      </c>
      <c r="BB4" s="143" t="s">
        <v>404</v>
      </c>
      <c r="BC4" s="143" t="s">
        <v>405</v>
      </c>
      <c r="BD4" s="143" t="s">
        <v>406</v>
      </c>
      <c r="BE4" s="143" t="s">
        <v>407</v>
      </c>
      <c r="BF4" s="143" t="s">
        <v>408</v>
      </c>
      <c r="BG4" s="143" t="s">
        <v>409</v>
      </c>
      <c r="BH4" s="143" t="s">
        <v>410</v>
      </c>
      <c r="BI4" s="143" t="s">
        <v>411</v>
      </c>
      <c r="BJ4" s="143" t="s">
        <v>412</v>
      </c>
      <c r="BK4" s="143" t="s">
        <v>413</v>
      </c>
      <c r="BL4" s="143" t="s">
        <v>414</v>
      </c>
      <c r="BM4" s="143" t="s">
        <v>415</v>
      </c>
      <c r="BN4" s="143" t="s">
        <v>416</v>
      </c>
      <c r="BO4" s="143" t="s">
        <v>417</v>
      </c>
      <c r="BP4" s="143" t="s">
        <v>418</v>
      </c>
      <c r="BQ4" s="144" t="s">
        <v>419</v>
      </c>
      <c r="BR4" s="141"/>
    </row>
    <row r="5" spans="2:70" ht="24.75" thickTop="1">
      <c r="B5" s="9" t="s">
        <v>119</v>
      </c>
      <c r="C5" s="10">
        <v>43.5</v>
      </c>
      <c r="D5" s="11">
        <v>40.5</v>
      </c>
      <c r="E5" s="11">
        <v>52</v>
      </c>
      <c r="F5" s="11">
        <v>34</v>
      </c>
      <c r="G5" s="11">
        <v>36</v>
      </c>
      <c r="H5" s="11">
        <v>37</v>
      </c>
      <c r="I5" s="11">
        <v>30.5</v>
      </c>
      <c r="J5" s="11">
        <v>47</v>
      </c>
      <c r="K5" s="11">
        <v>49.5</v>
      </c>
      <c r="L5" s="11">
        <v>43</v>
      </c>
      <c r="M5" s="11">
        <v>47</v>
      </c>
      <c r="N5" s="11">
        <v>51</v>
      </c>
      <c r="O5" s="11">
        <v>48</v>
      </c>
      <c r="P5" s="11">
        <v>58</v>
      </c>
      <c r="Q5" s="11">
        <v>47</v>
      </c>
      <c r="R5" s="11">
        <v>53</v>
      </c>
      <c r="S5" s="11">
        <v>45.5</v>
      </c>
      <c r="T5" s="11">
        <v>44.5</v>
      </c>
      <c r="U5" s="11">
        <v>57</v>
      </c>
      <c r="V5" s="11">
        <v>52</v>
      </c>
      <c r="W5" s="11">
        <v>44.5</v>
      </c>
      <c r="X5" s="11">
        <v>20</v>
      </c>
      <c r="Y5" s="11">
        <v>19.5</v>
      </c>
      <c r="Z5" s="11">
        <v>51.5</v>
      </c>
      <c r="AA5" s="11">
        <v>43.5</v>
      </c>
      <c r="AB5" s="11">
        <v>51</v>
      </c>
      <c r="AC5" s="11">
        <v>35.5</v>
      </c>
      <c r="AD5" s="11">
        <v>54.5</v>
      </c>
      <c r="AE5" s="11">
        <v>57</v>
      </c>
      <c r="AF5" s="11">
        <v>50</v>
      </c>
      <c r="AG5" s="11">
        <v>47</v>
      </c>
      <c r="AH5" s="11">
        <v>50</v>
      </c>
      <c r="AI5" s="11">
        <v>45.5</v>
      </c>
      <c r="AJ5" s="11">
        <v>55</v>
      </c>
      <c r="AK5" s="11">
        <v>52.5</v>
      </c>
      <c r="AL5" s="11">
        <v>48.5</v>
      </c>
      <c r="AM5" s="11">
        <v>39</v>
      </c>
      <c r="AN5" s="11">
        <v>46</v>
      </c>
      <c r="AO5" s="11">
        <v>33.5</v>
      </c>
      <c r="AP5" s="11">
        <v>47</v>
      </c>
      <c r="AQ5" s="11">
        <v>55.5</v>
      </c>
      <c r="AR5" s="12">
        <v>56.5</v>
      </c>
      <c r="AS5" s="5"/>
      <c r="AU5" s="145" t="s">
        <v>119</v>
      </c>
      <c r="AV5" s="146">
        <v>42.5</v>
      </c>
      <c r="AW5" s="147">
        <v>33</v>
      </c>
      <c r="AX5" s="147">
        <v>7.5</v>
      </c>
      <c r="AY5" s="147">
        <v>0</v>
      </c>
      <c r="AZ5" s="147">
        <v>52</v>
      </c>
      <c r="BA5" s="147">
        <v>0</v>
      </c>
      <c r="BB5" s="147">
        <v>52.5</v>
      </c>
      <c r="BC5" s="147">
        <v>37</v>
      </c>
      <c r="BD5" s="147">
        <v>46</v>
      </c>
      <c r="BE5" s="147">
        <v>36.5</v>
      </c>
      <c r="BF5" s="147">
        <v>42.5</v>
      </c>
      <c r="BG5" s="147">
        <v>55.5</v>
      </c>
      <c r="BH5" s="147">
        <v>59</v>
      </c>
      <c r="BI5" s="147">
        <v>30</v>
      </c>
      <c r="BJ5" s="147">
        <v>56.5</v>
      </c>
      <c r="BK5" s="147">
        <v>20.5</v>
      </c>
      <c r="BL5" s="147">
        <v>32.5</v>
      </c>
      <c r="BM5" s="147">
        <v>22.5</v>
      </c>
      <c r="BN5" s="147">
        <v>52</v>
      </c>
      <c r="BO5" s="147">
        <v>34.5</v>
      </c>
      <c r="BP5" s="147">
        <v>43</v>
      </c>
      <c r="BQ5" s="148">
        <v>35</v>
      </c>
      <c r="BR5" s="141"/>
    </row>
    <row r="6" spans="2:70" ht="36">
      <c r="B6" s="13" t="s">
        <v>120</v>
      </c>
      <c r="C6" s="14">
        <v>163.5</v>
      </c>
      <c r="D6" s="15">
        <v>160.5</v>
      </c>
      <c r="E6" s="15">
        <v>172</v>
      </c>
      <c r="F6" s="15">
        <v>154</v>
      </c>
      <c r="G6" s="15">
        <v>156</v>
      </c>
      <c r="H6" s="15">
        <v>157</v>
      </c>
      <c r="I6" s="15">
        <v>150.5</v>
      </c>
      <c r="J6" s="15">
        <v>83</v>
      </c>
      <c r="K6" s="15">
        <v>85.5</v>
      </c>
      <c r="L6" s="15">
        <v>79</v>
      </c>
      <c r="M6" s="15">
        <v>83</v>
      </c>
      <c r="N6" s="15">
        <v>87</v>
      </c>
      <c r="O6" s="15">
        <v>84</v>
      </c>
      <c r="P6" s="15">
        <v>94</v>
      </c>
      <c r="Q6" s="15">
        <v>83</v>
      </c>
      <c r="R6" s="15">
        <v>173</v>
      </c>
      <c r="S6" s="15">
        <v>165.5</v>
      </c>
      <c r="T6" s="15">
        <v>164.5</v>
      </c>
      <c r="U6" s="15">
        <v>93</v>
      </c>
      <c r="V6" s="15">
        <v>88</v>
      </c>
      <c r="W6" s="15">
        <v>80.5</v>
      </c>
      <c r="X6" s="15">
        <v>56</v>
      </c>
      <c r="Y6" s="15">
        <v>55.5</v>
      </c>
      <c r="Z6" s="15">
        <v>171.5</v>
      </c>
      <c r="AA6" s="15">
        <v>79.5</v>
      </c>
      <c r="AB6" s="15">
        <v>87</v>
      </c>
      <c r="AC6" s="15">
        <v>155.5</v>
      </c>
      <c r="AD6" s="15">
        <v>90.5</v>
      </c>
      <c r="AE6" s="15">
        <v>93</v>
      </c>
      <c r="AF6" s="15">
        <v>170</v>
      </c>
      <c r="AG6" s="15">
        <v>167</v>
      </c>
      <c r="AH6" s="15">
        <v>170</v>
      </c>
      <c r="AI6" s="15">
        <v>165.5</v>
      </c>
      <c r="AJ6" s="15">
        <v>175</v>
      </c>
      <c r="AK6" s="15">
        <v>172.5</v>
      </c>
      <c r="AL6" s="15">
        <v>84.5</v>
      </c>
      <c r="AM6" s="15">
        <v>75</v>
      </c>
      <c r="AN6" s="15">
        <v>82</v>
      </c>
      <c r="AO6" s="15">
        <v>69.5</v>
      </c>
      <c r="AP6" s="15">
        <v>167</v>
      </c>
      <c r="AQ6" s="15">
        <v>91.5</v>
      </c>
      <c r="AR6" s="16">
        <v>176.5</v>
      </c>
      <c r="AS6" s="5"/>
      <c r="AU6" s="149" t="s">
        <v>120</v>
      </c>
      <c r="AV6" s="150">
        <v>162.5</v>
      </c>
      <c r="AW6" s="151">
        <v>153</v>
      </c>
      <c r="AX6" s="151">
        <v>127.5</v>
      </c>
      <c r="AY6" s="151">
        <v>120</v>
      </c>
      <c r="AZ6" s="151">
        <v>172</v>
      </c>
      <c r="BA6" s="151">
        <v>120</v>
      </c>
      <c r="BB6" s="151">
        <v>172.5</v>
      </c>
      <c r="BC6" s="151">
        <v>157</v>
      </c>
      <c r="BD6" s="151">
        <v>166</v>
      </c>
      <c r="BE6" s="151">
        <v>72.5</v>
      </c>
      <c r="BF6" s="151">
        <v>78.5</v>
      </c>
      <c r="BG6" s="151">
        <v>175.5</v>
      </c>
      <c r="BH6" s="151">
        <v>95</v>
      </c>
      <c r="BI6" s="151">
        <v>150</v>
      </c>
      <c r="BJ6" s="151">
        <v>92.5</v>
      </c>
      <c r="BK6" s="151">
        <v>56.5</v>
      </c>
      <c r="BL6" s="151">
        <v>152.5</v>
      </c>
      <c r="BM6" s="151">
        <v>142.5</v>
      </c>
      <c r="BN6" s="151">
        <v>172</v>
      </c>
      <c r="BO6" s="151">
        <v>154.5</v>
      </c>
      <c r="BP6" s="151">
        <v>79</v>
      </c>
      <c r="BQ6" s="152">
        <v>155</v>
      </c>
      <c r="BR6" s="141"/>
    </row>
    <row r="7" spans="2:70">
      <c r="B7" s="13" t="s">
        <v>121</v>
      </c>
      <c r="C7" s="14">
        <v>-1.1216365245259647</v>
      </c>
      <c r="D7" s="15">
        <v>-1.2621540266089737</v>
      </c>
      <c r="E7" s="17">
        <v>-0.51703680681404329</v>
      </c>
      <c r="F7" s="15">
        <v>-1.6858056958422771</v>
      </c>
      <c r="G7" s="15">
        <v>-1.5592405944020413</v>
      </c>
      <c r="H7" s="15">
        <v>-1.4916615003370226</v>
      </c>
      <c r="I7" s="15">
        <v>-1.9335771243577797</v>
      </c>
      <c r="J7" s="17">
        <v>-0.86655250389640692</v>
      </c>
      <c r="K7" s="17">
        <v>-0.7397623817151181</v>
      </c>
      <c r="L7" s="15">
        <v>-1.1246249062361597</v>
      </c>
      <c r="M7" s="17">
        <v>-0.89406133575288937</v>
      </c>
      <c r="N7" s="17">
        <v>-0.59217172435819954</v>
      </c>
      <c r="O7" s="17">
        <v>-0.82413265368657929</v>
      </c>
      <c r="P7" s="17">
        <v>-0.13059197358908195</v>
      </c>
      <c r="Q7" s="17">
        <v>-0.84628461816422818</v>
      </c>
      <c r="R7" s="17">
        <v>-0.46308084374430103</v>
      </c>
      <c r="S7" s="17">
        <v>-0.97322826458429323</v>
      </c>
      <c r="T7" s="15">
        <v>-1.0259258304204109</v>
      </c>
      <c r="U7" s="17">
        <v>-0.19872119782272823</v>
      </c>
      <c r="V7" s="17">
        <v>-0.5738523222012345</v>
      </c>
      <c r="W7" s="15">
        <v>-1.080641375712154</v>
      </c>
      <c r="X7" s="15">
        <v>-2.6305243050878886</v>
      </c>
      <c r="Y7" s="15">
        <v>-2.662041059499086</v>
      </c>
      <c r="Z7" s="17">
        <v>-0.54894392510047396</v>
      </c>
      <c r="AA7" s="15">
        <v>-1.0674463393280775</v>
      </c>
      <c r="AB7" s="17">
        <v>-0.58166640766579869</v>
      </c>
      <c r="AC7" s="15">
        <v>-1.586177296574897</v>
      </c>
      <c r="AD7" s="17">
        <v>-0.39634128242092986</v>
      </c>
      <c r="AE7" s="17">
        <v>-0.20655366908500786</v>
      </c>
      <c r="AF7" s="17">
        <v>-0.64725847518408908</v>
      </c>
      <c r="AG7" s="17">
        <v>-0.84143601773931587</v>
      </c>
      <c r="AH7" s="17">
        <v>-0.64581638247114581</v>
      </c>
      <c r="AI7" s="17">
        <v>-0.93666540177398583</v>
      </c>
      <c r="AJ7" s="17">
        <v>-0.3238706618983484</v>
      </c>
      <c r="AK7" s="17">
        <v>-0.49474795784890879</v>
      </c>
      <c r="AL7" s="17">
        <v>-0.74453220043311485</v>
      </c>
      <c r="AM7" s="15">
        <v>-1.3694859178808036</v>
      </c>
      <c r="AN7" s="17">
        <v>-0.90481441192457568</v>
      </c>
      <c r="AO7" s="15">
        <v>-1.7109903722830082</v>
      </c>
      <c r="AP7" s="17">
        <v>-0.83935376753506064</v>
      </c>
      <c r="AQ7" s="17">
        <v>-0.291628720734039</v>
      </c>
      <c r="AR7" s="18">
        <v>-0.2277886326000593</v>
      </c>
      <c r="AS7" s="5"/>
      <c r="AU7" s="149" t="s">
        <v>121</v>
      </c>
      <c r="AV7" s="150">
        <v>-1.1499701310338508</v>
      </c>
      <c r="AW7" s="151">
        <v>-1.7683639006284251</v>
      </c>
      <c r="AX7" s="151">
        <v>-3.4367377203587397</v>
      </c>
      <c r="AY7" s="151">
        <v>-3.9316979121627709</v>
      </c>
      <c r="AZ7" s="153">
        <v>-0.52909798238645911</v>
      </c>
      <c r="BA7" s="151">
        <v>-3.8971263511590752</v>
      </c>
      <c r="BB7" s="153">
        <v>-0.48714079389488441</v>
      </c>
      <c r="BC7" s="151">
        <v>-1.4912896540143221</v>
      </c>
      <c r="BD7" s="153">
        <v>-0.90774152853045686</v>
      </c>
      <c r="BE7" s="151">
        <v>-1.5210574166826094</v>
      </c>
      <c r="BF7" s="151">
        <v>-1.1386572478048786</v>
      </c>
      <c r="BG7" s="153">
        <v>-0.29170136458140666</v>
      </c>
      <c r="BH7" s="153">
        <v>-6.4725847518408916E-2</v>
      </c>
      <c r="BI7" s="151">
        <v>-1.9603667959551714</v>
      </c>
      <c r="BJ7" s="153">
        <v>-0.22676587976951532</v>
      </c>
      <c r="BK7" s="151">
        <v>-2.5733437007873921</v>
      </c>
      <c r="BL7" s="151">
        <v>-1.7857363093879977</v>
      </c>
      <c r="BM7" s="151">
        <v>-2.4278223927166791</v>
      </c>
      <c r="BN7" s="153">
        <v>-0.52105243547048607</v>
      </c>
      <c r="BO7" s="151">
        <v>-1.6517403756815767</v>
      </c>
      <c r="BP7" s="151">
        <v>-1.0992478009888611</v>
      </c>
      <c r="BQ7" s="152">
        <v>-1.6229909478670044</v>
      </c>
      <c r="BR7" s="141"/>
    </row>
    <row r="8" spans="2:70" ht="72">
      <c r="B8" s="13" t="s">
        <v>122</v>
      </c>
      <c r="C8" s="19">
        <v>0.26201701535896271</v>
      </c>
      <c r="D8" s="17">
        <v>0.20689336780225076</v>
      </c>
      <c r="E8" s="17">
        <v>0.60513046533447667</v>
      </c>
      <c r="F8" s="17">
        <v>9.1833230357893314E-2</v>
      </c>
      <c r="G8" s="17">
        <v>0.11893944613679543</v>
      </c>
      <c r="H8" s="17">
        <v>0.13578790677207594</v>
      </c>
      <c r="I8" s="17">
        <v>5.3165142098051434E-2</v>
      </c>
      <c r="J8" s="17">
        <v>0.38618724690366835</v>
      </c>
      <c r="K8" s="17">
        <v>0.45944418868775816</v>
      </c>
      <c r="L8" s="17">
        <v>0.26074801502798661</v>
      </c>
      <c r="M8" s="17">
        <v>0.37128907483128637</v>
      </c>
      <c r="N8" s="17">
        <v>0.55373560169811376</v>
      </c>
      <c r="O8" s="17">
        <v>0.40986418807080538</v>
      </c>
      <c r="P8" s="17">
        <v>0.89609809249643491</v>
      </c>
      <c r="Q8" s="17">
        <v>0.39739398663371095</v>
      </c>
      <c r="R8" s="17">
        <v>0.64330642040272468</v>
      </c>
      <c r="S8" s="17">
        <v>0.33043986613253756</v>
      </c>
      <c r="T8" s="17">
        <v>0.30492654610148739</v>
      </c>
      <c r="U8" s="17">
        <v>0.84248084125413969</v>
      </c>
      <c r="V8" s="17">
        <v>0.56606773886398665</v>
      </c>
      <c r="W8" s="17">
        <v>0.27985667000029957</v>
      </c>
      <c r="X8" s="17">
        <v>8.5253273309167932E-3</v>
      </c>
      <c r="Y8" s="17">
        <v>7.7668403634476683E-3</v>
      </c>
      <c r="Z8" s="17">
        <v>0.58304393264300103</v>
      </c>
      <c r="AA8" s="17">
        <v>0.28577033269541868</v>
      </c>
      <c r="AB8" s="17">
        <v>0.560791402721181</v>
      </c>
      <c r="AC8" s="17">
        <v>0.11269909641336874</v>
      </c>
      <c r="AD8" s="17">
        <v>0.69185327649244199</v>
      </c>
      <c r="AE8" s="17">
        <v>0.83635844658222991</v>
      </c>
      <c r="AF8" s="17">
        <v>0.51746467164629439</v>
      </c>
      <c r="AG8" s="17">
        <v>0.40010371484374208</v>
      </c>
      <c r="AH8" s="17">
        <v>0.51839827706397557</v>
      </c>
      <c r="AI8" s="17">
        <v>0.34893069848337416</v>
      </c>
      <c r="AJ8" s="17">
        <v>0.74603595625760588</v>
      </c>
      <c r="AK8" s="17">
        <v>0.62077804421803162</v>
      </c>
      <c r="AL8" s="17">
        <v>0.45655456806746153</v>
      </c>
      <c r="AM8" s="17">
        <v>0.17084743372231273</v>
      </c>
      <c r="AN8" s="17">
        <v>0.36556371527662046</v>
      </c>
      <c r="AO8" s="17">
        <v>8.7082890139795838E-2</v>
      </c>
      <c r="AP8" s="17">
        <v>0.40127081940127074</v>
      </c>
      <c r="AQ8" s="17">
        <v>0.7705705135474169</v>
      </c>
      <c r="AR8" s="18">
        <v>0.81981056427519872</v>
      </c>
      <c r="AS8" s="5"/>
      <c r="AU8" s="149" t="s">
        <v>122</v>
      </c>
      <c r="AV8" s="154">
        <v>0.2501561736924659</v>
      </c>
      <c r="AW8" s="153">
        <v>7.7000087484733373E-2</v>
      </c>
      <c r="AX8" s="153">
        <v>5.8876543543514117E-4</v>
      </c>
      <c r="AY8" s="153">
        <v>8.4348015371548516E-5</v>
      </c>
      <c r="AZ8" s="153">
        <v>0.59673748100258961</v>
      </c>
      <c r="BA8" s="153">
        <v>9.7340840376108274E-5</v>
      </c>
      <c r="BB8" s="153">
        <v>0.62615855901112116</v>
      </c>
      <c r="BC8" s="153">
        <v>0.1358854640443663</v>
      </c>
      <c r="BD8" s="153">
        <v>0.36401479739093973</v>
      </c>
      <c r="BE8" s="153">
        <v>0.12824542938054617</v>
      </c>
      <c r="BF8" s="153">
        <v>0.25484614081661305</v>
      </c>
      <c r="BG8" s="153">
        <v>0.77051496579268763</v>
      </c>
      <c r="BH8" s="153">
        <v>0.9483922826259642</v>
      </c>
      <c r="BI8" s="153">
        <v>4.9952933900413721E-2</v>
      </c>
      <c r="BJ8" s="153">
        <v>0.82060579656055865</v>
      </c>
      <c r="BK8" s="153">
        <v>1.0072112884879841E-2</v>
      </c>
      <c r="BL8" s="153">
        <v>7.4141963418362489E-2</v>
      </c>
      <c r="BM8" s="153">
        <v>1.5189779825770442E-2</v>
      </c>
      <c r="BN8" s="153">
        <v>0.60233024414808611</v>
      </c>
      <c r="BO8" s="153">
        <v>9.8587488071305407E-2</v>
      </c>
      <c r="BP8" s="153">
        <v>0.27165999387116213</v>
      </c>
      <c r="BQ8" s="155">
        <v>0.10459133995400323</v>
      </c>
      <c r="BR8" s="141"/>
    </row>
    <row r="9" spans="2:70" ht="48.75" thickBot="1">
      <c r="B9" s="20" t="s">
        <v>123</v>
      </c>
      <c r="C9" s="21" t="s">
        <v>127</v>
      </c>
      <c r="D9" s="22" t="s">
        <v>128</v>
      </c>
      <c r="E9" s="22" t="s">
        <v>129</v>
      </c>
      <c r="F9" s="22" t="s">
        <v>130</v>
      </c>
      <c r="G9" s="22" t="s">
        <v>131</v>
      </c>
      <c r="H9" s="22" t="s">
        <v>132</v>
      </c>
      <c r="I9" s="22" t="s">
        <v>133</v>
      </c>
      <c r="J9" s="22" t="s">
        <v>134</v>
      </c>
      <c r="K9" s="22" t="s">
        <v>135</v>
      </c>
      <c r="L9" s="22" t="s">
        <v>127</v>
      </c>
      <c r="M9" s="22" t="s">
        <v>134</v>
      </c>
      <c r="N9" s="22" t="s">
        <v>136</v>
      </c>
      <c r="O9" s="22" t="s">
        <v>137</v>
      </c>
      <c r="P9" s="22" t="s">
        <v>138</v>
      </c>
      <c r="Q9" s="22" t="s">
        <v>134</v>
      </c>
      <c r="R9" s="22" t="s">
        <v>139</v>
      </c>
      <c r="S9" s="22" t="s">
        <v>140</v>
      </c>
      <c r="T9" s="22" t="s">
        <v>141</v>
      </c>
      <c r="U9" s="22" t="s">
        <v>142</v>
      </c>
      <c r="V9" s="22" t="s">
        <v>129</v>
      </c>
      <c r="W9" s="22" t="s">
        <v>141</v>
      </c>
      <c r="X9" s="24" t="s">
        <v>143</v>
      </c>
      <c r="Y9" s="24" t="s">
        <v>144</v>
      </c>
      <c r="Z9" s="22" t="s">
        <v>136</v>
      </c>
      <c r="AA9" s="22" t="s">
        <v>127</v>
      </c>
      <c r="AB9" s="22" t="s">
        <v>136</v>
      </c>
      <c r="AC9" s="22" t="s">
        <v>145</v>
      </c>
      <c r="AD9" s="22" t="s">
        <v>146</v>
      </c>
      <c r="AE9" s="22" t="s">
        <v>142</v>
      </c>
      <c r="AF9" s="22" t="s">
        <v>147</v>
      </c>
      <c r="AG9" s="22" t="s">
        <v>134</v>
      </c>
      <c r="AH9" s="22" t="s">
        <v>147</v>
      </c>
      <c r="AI9" s="22" t="s">
        <v>140</v>
      </c>
      <c r="AJ9" s="22" t="s">
        <v>148</v>
      </c>
      <c r="AK9" s="22" t="s">
        <v>129</v>
      </c>
      <c r="AL9" s="22" t="s">
        <v>137</v>
      </c>
      <c r="AM9" s="22" t="s">
        <v>149</v>
      </c>
      <c r="AN9" s="22" t="s">
        <v>150</v>
      </c>
      <c r="AO9" s="22" t="s">
        <v>151</v>
      </c>
      <c r="AP9" s="22" t="s">
        <v>134</v>
      </c>
      <c r="AQ9" s="22" t="s">
        <v>148</v>
      </c>
      <c r="AR9" s="23" t="s">
        <v>152</v>
      </c>
      <c r="AS9" s="5"/>
      <c r="AU9" s="156" t="s">
        <v>123</v>
      </c>
      <c r="AV9" s="157" t="s">
        <v>428</v>
      </c>
      <c r="AW9" s="158" t="s">
        <v>429</v>
      </c>
      <c r="AX9" s="161" t="s">
        <v>430</v>
      </c>
      <c r="AY9" s="161" t="s">
        <v>430</v>
      </c>
      <c r="AZ9" s="158" t="s">
        <v>431</v>
      </c>
      <c r="BA9" s="161" t="s">
        <v>430</v>
      </c>
      <c r="BB9" s="158" t="s">
        <v>431</v>
      </c>
      <c r="BC9" s="158" t="s">
        <v>432</v>
      </c>
      <c r="BD9" s="158" t="s">
        <v>433</v>
      </c>
      <c r="BE9" s="158" t="s">
        <v>303</v>
      </c>
      <c r="BF9" s="158" t="s">
        <v>428</v>
      </c>
      <c r="BG9" s="158" t="s">
        <v>434</v>
      </c>
      <c r="BH9" s="158" t="s">
        <v>435</v>
      </c>
      <c r="BI9" s="158" t="s">
        <v>311</v>
      </c>
      <c r="BJ9" s="158" t="s">
        <v>436</v>
      </c>
      <c r="BK9" s="161" t="s">
        <v>437</v>
      </c>
      <c r="BL9" s="158" t="s">
        <v>438</v>
      </c>
      <c r="BM9" s="161" t="s">
        <v>439</v>
      </c>
      <c r="BN9" s="158" t="s">
        <v>431</v>
      </c>
      <c r="BO9" s="158" t="s">
        <v>440</v>
      </c>
      <c r="BP9" s="158" t="s">
        <v>441</v>
      </c>
      <c r="BQ9" s="159" t="s">
        <v>442</v>
      </c>
      <c r="BR9" s="141"/>
    </row>
    <row r="10" spans="2:70" ht="15.75" thickTop="1">
      <c r="B10" s="209" t="s">
        <v>124</v>
      </c>
      <c r="C10" s="209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5"/>
      <c r="AU10" s="206" t="s">
        <v>124</v>
      </c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06"/>
      <c r="BN10" s="206"/>
      <c r="BO10" s="206"/>
      <c r="BP10" s="206"/>
      <c r="BQ10" s="206"/>
      <c r="BR10" s="141"/>
    </row>
    <row r="11" spans="2:70">
      <c r="B11" s="209" t="s">
        <v>125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5"/>
      <c r="AU11" s="206" t="s">
        <v>125</v>
      </c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141"/>
    </row>
    <row r="14" spans="2:70">
      <c r="B14" t="s">
        <v>184</v>
      </c>
    </row>
    <row r="15" spans="2:70" ht="15.75" thickBot="1">
      <c r="B15" s="202" t="s">
        <v>126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5"/>
      <c r="AW15" s="204" t="s">
        <v>469</v>
      </c>
      <c r="AX15" s="204"/>
      <c r="AY15" s="204"/>
      <c r="AZ15" s="204"/>
      <c r="BA15" s="204"/>
      <c r="BB15" s="204"/>
      <c r="BC15" s="204"/>
      <c r="BD15" s="204"/>
      <c r="BE15" s="204"/>
      <c r="BF15" s="204"/>
      <c r="BG15" s="204"/>
      <c r="BH15" s="204"/>
      <c r="BI15" s="141"/>
    </row>
    <row r="16" spans="2:70" ht="86.25" thickTop="1" thickBot="1">
      <c r="B16" s="203" t="s">
        <v>118</v>
      </c>
      <c r="C16" s="26" t="s">
        <v>153</v>
      </c>
      <c r="D16" s="27" t="s">
        <v>154</v>
      </c>
      <c r="E16" s="27" t="s">
        <v>155</v>
      </c>
      <c r="F16" s="27" t="s">
        <v>156</v>
      </c>
      <c r="G16" s="27" t="s">
        <v>157</v>
      </c>
      <c r="H16" s="27" t="s">
        <v>158</v>
      </c>
      <c r="I16" s="27" t="s">
        <v>159</v>
      </c>
      <c r="J16" s="27" t="s">
        <v>160</v>
      </c>
      <c r="K16" s="27" t="s">
        <v>161</v>
      </c>
      <c r="L16" s="27" t="s">
        <v>162</v>
      </c>
      <c r="M16" s="27" t="s">
        <v>163</v>
      </c>
      <c r="N16" s="27" t="s">
        <v>164</v>
      </c>
      <c r="O16" s="27" t="s">
        <v>165</v>
      </c>
      <c r="P16" s="27" t="s">
        <v>166</v>
      </c>
      <c r="Q16" s="28" t="s">
        <v>167</v>
      </c>
      <c r="R16" s="25"/>
      <c r="AW16" s="205" t="s">
        <v>118</v>
      </c>
      <c r="AX16" s="142" t="s">
        <v>445</v>
      </c>
      <c r="AY16" s="143" t="s">
        <v>446</v>
      </c>
      <c r="AZ16" s="143" t="s">
        <v>447</v>
      </c>
      <c r="BA16" s="143" t="s">
        <v>448</v>
      </c>
      <c r="BB16" s="143" t="s">
        <v>449</v>
      </c>
      <c r="BC16" s="143" t="s">
        <v>450</v>
      </c>
      <c r="BD16" s="143" t="s">
        <v>451</v>
      </c>
      <c r="BE16" s="143" t="s">
        <v>452</v>
      </c>
      <c r="BF16" s="143" t="s">
        <v>453</v>
      </c>
      <c r="BG16" s="143" t="s">
        <v>454</v>
      </c>
      <c r="BH16" s="144" t="s">
        <v>455</v>
      </c>
      <c r="BI16" s="141"/>
    </row>
    <row r="17" spans="2:61" ht="15.75" thickTop="1">
      <c r="B17" s="29" t="s">
        <v>121</v>
      </c>
      <c r="C17" s="30" t="s">
        <v>171</v>
      </c>
      <c r="D17" s="31" t="s">
        <v>172</v>
      </c>
      <c r="E17" s="31" t="s">
        <v>173</v>
      </c>
      <c r="F17" s="31" t="s">
        <v>174</v>
      </c>
      <c r="G17" s="31" t="s">
        <v>175</v>
      </c>
      <c r="H17" s="31" t="s">
        <v>174</v>
      </c>
      <c r="I17" s="31" t="s">
        <v>176</v>
      </c>
      <c r="J17" s="31" t="s">
        <v>177</v>
      </c>
      <c r="K17" s="31" t="s">
        <v>178</v>
      </c>
      <c r="L17" s="31" t="s">
        <v>179</v>
      </c>
      <c r="M17" s="31" t="s">
        <v>180</v>
      </c>
      <c r="N17" s="31" t="s">
        <v>181</v>
      </c>
      <c r="O17" s="31" t="s">
        <v>182</v>
      </c>
      <c r="P17" s="31" t="s">
        <v>182</v>
      </c>
      <c r="Q17" s="32" t="s">
        <v>183</v>
      </c>
      <c r="R17" s="25"/>
      <c r="AW17" s="145" t="s">
        <v>121</v>
      </c>
      <c r="AX17" s="162" t="s">
        <v>458</v>
      </c>
      <c r="AY17" s="163" t="s">
        <v>459</v>
      </c>
      <c r="AZ17" s="163" t="s">
        <v>460</v>
      </c>
      <c r="BA17" s="163" t="s">
        <v>461</v>
      </c>
      <c r="BB17" s="163" t="s">
        <v>462</v>
      </c>
      <c r="BC17" s="163" t="s">
        <v>463</v>
      </c>
      <c r="BD17" s="163" t="s">
        <v>464</v>
      </c>
      <c r="BE17" s="163" t="s">
        <v>465</v>
      </c>
      <c r="BF17" s="163" t="s">
        <v>466</v>
      </c>
      <c r="BG17" s="163" t="s">
        <v>467</v>
      </c>
      <c r="BH17" s="164" t="s">
        <v>468</v>
      </c>
      <c r="BI17" s="141"/>
    </row>
    <row r="18" spans="2:61" ht="72.75" thickBot="1">
      <c r="B18" s="33" t="s">
        <v>122</v>
      </c>
      <c r="C18" s="35">
        <v>6.6556054829493821E-3</v>
      </c>
      <c r="D18" s="36">
        <v>9.6538748156927284E-3</v>
      </c>
      <c r="E18" s="36">
        <v>1.1513828076845426E-2</v>
      </c>
      <c r="F18" s="36">
        <v>1.1209733383895215E-2</v>
      </c>
      <c r="G18" s="36">
        <v>1.7755922614036065E-2</v>
      </c>
      <c r="H18" s="36">
        <v>1.1209733383895215E-2</v>
      </c>
      <c r="I18" s="36">
        <v>1.1513828076845426E-2</v>
      </c>
      <c r="J18" s="36">
        <v>1.1718685599768639E-2</v>
      </c>
      <c r="K18" s="34">
        <v>0.46145098783336086</v>
      </c>
      <c r="L18" s="36">
        <v>3.3227767498443278E-2</v>
      </c>
      <c r="M18" s="34">
        <v>0.12302519397317054</v>
      </c>
      <c r="N18" s="34">
        <v>6.8364138600528326E-2</v>
      </c>
      <c r="O18" s="36">
        <v>1.1616044899262483E-2</v>
      </c>
      <c r="P18" s="36">
        <v>1.1616044899262483E-2</v>
      </c>
      <c r="Q18" s="37">
        <v>2.488399513396539E-2</v>
      </c>
      <c r="R18" s="25"/>
      <c r="AW18" s="156" t="s">
        <v>122</v>
      </c>
      <c r="AX18" s="165">
        <v>0.3303900488487943</v>
      </c>
      <c r="AY18" s="169">
        <v>5.3205529811587521E-2</v>
      </c>
      <c r="AZ18" s="166">
        <v>9.5580704545629405E-2</v>
      </c>
      <c r="BA18" s="166">
        <v>0.67205176865918925</v>
      </c>
      <c r="BB18" s="169">
        <v>5.1494551600990542E-2</v>
      </c>
      <c r="BC18" s="166">
        <v>0.67328997965999571</v>
      </c>
      <c r="BD18" s="168">
        <v>1.7153601700200624E-2</v>
      </c>
      <c r="BE18" s="166">
        <v>0.44605954937074394</v>
      </c>
      <c r="BF18" s="166">
        <v>0.32639577651464446</v>
      </c>
      <c r="BG18" s="166">
        <v>0.8657723749926215</v>
      </c>
      <c r="BH18" s="167">
        <v>0.41421617824252516</v>
      </c>
      <c r="BI18" s="141"/>
    </row>
    <row r="19" spans="2:61" ht="15.75" thickTop="1">
      <c r="B19" s="201" t="s">
        <v>168</v>
      </c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5"/>
      <c r="AW19" s="206" t="s">
        <v>168</v>
      </c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141"/>
    </row>
    <row r="20" spans="2:61">
      <c r="B20" s="201" t="s">
        <v>169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5"/>
      <c r="AW20" s="206" t="s">
        <v>456</v>
      </c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141"/>
    </row>
    <row r="21" spans="2:61">
      <c r="B21" s="201" t="s">
        <v>170</v>
      </c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5"/>
      <c r="AW21" s="206" t="s">
        <v>457</v>
      </c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141"/>
    </row>
    <row r="23" spans="2:61">
      <c r="B23" t="s">
        <v>199</v>
      </c>
    </row>
    <row r="24" spans="2:61" ht="15.75" thickBot="1">
      <c r="B24" s="202" t="s">
        <v>126</v>
      </c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5"/>
      <c r="AW24" s="204" t="s">
        <v>481</v>
      </c>
      <c r="AX24" s="204"/>
      <c r="AY24" s="204"/>
      <c r="AZ24" s="204"/>
      <c r="BA24" s="204"/>
      <c r="BB24" s="204"/>
      <c r="BC24" s="204"/>
      <c r="BD24" s="204"/>
      <c r="BE24" s="204"/>
      <c r="BF24" s="204"/>
      <c r="BG24" s="204"/>
      <c r="BH24" s="204"/>
      <c r="BI24" s="141"/>
    </row>
    <row r="25" spans="2:61" ht="86.25" thickTop="1" thickBot="1">
      <c r="B25" s="203" t="s">
        <v>118</v>
      </c>
      <c r="C25" s="26" t="s">
        <v>153</v>
      </c>
      <c r="D25" s="27" t="s">
        <v>154</v>
      </c>
      <c r="E25" s="27" t="s">
        <v>155</v>
      </c>
      <c r="F25" s="27" t="s">
        <v>156</v>
      </c>
      <c r="G25" s="27" t="s">
        <v>157</v>
      </c>
      <c r="H25" s="27" t="s">
        <v>158</v>
      </c>
      <c r="I25" s="27" t="s">
        <v>159</v>
      </c>
      <c r="J25" s="27" t="s">
        <v>160</v>
      </c>
      <c r="K25" s="27" t="s">
        <v>161</v>
      </c>
      <c r="L25" s="27" t="s">
        <v>162</v>
      </c>
      <c r="M25" s="27" t="s">
        <v>163</v>
      </c>
      <c r="N25" s="27" t="s">
        <v>164</v>
      </c>
      <c r="O25" s="27" t="s">
        <v>165</v>
      </c>
      <c r="P25" s="27" t="s">
        <v>166</v>
      </c>
      <c r="Q25" s="28" t="s">
        <v>167</v>
      </c>
      <c r="R25" s="25"/>
      <c r="AW25" s="205" t="s">
        <v>118</v>
      </c>
      <c r="AX25" s="142" t="s">
        <v>445</v>
      </c>
      <c r="AY25" s="143" t="s">
        <v>446</v>
      </c>
      <c r="AZ25" s="143" t="s">
        <v>447</v>
      </c>
      <c r="BA25" s="143" t="s">
        <v>448</v>
      </c>
      <c r="BB25" s="143" t="s">
        <v>449</v>
      </c>
      <c r="BC25" s="143" t="s">
        <v>450</v>
      </c>
      <c r="BD25" s="143" t="s">
        <v>451</v>
      </c>
      <c r="BE25" s="143" t="s">
        <v>452</v>
      </c>
      <c r="BF25" s="143" t="s">
        <v>453</v>
      </c>
      <c r="BG25" s="143" t="s">
        <v>454</v>
      </c>
      <c r="BH25" s="144" t="s">
        <v>455</v>
      </c>
      <c r="BI25" s="141"/>
    </row>
    <row r="26" spans="2:61" ht="15.75" thickTop="1">
      <c r="B26" s="29" t="s">
        <v>121</v>
      </c>
      <c r="C26" s="30" t="s">
        <v>185</v>
      </c>
      <c r="D26" s="31" t="s">
        <v>186</v>
      </c>
      <c r="E26" s="31" t="s">
        <v>187</v>
      </c>
      <c r="F26" s="31" t="s">
        <v>188</v>
      </c>
      <c r="G26" s="31" t="s">
        <v>189</v>
      </c>
      <c r="H26" s="31" t="s">
        <v>190</v>
      </c>
      <c r="I26" s="31" t="s">
        <v>191</v>
      </c>
      <c r="J26" s="31" t="s">
        <v>192</v>
      </c>
      <c r="K26" s="31" t="s">
        <v>193</v>
      </c>
      <c r="L26" s="31" t="s">
        <v>194</v>
      </c>
      <c r="M26" s="31" t="s">
        <v>195</v>
      </c>
      <c r="N26" s="31" t="s">
        <v>196</v>
      </c>
      <c r="O26" s="31" t="s">
        <v>197</v>
      </c>
      <c r="P26" s="31" t="s">
        <v>197</v>
      </c>
      <c r="Q26" s="32" t="s">
        <v>198</v>
      </c>
      <c r="R26" s="25"/>
      <c r="AW26" s="145" t="s">
        <v>121</v>
      </c>
      <c r="AX26" s="162" t="s">
        <v>470</v>
      </c>
      <c r="AY26" s="163" t="s">
        <v>471</v>
      </c>
      <c r="AZ26" s="163" t="s">
        <v>472</v>
      </c>
      <c r="BA26" s="163" t="s">
        <v>473</v>
      </c>
      <c r="BB26" s="163" t="s">
        <v>474</v>
      </c>
      <c r="BC26" s="163" t="s">
        <v>475</v>
      </c>
      <c r="BD26" s="163" t="s">
        <v>476</v>
      </c>
      <c r="BE26" s="163" t="s">
        <v>477</v>
      </c>
      <c r="BF26" s="163" t="s">
        <v>478</v>
      </c>
      <c r="BG26" s="163" t="s">
        <v>479</v>
      </c>
      <c r="BH26" s="164" t="s">
        <v>480</v>
      </c>
      <c r="BI26" s="141"/>
    </row>
    <row r="27" spans="2:61" ht="72.75" thickBot="1">
      <c r="B27" s="33" t="s">
        <v>122</v>
      </c>
      <c r="C27" s="35">
        <v>5.7604033860628146E-4</v>
      </c>
      <c r="D27" s="36">
        <v>3.5619879475321935E-4</v>
      </c>
      <c r="E27" s="36">
        <v>5.9898114641951231E-4</v>
      </c>
      <c r="F27" s="36">
        <v>1.8277994083567065E-2</v>
      </c>
      <c r="G27" s="36">
        <v>6.2893942065460676E-4</v>
      </c>
      <c r="H27" s="36">
        <v>7.5153640069595246E-4</v>
      </c>
      <c r="I27" s="36">
        <v>9.1216577955569988E-3</v>
      </c>
      <c r="J27" s="36">
        <v>5.5961047229243735E-4</v>
      </c>
      <c r="K27" s="34">
        <v>0.19393085228241069</v>
      </c>
      <c r="L27" s="36">
        <v>6.1462241211246633E-4</v>
      </c>
      <c r="M27" s="36">
        <v>4.5059555902647319E-3</v>
      </c>
      <c r="N27" s="36">
        <v>2.1577626790752293E-3</v>
      </c>
      <c r="O27" s="36">
        <v>6.5495834338569724E-4</v>
      </c>
      <c r="P27" s="36">
        <v>6.5331078141513739E-4</v>
      </c>
      <c r="Q27" s="37">
        <v>1.7815591405881432E-3</v>
      </c>
      <c r="R27" s="25"/>
      <c r="AW27" s="156" t="s">
        <v>122</v>
      </c>
      <c r="AX27" s="170">
        <v>1.6988625043851964E-3</v>
      </c>
      <c r="AY27" s="168">
        <v>9.286427138582977E-4</v>
      </c>
      <c r="AZ27" s="168">
        <v>6.1462241211246633E-4</v>
      </c>
      <c r="BA27" s="166">
        <v>0.70531761031526918</v>
      </c>
      <c r="BB27" s="166">
        <v>8.9606807461417484E-2</v>
      </c>
      <c r="BC27" s="166">
        <v>0.87504674766201862</v>
      </c>
      <c r="BD27" s="166">
        <v>0.10754282889930063</v>
      </c>
      <c r="BE27" s="166">
        <v>0.35983055127588082</v>
      </c>
      <c r="BF27" s="166">
        <v>0.97494140186472367</v>
      </c>
      <c r="BG27" s="166">
        <v>0.24857481668071213</v>
      </c>
      <c r="BH27" s="167">
        <v>0.57458136431880302</v>
      </c>
      <c r="BI27" s="141"/>
    </row>
    <row r="28" spans="2:61" ht="15.75" thickTop="1">
      <c r="B28" s="201" t="s">
        <v>168</v>
      </c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5"/>
      <c r="AW28" s="206" t="s">
        <v>168</v>
      </c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141"/>
    </row>
    <row r="29" spans="2:61">
      <c r="B29" s="201" t="s">
        <v>169</v>
      </c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5"/>
      <c r="AW29" s="206" t="s">
        <v>456</v>
      </c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141"/>
    </row>
    <row r="30" spans="2:61">
      <c r="B30" s="201" t="s">
        <v>170</v>
      </c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5"/>
      <c r="AW30" s="206" t="s">
        <v>457</v>
      </c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141"/>
    </row>
  </sheetData>
  <mergeCells count="28">
    <mergeCell ref="AW28:BH28"/>
    <mergeCell ref="AW29:BH29"/>
    <mergeCell ref="AW30:BH30"/>
    <mergeCell ref="AW19:BH19"/>
    <mergeCell ref="AW20:BH20"/>
    <mergeCell ref="AW21:BH21"/>
    <mergeCell ref="AW24:BH24"/>
    <mergeCell ref="AW25"/>
    <mergeCell ref="AU3:BQ3"/>
    <mergeCell ref="AU4"/>
    <mergeCell ref="AU10:BQ10"/>
    <mergeCell ref="AU11:BQ11"/>
    <mergeCell ref="B16"/>
    <mergeCell ref="B3:AR3"/>
    <mergeCell ref="B4"/>
    <mergeCell ref="B10:AR10"/>
    <mergeCell ref="B11:AR11"/>
    <mergeCell ref="B15:Q15"/>
    <mergeCell ref="AW15:BH15"/>
    <mergeCell ref="AW16"/>
    <mergeCell ref="B29:Q29"/>
    <mergeCell ref="B30:Q30"/>
    <mergeCell ref="B19:Q19"/>
    <mergeCell ref="B20:Q20"/>
    <mergeCell ref="B21:Q21"/>
    <mergeCell ref="B24:Q24"/>
    <mergeCell ref="B25"/>
    <mergeCell ref="B28:Q2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94"/>
  <sheetViews>
    <sheetView topLeftCell="F13" workbookViewId="0">
      <selection activeCell="T3" sqref="T3"/>
    </sheetView>
  </sheetViews>
  <sheetFormatPr defaultRowHeight="15"/>
  <cols>
    <col min="3" max="3" width="18.85546875" customWidth="1"/>
  </cols>
  <sheetData>
    <row r="3" spans="2:26" ht="15.75" thickBot="1">
      <c r="B3" s="210" t="s">
        <v>201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38"/>
    </row>
    <row r="4" spans="2:26" ht="38.25" thickTop="1" thickBot="1">
      <c r="B4" s="48" t="s">
        <v>118</v>
      </c>
      <c r="C4" s="49"/>
      <c r="D4" s="39" t="s">
        <v>108</v>
      </c>
      <c r="E4" s="39" t="s">
        <v>109</v>
      </c>
      <c r="F4" s="39" t="s">
        <v>110</v>
      </c>
      <c r="G4" s="39" t="s">
        <v>111</v>
      </c>
      <c r="H4" s="39" t="s">
        <v>112</v>
      </c>
      <c r="I4" s="39" t="s">
        <v>113</v>
      </c>
      <c r="J4" s="39" t="s">
        <v>114</v>
      </c>
      <c r="K4" s="39" t="s">
        <v>115</v>
      </c>
      <c r="L4" s="39" t="s">
        <v>116</v>
      </c>
      <c r="M4" s="39" t="s">
        <v>117</v>
      </c>
      <c r="N4" s="38"/>
      <c r="O4" s="60" t="s">
        <v>201</v>
      </c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2:26" ht="49.5" thickTop="1" thickBot="1">
      <c r="B5" s="43" t="s">
        <v>220</v>
      </c>
      <c r="C5" s="44" t="s">
        <v>56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38"/>
      <c r="O5" s="214" t="s">
        <v>118</v>
      </c>
      <c r="P5" s="215"/>
      <c r="Q5" s="53" t="s">
        <v>108</v>
      </c>
      <c r="R5" s="53" t="s">
        <v>109</v>
      </c>
      <c r="S5" s="53" t="s">
        <v>110</v>
      </c>
      <c r="T5" s="53" t="s">
        <v>111</v>
      </c>
      <c r="U5" s="53" t="s">
        <v>112</v>
      </c>
      <c r="V5" s="53" t="s">
        <v>113</v>
      </c>
      <c r="W5" s="53" t="s">
        <v>114</v>
      </c>
      <c r="X5" s="53" t="s">
        <v>115</v>
      </c>
      <c r="Y5" s="53" t="s">
        <v>116</v>
      </c>
      <c r="Z5" s="53" t="s">
        <v>117</v>
      </c>
    </row>
    <row r="6" spans="2:26" ht="15.75" thickTop="1">
      <c r="B6" s="45"/>
      <c r="C6" s="46" t="s">
        <v>30</v>
      </c>
      <c r="D6" s="41"/>
      <c r="E6" s="41"/>
      <c r="F6" s="41"/>
      <c r="G6" s="41"/>
      <c r="H6" s="41"/>
      <c r="I6" s="41"/>
      <c r="J6" s="41"/>
      <c r="K6" s="41"/>
      <c r="L6" s="41"/>
      <c r="M6" s="47" t="s">
        <v>205</v>
      </c>
      <c r="N6" s="38"/>
      <c r="O6" s="216" t="s">
        <v>221</v>
      </c>
      <c r="P6" s="57" t="s">
        <v>56</v>
      </c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2:26">
      <c r="B7" s="45"/>
      <c r="C7" s="46" t="s">
        <v>31</v>
      </c>
      <c r="D7" s="41"/>
      <c r="E7" s="41"/>
      <c r="F7" s="41"/>
      <c r="G7" s="41"/>
      <c r="H7" s="41"/>
      <c r="I7" s="41"/>
      <c r="J7" s="41"/>
      <c r="K7" s="41"/>
      <c r="L7" s="47" t="s">
        <v>206</v>
      </c>
      <c r="M7" s="47" t="s">
        <v>207</v>
      </c>
      <c r="N7" s="38"/>
      <c r="O7" s="217"/>
      <c r="P7" s="58" t="s">
        <v>30</v>
      </c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2:26">
      <c r="B8" s="212" t="s">
        <v>222</v>
      </c>
      <c r="C8" s="46" t="s">
        <v>33</v>
      </c>
      <c r="D8" s="41"/>
      <c r="E8" s="41"/>
      <c r="F8" s="41"/>
      <c r="G8" s="41"/>
      <c r="H8" s="41"/>
      <c r="I8" s="41"/>
      <c r="J8" s="42"/>
      <c r="K8" s="41"/>
      <c r="L8" s="41"/>
      <c r="M8" s="47" t="s">
        <v>208</v>
      </c>
      <c r="N8" s="38"/>
      <c r="O8" s="217"/>
      <c r="P8" s="58" t="s">
        <v>31</v>
      </c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2:26">
      <c r="B9" s="213"/>
      <c r="C9" s="46" t="s">
        <v>34</v>
      </c>
      <c r="D9" s="41"/>
      <c r="E9" s="41"/>
      <c r="F9" s="41"/>
      <c r="G9" s="41"/>
      <c r="H9" s="41"/>
      <c r="I9" s="41"/>
      <c r="J9" s="41"/>
      <c r="K9" s="41"/>
      <c r="L9" s="41"/>
      <c r="M9" s="47" t="s">
        <v>209</v>
      </c>
      <c r="N9" s="38"/>
      <c r="O9" s="217"/>
      <c r="P9" s="58" t="s">
        <v>33</v>
      </c>
      <c r="Q9" s="55"/>
      <c r="R9" s="55"/>
      <c r="S9" s="55"/>
      <c r="T9" s="59" t="s">
        <v>223</v>
      </c>
      <c r="U9" s="55"/>
      <c r="V9" s="55"/>
      <c r="W9" s="55"/>
      <c r="X9" s="55"/>
      <c r="Y9" s="55"/>
      <c r="Z9" s="55"/>
    </row>
    <row r="10" spans="2:26">
      <c r="B10" s="213"/>
      <c r="C10" s="46" t="s">
        <v>35</v>
      </c>
      <c r="D10" s="41"/>
      <c r="E10" s="41"/>
      <c r="F10" s="41"/>
      <c r="G10" s="41"/>
      <c r="H10" s="41"/>
      <c r="I10" s="41"/>
      <c r="J10" s="42"/>
      <c r="K10" s="41"/>
      <c r="L10" s="41"/>
      <c r="M10" s="47" t="s">
        <v>210</v>
      </c>
      <c r="N10" s="38"/>
      <c r="O10" s="217"/>
      <c r="P10" s="58" t="s">
        <v>34</v>
      </c>
      <c r="Q10" s="55"/>
      <c r="R10" s="55"/>
      <c r="S10" s="55"/>
      <c r="T10" s="55"/>
      <c r="U10" s="55"/>
      <c r="V10" s="59" t="s">
        <v>225</v>
      </c>
      <c r="W10" s="55"/>
      <c r="X10" s="55"/>
      <c r="Y10" s="55"/>
      <c r="Z10" s="55"/>
    </row>
    <row r="11" spans="2:26">
      <c r="B11" s="45"/>
      <c r="C11" s="46" t="s">
        <v>36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38"/>
      <c r="O11" s="217"/>
      <c r="P11" s="58" t="s">
        <v>35</v>
      </c>
      <c r="Q11" s="55"/>
      <c r="R11" s="55"/>
      <c r="S11" s="55"/>
      <c r="T11" s="59" t="s">
        <v>226</v>
      </c>
      <c r="U11" s="55"/>
      <c r="V11" s="55"/>
      <c r="W11" s="55"/>
      <c r="X11" s="55"/>
      <c r="Y11" s="55"/>
      <c r="Z11" s="55"/>
    </row>
    <row r="12" spans="2:26">
      <c r="B12" s="45"/>
      <c r="C12" s="46" t="s">
        <v>102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38"/>
      <c r="O12" s="217"/>
      <c r="P12" s="58" t="s">
        <v>36</v>
      </c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2:26">
      <c r="B13" s="45"/>
      <c r="C13" s="46" t="s">
        <v>103</v>
      </c>
      <c r="D13" s="47" t="s">
        <v>211</v>
      </c>
      <c r="E13" s="41"/>
      <c r="F13" s="41"/>
      <c r="G13" s="41"/>
      <c r="H13" s="41"/>
      <c r="I13" s="41"/>
      <c r="J13" s="41"/>
      <c r="K13" s="41"/>
      <c r="L13" s="41"/>
      <c r="M13" s="41"/>
      <c r="N13" s="38"/>
      <c r="O13" s="217"/>
      <c r="P13" s="58" t="s">
        <v>102</v>
      </c>
      <c r="Q13" s="55"/>
      <c r="R13" s="56"/>
      <c r="S13" s="55"/>
      <c r="T13" s="55"/>
      <c r="U13" s="55"/>
      <c r="V13" s="55"/>
      <c r="W13" s="55"/>
      <c r="X13" s="55"/>
      <c r="Y13" s="55"/>
      <c r="Z13" s="55"/>
    </row>
    <row r="14" spans="2:26">
      <c r="B14" s="45"/>
      <c r="C14" s="46" t="s">
        <v>104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38"/>
      <c r="O14" s="217"/>
      <c r="P14" s="58" t="s">
        <v>103</v>
      </c>
      <c r="Q14" s="55"/>
      <c r="R14" s="55"/>
      <c r="S14" s="55"/>
      <c r="T14" s="55"/>
      <c r="U14" s="55"/>
      <c r="V14" s="55"/>
      <c r="W14" s="55"/>
      <c r="X14" s="55"/>
      <c r="Y14" s="56"/>
      <c r="Z14" s="55"/>
    </row>
    <row r="15" spans="2:26" ht="24">
      <c r="B15" s="45"/>
      <c r="C15" s="46" t="s">
        <v>105</v>
      </c>
      <c r="D15" s="41"/>
      <c r="E15" s="41"/>
      <c r="F15" s="41"/>
      <c r="G15" s="41"/>
      <c r="H15" s="41"/>
      <c r="I15" s="41"/>
      <c r="J15" s="42"/>
      <c r="K15" s="41"/>
      <c r="L15" s="41"/>
      <c r="M15" s="41"/>
      <c r="N15" s="38"/>
      <c r="O15" s="217"/>
      <c r="P15" s="58" t="s">
        <v>104</v>
      </c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2:26" ht="24">
      <c r="B16" s="45"/>
      <c r="C16" s="46" t="s">
        <v>106</v>
      </c>
      <c r="D16" s="41"/>
      <c r="E16" s="41"/>
      <c r="F16" s="41"/>
      <c r="G16" s="41"/>
      <c r="H16" s="41"/>
      <c r="I16" s="41"/>
      <c r="J16" s="42"/>
      <c r="K16" s="41"/>
      <c r="L16" s="41"/>
      <c r="M16" s="41"/>
      <c r="N16" s="38"/>
      <c r="O16" s="217"/>
      <c r="P16" s="58" t="s">
        <v>105</v>
      </c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2:26">
      <c r="B17" s="45"/>
      <c r="C17" s="46" t="s">
        <v>107</v>
      </c>
      <c r="D17" s="41"/>
      <c r="E17" s="42"/>
      <c r="F17" s="41"/>
      <c r="G17" s="41"/>
      <c r="H17" s="41"/>
      <c r="I17" s="41"/>
      <c r="J17" s="41"/>
      <c r="K17" s="41"/>
      <c r="L17" s="41"/>
      <c r="M17" s="41"/>
      <c r="N17" s="38"/>
      <c r="O17" s="217"/>
      <c r="P17" s="58" t="s">
        <v>106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2:26" ht="24">
      <c r="B18" s="45"/>
      <c r="C18" s="46" t="s">
        <v>108</v>
      </c>
      <c r="D18" s="42"/>
      <c r="E18" s="47" t="s">
        <v>212</v>
      </c>
      <c r="F18" s="41"/>
      <c r="G18" s="41"/>
      <c r="H18" s="41"/>
      <c r="I18" s="47" t="s">
        <v>213</v>
      </c>
      <c r="J18" s="41"/>
      <c r="K18" s="41"/>
      <c r="L18" s="41"/>
      <c r="M18" s="41"/>
      <c r="N18" s="38"/>
      <c r="O18" s="217"/>
      <c r="P18" s="58" t="s">
        <v>107</v>
      </c>
      <c r="Q18" s="55"/>
      <c r="R18" s="55"/>
      <c r="S18" s="55"/>
      <c r="T18" s="55"/>
      <c r="U18" s="55"/>
      <c r="V18" s="55"/>
      <c r="W18" s="55"/>
      <c r="X18" s="59" t="s">
        <v>228</v>
      </c>
      <c r="Y18" s="55"/>
      <c r="Z18" s="55"/>
    </row>
    <row r="19" spans="2:26" ht="24">
      <c r="B19" s="45"/>
      <c r="C19" s="46" t="s">
        <v>109</v>
      </c>
      <c r="D19" s="47" t="s">
        <v>212</v>
      </c>
      <c r="E19" s="42"/>
      <c r="F19" s="41"/>
      <c r="G19" s="41"/>
      <c r="H19" s="41"/>
      <c r="I19" s="47" t="s">
        <v>214</v>
      </c>
      <c r="J19" s="41"/>
      <c r="K19" s="41"/>
      <c r="L19" s="47" t="s">
        <v>215</v>
      </c>
      <c r="M19" s="41"/>
      <c r="N19" s="38"/>
      <c r="O19" s="217"/>
      <c r="P19" s="58" t="s">
        <v>108</v>
      </c>
      <c r="Q19" s="56"/>
      <c r="R19" s="59" t="s">
        <v>230</v>
      </c>
      <c r="S19" s="55"/>
      <c r="T19" s="55"/>
      <c r="U19" s="55"/>
      <c r="V19" s="55"/>
      <c r="W19" s="55"/>
      <c r="X19" s="55"/>
      <c r="Y19" s="55"/>
      <c r="Z19" s="55"/>
    </row>
    <row r="20" spans="2:26" ht="24">
      <c r="B20" s="45"/>
      <c r="C20" s="46" t="s">
        <v>110</v>
      </c>
      <c r="D20" s="41"/>
      <c r="E20" s="41"/>
      <c r="F20" s="42"/>
      <c r="G20" s="41"/>
      <c r="H20" s="41"/>
      <c r="I20" s="47" t="s">
        <v>217</v>
      </c>
      <c r="J20" s="42"/>
      <c r="K20" s="41"/>
      <c r="L20" s="41"/>
      <c r="M20" s="41"/>
      <c r="N20" s="38"/>
      <c r="O20" s="217"/>
      <c r="P20" s="58" t="s">
        <v>109</v>
      </c>
      <c r="Q20" s="59" t="s">
        <v>230</v>
      </c>
      <c r="R20" s="56"/>
      <c r="S20" s="55"/>
      <c r="T20" s="55"/>
      <c r="U20" s="55"/>
      <c r="V20" s="55"/>
      <c r="W20" s="55"/>
      <c r="X20" s="55"/>
      <c r="Y20" s="59" t="s">
        <v>229</v>
      </c>
      <c r="Z20" s="55"/>
    </row>
    <row r="21" spans="2:26" ht="24">
      <c r="B21" s="45"/>
      <c r="C21" s="46" t="s">
        <v>111</v>
      </c>
      <c r="D21" s="41"/>
      <c r="E21" s="41"/>
      <c r="F21" s="41"/>
      <c r="G21" s="42"/>
      <c r="H21" s="41"/>
      <c r="I21" s="41"/>
      <c r="J21" s="41"/>
      <c r="K21" s="41"/>
      <c r="L21" s="41"/>
      <c r="M21" s="41"/>
      <c r="N21" s="38"/>
      <c r="O21" s="217"/>
      <c r="P21" s="58" t="s">
        <v>110</v>
      </c>
      <c r="Q21" s="55"/>
      <c r="R21" s="55"/>
      <c r="S21" s="56"/>
      <c r="T21" s="59" t="s">
        <v>232</v>
      </c>
      <c r="U21" s="55"/>
      <c r="V21" s="55"/>
      <c r="W21" s="55"/>
      <c r="X21" s="55"/>
      <c r="Y21" s="59" t="s">
        <v>233</v>
      </c>
      <c r="Z21" s="55"/>
    </row>
    <row r="22" spans="2:26" ht="24">
      <c r="B22" s="45"/>
      <c r="C22" s="46" t="s">
        <v>112</v>
      </c>
      <c r="D22" s="41"/>
      <c r="E22" s="41"/>
      <c r="F22" s="41"/>
      <c r="G22" s="41"/>
      <c r="H22" s="42"/>
      <c r="I22" s="41"/>
      <c r="J22" s="41"/>
      <c r="K22" s="47" t="s">
        <v>218</v>
      </c>
      <c r="L22" s="41"/>
      <c r="M22" s="41"/>
      <c r="N22" s="38"/>
      <c r="O22" s="217"/>
      <c r="P22" s="58" t="s">
        <v>111</v>
      </c>
      <c r="Q22" s="55"/>
      <c r="R22" s="55"/>
      <c r="S22" s="59" t="s">
        <v>232</v>
      </c>
      <c r="T22" s="56"/>
      <c r="U22" s="55"/>
      <c r="V22" s="55"/>
      <c r="W22" s="55"/>
      <c r="X22" s="55"/>
      <c r="Y22" s="55"/>
      <c r="Z22" s="55"/>
    </row>
    <row r="23" spans="2:26" ht="24">
      <c r="B23" s="45"/>
      <c r="C23" s="46" t="s">
        <v>113</v>
      </c>
      <c r="D23" s="47" t="s">
        <v>213</v>
      </c>
      <c r="E23" s="47" t="s">
        <v>214</v>
      </c>
      <c r="F23" s="47" t="s">
        <v>217</v>
      </c>
      <c r="G23" s="41"/>
      <c r="H23" s="41"/>
      <c r="I23" s="42"/>
      <c r="J23" s="41"/>
      <c r="K23" s="41"/>
      <c r="L23" s="41"/>
      <c r="M23" s="41"/>
      <c r="N23" s="38"/>
      <c r="O23" s="217"/>
      <c r="P23" s="58" t="s">
        <v>112</v>
      </c>
      <c r="Q23" s="55"/>
      <c r="R23" s="55"/>
      <c r="S23" s="55"/>
      <c r="T23" s="55"/>
      <c r="U23" s="56"/>
      <c r="V23" s="59" t="s">
        <v>237</v>
      </c>
      <c r="W23" s="55"/>
      <c r="X23" s="55"/>
      <c r="Y23" s="55"/>
      <c r="Z23" s="55"/>
    </row>
    <row r="24" spans="2:26" ht="24">
      <c r="B24" s="45"/>
      <c r="C24" s="46" t="s">
        <v>114</v>
      </c>
      <c r="D24" s="41"/>
      <c r="E24" s="41"/>
      <c r="F24" s="42"/>
      <c r="G24" s="41"/>
      <c r="H24" s="41"/>
      <c r="I24" s="41"/>
      <c r="J24" s="42"/>
      <c r="K24" s="41"/>
      <c r="L24" s="41"/>
      <c r="M24" s="41"/>
      <c r="N24" s="38"/>
      <c r="O24" s="217"/>
      <c r="P24" s="58" t="s">
        <v>113</v>
      </c>
      <c r="Q24" s="55"/>
      <c r="R24" s="55"/>
      <c r="S24" s="55"/>
      <c r="T24" s="55"/>
      <c r="U24" s="59" t="s">
        <v>237</v>
      </c>
      <c r="V24" s="56"/>
      <c r="W24" s="55"/>
      <c r="X24" s="55"/>
      <c r="Y24" s="55"/>
      <c r="Z24" s="55"/>
    </row>
    <row r="25" spans="2:26" ht="24">
      <c r="B25" s="45"/>
      <c r="C25" s="46" t="s">
        <v>115</v>
      </c>
      <c r="D25" s="41"/>
      <c r="E25" s="41"/>
      <c r="F25" s="41"/>
      <c r="G25" s="41"/>
      <c r="H25" s="47" t="s">
        <v>218</v>
      </c>
      <c r="I25" s="41"/>
      <c r="J25" s="41"/>
      <c r="K25" s="42"/>
      <c r="L25" s="41"/>
      <c r="M25" s="41"/>
      <c r="N25" s="38"/>
      <c r="O25" s="217"/>
      <c r="P25" s="58" t="s">
        <v>114</v>
      </c>
      <c r="Q25" s="55"/>
      <c r="R25" s="55"/>
      <c r="S25" s="55"/>
      <c r="T25" s="55"/>
      <c r="U25" s="55"/>
      <c r="V25" s="55"/>
      <c r="W25" s="56"/>
      <c r="X25" s="55"/>
      <c r="Y25" s="55"/>
      <c r="Z25" s="55"/>
    </row>
    <row r="26" spans="2:26" ht="36">
      <c r="B26" s="45"/>
      <c r="C26" s="46" t="s">
        <v>116</v>
      </c>
      <c r="D26" s="41"/>
      <c r="E26" s="47" t="s">
        <v>215</v>
      </c>
      <c r="F26" s="41"/>
      <c r="G26" s="41"/>
      <c r="H26" s="41"/>
      <c r="I26" s="41"/>
      <c r="J26" s="41"/>
      <c r="K26" s="41"/>
      <c r="L26" s="42"/>
      <c r="M26" s="47" t="s">
        <v>219</v>
      </c>
      <c r="N26" s="38"/>
      <c r="O26" s="217"/>
      <c r="P26" s="58" t="s">
        <v>115</v>
      </c>
      <c r="Q26" s="55"/>
      <c r="R26" s="55"/>
      <c r="S26" s="55"/>
      <c r="T26" s="55"/>
      <c r="U26" s="55"/>
      <c r="V26" s="55"/>
      <c r="W26" s="55"/>
      <c r="X26" s="56"/>
      <c r="Y26" s="55"/>
      <c r="Z26" s="55"/>
    </row>
    <row r="27" spans="2:26" ht="24">
      <c r="B27" s="45"/>
      <c r="C27" s="46" t="s">
        <v>117</v>
      </c>
      <c r="D27" s="41"/>
      <c r="E27" s="41"/>
      <c r="F27" s="41"/>
      <c r="G27" s="41"/>
      <c r="H27" s="41"/>
      <c r="I27" s="41"/>
      <c r="J27" s="41"/>
      <c r="K27" s="41"/>
      <c r="L27" s="47" t="s">
        <v>219</v>
      </c>
      <c r="M27" s="42"/>
      <c r="N27" s="38"/>
      <c r="O27" s="217"/>
      <c r="P27" s="58" t="s">
        <v>116</v>
      </c>
      <c r="Q27" s="55"/>
      <c r="R27" s="59" t="s">
        <v>229</v>
      </c>
      <c r="S27" s="59" t="s">
        <v>233</v>
      </c>
      <c r="T27" s="55"/>
      <c r="U27" s="55"/>
      <c r="V27" s="55"/>
      <c r="W27" s="55"/>
      <c r="X27" s="55"/>
      <c r="Y27" s="56"/>
      <c r="Z27" s="59" t="s">
        <v>240</v>
      </c>
    </row>
    <row r="28" spans="2:26" ht="24">
      <c r="B28" s="45"/>
      <c r="C28" s="46" t="s">
        <v>73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38"/>
      <c r="O28" s="217"/>
      <c r="P28" s="58" t="s">
        <v>117</v>
      </c>
      <c r="Q28" s="55"/>
      <c r="R28" s="55"/>
      <c r="S28" s="55"/>
      <c r="T28" s="55"/>
      <c r="U28" s="55"/>
      <c r="V28" s="55"/>
      <c r="W28" s="55"/>
      <c r="X28" s="55"/>
      <c r="Y28" s="59" t="s">
        <v>240</v>
      </c>
      <c r="Z28" s="56"/>
    </row>
    <row r="29" spans="2:26">
      <c r="B29" s="45"/>
      <c r="C29" s="46" t="s">
        <v>89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38"/>
      <c r="O29" s="217"/>
      <c r="P29" s="58" t="s">
        <v>73</v>
      </c>
      <c r="Q29" s="55"/>
      <c r="R29" s="55"/>
      <c r="S29" s="55"/>
      <c r="T29" s="55"/>
      <c r="U29" s="55"/>
      <c r="V29" s="55"/>
      <c r="W29" s="59" t="s">
        <v>239</v>
      </c>
      <c r="X29" s="56"/>
      <c r="Y29" s="55"/>
      <c r="Z29" s="55"/>
    </row>
    <row r="30" spans="2:26">
      <c r="B30" s="45"/>
      <c r="C30" s="46" t="s">
        <v>90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38"/>
      <c r="O30" s="217"/>
      <c r="P30" s="58" t="s">
        <v>89</v>
      </c>
      <c r="Q30" s="55"/>
      <c r="R30" s="55"/>
      <c r="S30" s="55"/>
      <c r="T30" s="59" t="s">
        <v>236</v>
      </c>
      <c r="U30" s="55"/>
      <c r="V30" s="55"/>
      <c r="W30" s="55"/>
      <c r="X30" s="55"/>
      <c r="Y30" s="55"/>
      <c r="Z30" s="55"/>
    </row>
    <row r="31" spans="2:26">
      <c r="B31" s="45"/>
      <c r="C31" s="46" t="s">
        <v>91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38"/>
      <c r="O31" s="217"/>
      <c r="P31" s="58" t="s">
        <v>90</v>
      </c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2:26">
      <c r="B32" s="45"/>
      <c r="C32" s="46" t="s">
        <v>76</v>
      </c>
      <c r="D32" s="41"/>
      <c r="E32" s="41"/>
      <c r="F32" s="41"/>
      <c r="G32" s="41"/>
      <c r="H32" s="41"/>
      <c r="I32" s="41"/>
      <c r="J32" s="42"/>
      <c r="K32" s="41"/>
      <c r="L32" s="41"/>
      <c r="M32" s="41"/>
      <c r="N32" s="38"/>
      <c r="O32" s="217"/>
      <c r="P32" s="58" t="s">
        <v>91</v>
      </c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2:26">
      <c r="B33" s="45"/>
      <c r="C33" s="46" t="s">
        <v>77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38"/>
      <c r="O33" s="217"/>
      <c r="P33" s="58" t="s">
        <v>76</v>
      </c>
      <c r="Q33" s="55"/>
      <c r="R33" s="55"/>
      <c r="S33" s="55"/>
      <c r="T33" s="55"/>
      <c r="U33" s="55"/>
      <c r="V33" s="55"/>
      <c r="W33" s="55"/>
      <c r="X33" s="55"/>
      <c r="Y33" s="55"/>
      <c r="Z33" s="59" t="s">
        <v>241</v>
      </c>
    </row>
    <row r="34" spans="2:26" ht="24">
      <c r="B34" s="45"/>
      <c r="C34" s="46" t="s">
        <v>74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38"/>
      <c r="O34" s="217"/>
      <c r="P34" s="58" t="s">
        <v>77</v>
      </c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2:26">
      <c r="B35" s="45"/>
      <c r="C35" s="46" t="s">
        <v>75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38"/>
      <c r="O35" s="217"/>
      <c r="P35" s="58" t="s">
        <v>74</v>
      </c>
      <c r="Q35" s="55"/>
      <c r="R35" s="55"/>
      <c r="S35" s="55"/>
      <c r="T35" s="55"/>
      <c r="U35" s="55"/>
      <c r="V35" s="55"/>
      <c r="W35" s="55"/>
      <c r="X35" s="55"/>
      <c r="Y35" s="55"/>
      <c r="Z35" s="59" t="s">
        <v>242</v>
      </c>
    </row>
    <row r="36" spans="2:26" ht="24">
      <c r="B36" s="45"/>
      <c r="C36" s="46" t="s">
        <v>78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8"/>
      <c r="O36" s="217"/>
      <c r="P36" s="58" t="s">
        <v>75</v>
      </c>
      <c r="Q36" s="55"/>
      <c r="R36" s="55"/>
      <c r="S36" s="59" t="s">
        <v>234</v>
      </c>
      <c r="T36" s="55"/>
      <c r="U36" s="55"/>
      <c r="V36" s="55"/>
      <c r="W36" s="55"/>
      <c r="X36" s="55"/>
      <c r="Y36" s="55"/>
      <c r="Z36" s="55"/>
    </row>
    <row r="37" spans="2:26">
      <c r="B37" s="45"/>
      <c r="C37" s="46" t="s">
        <v>79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38"/>
      <c r="O37" s="217"/>
      <c r="P37" s="58" t="s">
        <v>78</v>
      </c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2:26" ht="24">
      <c r="B38" s="45"/>
      <c r="C38" s="46" t="s">
        <v>80</v>
      </c>
      <c r="D38" s="41"/>
      <c r="E38" s="41"/>
      <c r="F38" s="41"/>
      <c r="G38" s="41"/>
      <c r="H38" s="41"/>
      <c r="I38" s="41"/>
      <c r="J38" s="41"/>
      <c r="K38" s="41"/>
      <c r="L38" s="42"/>
      <c r="M38" s="41"/>
      <c r="N38" s="38"/>
      <c r="O38" s="217"/>
      <c r="P38" s="58" t="s">
        <v>79</v>
      </c>
      <c r="Q38" s="55"/>
      <c r="R38" s="55"/>
      <c r="S38" s="59" t="s">
        <v>235</v>
      </c>
      <c r="T38" s="55"/>
      <c r="U38" s="55"/>
      <c r="V38" s="55"/>
      <c r="W38" s="55"/>
      <c r="X38" s="55"/>
      <c r="Y38" s="55"/>
      <c r="Z38" s="55"/>
    </row>
    <row r="39" spans="2:26">
      <c r="B39" s="45"/>
      <c r="C39" s="46" t="s">
        <v>81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38"/>
      <c r="O39" s="217"/>
      <c r="P39" s="58" t="s">
        <v>80</v>
      </c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2:26" ht="24">
      <c r="B40" s="45"/>
      <c r="C40" s="46" t="s">
        <v>82</v>
      </c>
      <c r="D40" s="41"/>
      <c r="E40" s="41"/>
      <c r="F40" s="41"/>
      <c r="G40" s="41"/>
      <c r="H40" s="41"/>
      <c r="I40" s="41"/>
      <c r="J40" s="41"/>
      <c r="K40" s="42"/>
      <c r="L40" s="41"/>
      <c r="M40" s="41"/>
      <c r="N40" s="38"/>
      <c r="O40" s="217"/>
      <c r="P40" s="58" t="s">
        <v>81</v>
      </c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2:26">
      <c r="B41" s="45"/>
      <c r="C41" s="46" t="s">
        <v>83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38"/>
      <c r="O41" s="217"/>
      <c r="P41" s="58" t="s">
        <v>82</v>
      </c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2:26" ht="24">
      <c r="B42" s="45"/>
      <c r="C42" s="46" t="s">
        <v>84</v>
      </c>
      <c r="D42" s="41"/>
      <c r="E42" s="47" t="s">
        <v>216</v>
      </c>
      <c r="F42" s="41"/>
      <c r="G42" s="41"/>
      <c r="H42" s="41"/>
      <c r="I42" s="41"/>
      <c r="J42" s="41"/>
      <c r="K42" s="41"/>
      <c r="L42" s="41"/>
      <c r="M42" s="41"/>
      <c r="N42" s="38"/>
      <c r="O42" s="217"/>
      <c r="P42" s="58" t="s">
        <v>83</v>
      </c>
      <c r="Q42" s="55"/>
      <c r="R42" s="55"/>
      <c r="S42" s="55"/>
      <c r="T42" s="55"/>
      <c r="U42" s="59" t="s">
        <v>238</v>
      </c>
      <c r="V42" s="55"/>
      <c r="W42" s="55"/>
      <c r="X42" s="55"/>
      <c r="Y42" s="55"/>
      <c r="Z42" s="55"/>
    </row>
    <row r="43" spans="2:26">
      <c r="B43" s="45"/>
      <c r="C43" s="46" t="s">
        <v>85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38"/>
      <c r="O43" s="217"/>
      <c r="P43" s="58" t="s">
        <v>84</v>
      </c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2:26">
      <c r="B44" s="45"/>
      <c r="C44" s="46" t="s">
        <v>88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38"/>
      <c r="O44" s="217"/>
      <c r="P44" s="58" t="s">
        <v>85</v>
      </c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2:26">
      <c r="B45" s="45"/>
      <c r="C45" s="46" t="s">
        <v>86</v>
      </c>
      <c r="D45" s="41"/>
      <c r="E45" s="41"/>
      <c r="F45" s="41"/>
      <c r="G45" s="41"/>
      <c r="H45" s="41"/>
      <c r="I45" s="41"/>
      <c r="J45" s="42"/>
      <c r="K45" s="41"/>
      <c r="L45" s="41"/>
      <c r="M45" s="41"/>
      <c r="N45" s="38"/>
      <c r="O45" s="217"/>
      <c r="P45" s="58" t="s">
        <v>88</v>
      </c>
      <c r="Q45" s="59" t="s">
        <v>231</v>
      </c>
      <c r="R45" s="55"/>
      <c r="S45" s="55"/>
      <c r="T45" s="55"/>
      <c r="U45" s="55"/>
      <c r="V45" s="55"/>
      <c r="W45" s="55"/>
      <c r="X45" s="55"/>
      <c r="Y45" s="55"/>
      <c r="Z45" s="55"/>
    </row>
    <row r="46" spans="2:26">
      <c r="B46" s="45"/>
      <c r="C46" s="46" t="s">
        <v>87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38"/>
      <c r="O46" s="217"/>
      <c r="P46" s="58" t="s">
        <v>86</v>
      </c>
      <c r="Q46" s="55"/>
      <c r="R46" s="55"/>
      <c r="S46" s="55"/>
      <c r="T46" s="55"/>
      <c r="U46" s="55"/>
      <c r="V46" s="55"/>
      <c r="W46" s="55"/>
      <c r="X46" s="55"/>
      <c r="Y46" s="55"/>
      <c r="Z46" s="59" t="s">
        <v>243</v>
      </c>
    </row>
    <row r="47" spans="2:26" ht="14.45" customHeight="1">
      <c r="B47" s="51" t="s">
        <v>203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38"/>
      <c r="O47" s="217"/>
      <c r="P47" s="58" t="s">
        <v>87</v>
      </c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2:26" ht="14.45" customHeight="1">
      <c r="B48" s="51" t="s">
        <v>204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38"/>
      <c r="O48" s="211" t="s">
        <v>204</v>
      </c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</row>
    <row r="49" spans="15:27" ht="15" customHeight="1">
      <c r="O49" s="211" t="s">
        <v>203</v>
      </c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52"/>
    </row>
    <row r="50" spans="15:27">
      <c r="AA50" s="52"/>
    </row>
    <row r="51" spans="15:27">
      <c r="AA51" s="52"/>
    </row>
    <row r="52" spans="15:27">
      <c r="AA52" s="52"/>
    </row>
    <row r="53" spans="15:27">
      <c r="AA53" s="52"/>
    </row>
    <row r="54" spans="15:27">
      <c r="AA54" s="52"/>
    </row>
    <row r="55" spans="15:27">
      <c r="AA55" s="52"/>
    </row>
    <row r="56" spans="15:27">
      <c r="AA56" s="52"/>
    </row>
    <row r="57" spans="15:27">
      <c r="AA57" s="52"/>
    </row>
    <row r="58" spans="15:27">
      <c r="AA58" s="52"/>
    </row>
    <row r="59" spans="15:27">
      <c r="AA59" s="52"/>
    </row>
    <row r="60" spans="15:27">
      <c r="AA60" s="52"/>
    </row>
    <row r="61" spans="15:27">
      <c r="AA61" s="52"/>
    </row>
    <row r="62" spans="15:27">
      <c r="AA62" s="52"/>
    </row>
    <row r="63" spans="15:27">
      <c r="AA63" s="52"/>
    </row>
    <row r="64" spans="15:27">
      <c r="AA64" s="52"/>
    </row>
    <row r="65" spans="27:27">
      <c r="AA65" s="52"/>
    </row>
    <row r="66" spans="27:27">
      <c r="AA66" s="52"/>
    </row>
    <row r="67" spans="27:27">
      <c r="AA67" s="52"/>
    </row>
    <row r="68" spans="27:27">
      <c r="AA68" s="52"/>
    </row>
    <row r="69" spans="27:27">
      <c r="AA69" s="52"/>
    </row>
    <row r="70" spans="27:27">
      <c r="AA70" s="52"/>
    </row>
    <row r="71" spans="27:27">
      <c r="AA71" s="52"/>
    </row>
    <row r="72" spans="27:27">
      <c r="AA72" s="52"/>
    </row>
    <row r="73" spans="27:27" ht="16.350000000000001" customHeight="1">
      <c r="AA73" s="52"/>
    </row>
    <row r="74" spans="27:27">
      <c r="AA74" s="52"/>
    </row>
    <row r="75" spans="27:27">
      <c r="AA75" s="52"/>
    </row>
    <row r="76" spans="27:27">
      <c r="AA76" s="52"/>
    </row>
    <row r="77" spans="27:27">
      <c r="AA77" s="52"/>
    </row>
    <row r="78" spans="27:27">
      <c r="AA78" s="52"/>
    </row>
    <row r="79" spans="27:27">
      <c r="AA79" s="52"/>
    </row>
    <row r="80" spans="27:27">
      <c r="AA80" s="52"/>
    </row>
    <row r="81" spans="27:27">
      <c r="AA81" s="52"/>
    </row>
    <row r="82" spans="27:27">
      <c r="AA82" s="52"/>
    </row>
    <row r="83" spans="27:27">
      <c r="AA83" s="52"/>
    </row>
    <row r="84" spans="27:27">
      <c r="AA84" s="52"/>
    </row>
    <row r="85" spans="27:27">
      <c r="AA85" s="52"/>
    </row>
    <row r="86" spans="27:27">
      <c r="AA86" s="52"/>
    </row>
    <row r="87" spans="27:27">
      <c r="AA87" s="52"/>
    </row>
    <row r="88" spans="27:27">
      <c r="AA88" s="52"/>
    </row>
    <row r="89" spans="27:27">
      <c r="AA89" s="52"/>
    </row>
    <row r="90" spans="27:27">
      <c r="AA90" s="52"/>
    </row>
    <row r="91" spans="27:27">
      <c r="AA91" s="52"/>
    </row>
    <row r="92" spans="27:27">
      <c r="AA92" s="52"/>
    </row>
    <row r="93" spans="27:27">
      <c r="AA93" s="52"/>
    </row>
    <row r="94" spans="27:27">
      <c r="AA94" s="52"/>
    </row>
  </sheetData>
  <mergeCells count="6">
    <mergeCell ref="B3:M3"/>
    <mergeCell ref="O48:Z48"/>
    <mergeCell ref="O49:Z49"/>
    <mergeCell ref="B8:B10"/>
    <mergeCell ref="O5:P5"/>
    <mergeCell ref="O6:O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8"/>
  <sheetViews>
    <sheetView topLeftCell="E73" workbookViewId="0">
      <selection activeCell="Q32" sqref="Q32"/>
    </sheetView>
  </sheetViews>
  <sheetFormatPr defaultRowHeight="15"/>
  <sheetData>
    <row r="2" spans="2:32" ht="15.75" thickBot="1"/>
    <row r="3" spans="2:32">
      <c r="B3" t="s">
        <v>255</v>
      </c>
      <c r="T3" s="191" t="s">
        <v>493</v>
      </c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3"/>
    </row>
    <row r="4" spans="2:32" ht="15.75" thickBot="1">
      <c r="B4" s="223" t="s">
        <v>126</v>
      </c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61"/>
      <c r="T4" s="225" t="s">
        <v>126</v>
      </c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7"/>
      <c r="AF4" s="61"/>
    </row>
    <row r="5" spans="2:32" ht="86.25" thickTop="1" thickBot="1">
      <c r="B5" s="224" t="s">
        <v>118</v>
      </c>
      <c r="C5" s="62" t="s">
        <v>153</v>
      </c>
      <c r="D5" s="63" t="s">
        <v>154</v>
      </c>
      <c r="E5" s="63" t="s">
        <v>155</v>
      </c>
      <c r="F5" s="63" t="s">
        <v>156</v>
      </c>
      <c r="G5" s="63" t="s">
        <v>157</v>
      </c>
      <c r="H5" s="63" t="s">
        <v>158</v>
      </c>
      <c r="I5" s="63" t="s">
        <v>159</v>
      </c>
      <c r="J5" s="63" t="s">
        <v>160</v>
      </c>
      <c r="K5" s="63" t="s">
        <v>161</v>
      </c>
      <c r="L5" s="63" t="s">
        <v>162</v>
      </c>
      <c r="M5" s="63" t="s">
        <v>163</v>
      </c>
      <c r="N5" s="63" t="s">
        <v>164</v>
      </c>
      <c r="O5" s="63" t="s">
        <v>165</v>
      </c>
      <c r="P5" s="63" t="s">
        <v>166</v>
      </c>
      <c r="Q5" s="64" t="s">
        <v>167</v>
      </c>
      <c r="R5" s="61"/>
      <c r="T5" s="228" t="s">
        <v>118</v>
      </c>
      <c r="U5" s="62" t="s">
        <v>445</v>
      </c>
      <c r="V5" s="63" t="s">
        <v>446</v>
      </c>
      <c r="W5" s="63" t="s">
        <v>447</v>
      </c>
      <c r="X5" s="63" t="s">
        <v>448</v>
      </c>
      <c r="Y5" s="63" t="s">
        <v>449</v>
      </c>
      <c r="Z5" s="63" t="s">
        <v>450</v>
      </c>
      <c r="AA5" s="63" t="s">
        <v>451</v>
      </c>
      <c r="AB5" s="63" t="s">
        <v>452</v>
      </c>
      <c r="AC5" s="63" t="s">
        <v>453</v>
      </c>
      <c r="AD5" s="63" t="s">
        <v>454</v>
      </c>
      <c r="AE5" s="194" t="s">
        <v>455</v>
      </c>
      <c r="AF5" s="61"/>
    </row>
    <row r="6" spans="2:32" ht="15.75" thickTop="1">
      <c r="B6" s="65" t="s">
        <v>121</v>
      </c>
      <c r="C6" s="66" t="s">
        <v>245</v>
      </c>
      <c r="D6" s="67" t="s">
        <v>246</v>
      </c>
      <c r="E6" s="67" t="s">
        <v>247</v>
      </c>
      <c r="F6" s="67" t="s">
        <v>248</v>
      </c>
      <c r="G6" s="67" t="s">
        <v>249</v>
      </c>
      <c r="H6" s="67" t="s">
        <v>250</v>
      </c>
      <c r="I6" s="67" t="s">
        <v>250</v>
      </c>
      <c r="J6" s="67" t="s">
        <v>251</v>
      </c>
      <c r="K6" s="67" t="s">
        <v>252</v>
      </c>
      <c r="L6" s="67" t="s">
        <v>253</v>
      </c>
      <c r="M6" s="67" t="s">
        <v>254</v>
      </c>
      <c r="N6" s="67" t="s">
        <v>254</v>
      </c>
      <c r="O6" s="67" t="s">
        <v>254</v>
      </c>
      <c r="P6" s="67" t="s">
        <v>254</v>
      </c>
      <c r="Q6" s="68" t="s">
        <v>254</v>
      </c>
      <c r="R6" s="61"/>
      <c r="T6" s="195" t="s">
        <v>121</v>
      </c>
      <c r="U6" s="66" t="s">
        <v>482</v>
      </c>
      <c r="V6" s="67" t="s">
        <v>483</v>
      </c>
      <c r="W6" s="67" t="s">
        <v>484</v>
      </c>
      <c r="X6" s="67" t="s">
        <v>485</v>
      </c>
      <c r="Y6" s="67" t="s">
        <v>486</v>
      </c>
      <c r="Z6" s="67" t="s">
        <v>487</v>
      </c>
      <c r="AA6" s="67" t="s">
        <v>488</v>
      </c>
      <c r="AB6" s="67" t="s">
        <v>489</v>
      </c>
      <c r="AC6" s="67" t="s">
        <v>490</v>
      </c>
      <c r="AD6" s="67" t="s">
        <v>491</v>
      </c>
      <c r="AE6" s="196" t="s">
        <v>492</v>
      </c>
      <c r="AF6" s="61"/>
    </row>
    <row r="7" spans="2:32" ht="72.75" thickBot="1">
      <c r="B7" s="69" t="s">
        <v>122</v>
      </c>
      <c r="C7" s="71">
        <v>4.1226833337163704E-2</v>
      </c>
      <c r="D7" s="70">
        <v>0.1289780429919643</v>
      </c>
      <c r="E7" s="72">
        <v>2.6434453976886652E-2</v>
      </c>
      <c r="F7" s="72">
        <v>2.3544102412552805E-2</v>
      </c>
      <c r="G7" s="70">
        <v>7.8248186433095834E-2</v>
      </c>
      <c r="H7" s="72">
        <v>2.5596805385948589E-2</v>
      </c>
      <c r="I7" s="72">
        <v>2.5596805385948589E-2</v>
      </c>
      <c r="J7" s="72">
        <v>2.7281171477618025E-2</v>
      </c>
      <c r="K7" s="72">
        <v>4.5500263896358431E-2</v>
      </c>
      <c r="L7" s="70">
        <v>0.46307101501458808</v>
      </c>
      <c r="M7" s="72">
        <v>2.7707849358079864E-2</v>
      </c>
      <c r="N7" s="72">
        <v>2.7707849358079864E-2</v>
      </c>
      <c r="O7" s="72">
        <v>2.7707849358079864E-2</v>
      </c>
      <c r="P7" s="72">
        <v>2.7707849358079864E-2</v>
      </c>
      <c r="Q7" s="73">
        <v>2.7707849358079864E-2</v>
      </c>
      <c r="R7" s="61"/>
      <c r="T7" s="197" t="s">
        <v>122</v>
      </c>
      <c r="U7" s="171">
        <v>0.56370286165077299</v>
      </c>
      <c r="V7" s="70">
        <v>0.10247043485974945</v>
      </c>
      <c r="W7" s="70">
        <v>0.49624247444426295</v>
      </c>
      <c r="X7" s="70">
        <v>0.46520881845214174</v>
      </c>
      <c r="Y7" s="70">
        <v>0.34278171114791145</v>
      </c>
      <c r="Z7" s="70">
        <v>0.91558252039059207</v>
      </c>
      <c r="AA7" s="70">
        <v>0.20590321073206833</v>
      </c>
      <c r="AB7" s="70">
        <v>0.33628879040286902</v>
      </c>
      <c r="AC7" s="70">
        <v>0.14111613817133625</v>
      </c>
      <c r="AD7" s="70">
        <v>0.67414165499270495</v>
      </c>
      <c r="AE7" s="198">
        <v>0.68583043445160574</v>
      </c>
      <c r="AF7" s="61"/>
    </row>
    <row r="8" spans="2:32" ht="15.75" thickTop="1">
      <c r="B8" s="218" t="s">
        <v>168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61"/>
      <c r="T8" s="229" t="s">
        <v>168</v>
      </c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1"/>
      <c r="AF8" s="61"/>
    </row>
    <row r="9" spans="2:32">
      <c r="B9" s="218" t="s">
        <v>169</v>
      </c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61"/>
      <c r="T9" s="229" t="s">
        <v>169</v>
      </c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1"/>
      <c r="AF9" s="61"/>
    </row>
    <row r="10" spans="2:32" ht="15.75" thickBot="1">
      <c r="B10" s="218" t="s">
        <v>170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61"/>
      <c r="T10" s="232" t="s">
        <v>170</v>
      </c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4"/>
      <c r="AF10" s="61"/>
    </row>
    <row r="13" spans="2:32" ht="15.75" thickBot="1">
      <c r="B13" s="223" t="s">
        <v>201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AE13" s="61"/>
    </row>
    <row r="14" spans="2:32" ht="38.25" thickTop="1" thickBot="1">
      <c r="B14" s="219" t="s">
        <v>118</v>
      </c>
      <c r="C14" s="220"/>
      <c r="D14" s="63" t="s">
        <v>108</v>
      </c>
      <c r="E14" s="63" t="s">
        <v>109</v>
      </c>
      <c r="F14" s="63" t="s">
        <v>110</v>
      </c>
      <c r="G14" s="63" t="s">
        <v>111</v>
      </c>
      <c r="H14" s="63" t="s">
        <v>112</v>
      </c>
      <c r="I14" s="63" t="s">
        <v>113</v>
      </c>
      <c r="J14" s="63" t="s">
        <v>114</v>
      </c>
      <c r="K14" s="63" t="s">
        <v>115</v>
      </c>
      <c r="L14" s="63" t="s">
        <v>116</v>
      </c>
      <c r="M14" s="63" t="s">
        <v>117</v>
      </c>
      <c r="AE14" s="61"/>
    </row>
    <row r="15" spans="2:32" ht="15.75" thickTop="1">
      <c r="B15" s="221" t="s">
        <v>202</v>
      </c>
      <c r="C15" s="78" t="s">
        <v>56</v>
      </c>
      <c r="D15" s="74"/>
      <c r="E15" s="80" t="s">
        <v>258</v>
      </c>
      <c r="F15" s="74"/>
      <c r="G15" s="74"/>
      <c r="H15" s="74"/>
      <c r="I15" s="74"/>
      <c r="J15" s="74"/>
      <c r="K15" s="74"/>
      <c r="L15" s="80" t="s">
        <v>259</v>
      </c>
      <c r="M15" s="80" t="s">
        <v>260</v>
      </c>
      <c r="AE15" s="61"/>
    </row>
    <row r="16" spans="2:32">
      <c r="B16" s="222"/>
      <c r="C16" s="77" t="s">
        <v>30</v>
      </c>
      <c r="D16" s="75"/>
      <c r="E16" s="75"/>
      <c r="F16" s="75"/>
      <c r="G16" s="75"/>
      <c r="H16" s="75"/>
      <c r="I16" s="75"/>
      <c r="J16" s="76"/>
      <c r="K16" s="75"/>
      <c r="L16" s="75"/>
      <c r="M16" s="75"/>
      <c r="AE16" s="61"/>
    </row>
    <row r="17" spans="2:31">
      <c r="B17" s="222"/>
      <c r="C17" s="77" t="s">
        <v>31</v>
      </c>
      <c r="D17" s="79" t="s">
        <v>262</v>
      </c>
      <c r="E17" s="75"/>
      <c r="F17" s="75"/>
      <c r="G17" s="75"/>
      <c r="H17" s="75"/>
      <c r="I17" s="75"/>
      <c r="J17" s="75"/>
      <c r="K17" s="75"/>
      <c r="L17" s="75"/>
      <c r="M17" s="75"/>
      <c r="AE17" s="61"/>
    </row>
    <row r="18" spans="2:31">
      <c r="B18" s="222"/>
      <c r="C18" s="77" t="s">
        <v>33</v>
      </c>
      <c r="D18" s="79" t="s">
        <v>267</v>
      </c>
      <c r="E18" s="75"/>
      <c r="F18" s="75"/>
      <c r="G18" s="75"/>
      <c r="H18" s="75"/>
      <c r="I18" s="75"/>
      <c r="J18" s="76"/>
      <c r="K18" s="75"/>
      <c r="L18" s="75"/>
      <c r="M18" s="75"/>
      <c r="AE18" s="61"/>
    </row>
    <row r="19" spans="2:31">
      <c r="B19" s="222"/>
      <c r="C19" s="77" t="s">
        <v>34</v>
      </c>
      <c r="D19" s="79" t="s">
        <v>267</v>
      </c>
      <c r="E19" s="75"/>
      <c r="F19" s="75"/>
      <c r="G19" s="75"/>
      <c r="H19" s="75"/>
      <c r="I19" s="75"/>
      <c r="J19" s="76"/>
      <c r="K19" s="75"/>
      <c r="L19" s="75"/>
      <c r="M19" s="75"/>
      <c r="AE19" s="61"/>
    </row>
    <row r="20" spans="2:31">
      <c r="B20" s="222"/>
      <c r="C20" s="77" t="s">
        <v>35</v>
      </c>
      <c r="D20" s="79" t="s">
        <v>267</v>
      </c>
      <c r="E20" s="75"/>
      <c r="F20" s="75"/>
      <c r="G20" s="75"/>
      <c r="H20" s="75"/>
      <c r="I20" s="75"/>
      <c r="J20" s="76"/>
      <c r="K20" s="75"/>
      <c r="L20" s="75"/>
      <c r="M20" s="75"/>
      <c r="AE20" s="61"/>
    </row>
    <row r="21" spans="2:31">
      <c r="B21" s="222"/>
      <c r="C21" s="77" t="s">
        <v>36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AE21" s="61"/>
    </row>
    <row r="22" spans="2:31">
      <c r="B22" s="222"/>
      <c r="C22" s="77" t="s">
        <v>102</v>
      </c>
      <c r="D22" s="79" t="s">
        <v>270</v>
      </c>
      <c r="E22" s="75"/>
      <c r="F22" s="75"/>
      <c r="G22" s="75"/>
      <c r="H22" s="75"/>
      <c r="I22" s="75"/>
      <c r="J22" s="75"/>
      <c r="K22" s="75"/>
      <c r="L22" s="79" t="s">
        <v>272</v>
      </c>
      <c r="M22" s="79" t="s">
        <v>273</v>
      </c>
      <c r="AE22" s="61"/>
    </row>
    <row r="23" spans="2:31">
      <c r="B23" s="222"/>
      <c r="C23" s="77" t="s">
        <v>103</v>
      </c>
      <c r="D23" s="79" t="s">
        <v>267</v>
      </c>
      <c r="E23" s="75"/>
      <c r="F23" s="75"/>
      <c r="G23" s="75"/>
      <c r="H23" s="75"/>
      <c r="I23" s="75"/>
      <c r="J23" s="75"/>
      <c r="K23" s="75"/>
      <c r="L23" s="79" t="s">
        <v>276</v>
      </c>
      <c r="M23" s="79" t="s">
        <v>269</v>
      </c>
      <c r="AE23" s="61"/>
    </row>
    <row r="24" spans="2:31" ht="24">
      <c r="B24" s="222"/>
      <c r="C24" s="77" t="s">
        <v>104</v>
      </c>
      <c r="D24" s="75"/>
      <c r="E24" s="79" t="s">
        <v>266</v>
      </c>
      <c r="F24" s="75"/>
      <c r="G24" s="75"/>
      <c r="H24" s="76"/>
      <c r="I24" s="75"/>
      <c r="J24" s="75"/>
      <c r="K24" s="75"/>
      <c r="L24" s="79" t="s">
        <v>274</v>
      </c>
      <c r="M24" s="79" t="s">
        <v>268</v>
      </c>
      <c r="AE24" s="61"/>
    </row>
    <row r="25" spans="2:31" ht="24">
      <c r="B25" s="222"/>
      <c r="C25" s="77" t="s">
        <v>105</v>
      </c>
      <c r="D25" s="75"/>
      <c r="E25" s="79" t="s">
        <v>271</v>
      </c>
      <c r="F25" s="75"/>
      <c r="G25" s="75"/>
      <c r="H25" s="75"/>
      <c r="I25" s="75"/>
      <c r="J25" s="75"/>
      <c r="K25" s="75"/>
      <c r="L25" s="79" t="s">
        <v>227</v>
      </c>
      <c r="M25" s="79" t="s">
        <v>274</v>
      </c>
      <c r="AE25" s="61"/>
    </row>
    <row r="26" spans="2:31">
      <c r="B26" s="222"/>
      <c r="C26" s="77" t="s">
        <v>106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AE26" s="61"/>
    </row>
    <row r="27" spans="2:31" ht="24">
      <c r="B27" s="222"/>
      <c r="C27" s="77" t="s">
        <v>107</v>
      </c>
      <c r="D27" s="75"/>
      <c r="E27" s="75"/>
      <c r="F27" s="75"/>
      <c r="G27" s="75"/>
      <c r="H27" s="75"/>
      <c r="I27" s="75"/>
      <c r="J27" s="76"/>
      <c r="K27" s="75"/>
      <c r="L27" s="75"/>
      <c r="M27" s="75"/>
      <c r="AE27" s="61"/>
    </row>
    <row r="28" spans="2:31" ht="24">
      <c r="B28" s="222"/>
      <c r="C28" s="77" t="s">
        <v>108</v>
      </c>
      <c r="D28" s="76"/>
      <c r="E28" s="75"/>
      <c r="F28" s="75"/>
      <c r="G28" s="75"/>
      <c r="H28" s="75"/>
      <c r="I28" s="75"/>
      <c r="J28" s="75"/>
      <c r="K28" s="76"/>
      <c r="L28" s="75"/>
      <c r="M28" s="79" t="s">
        <v>279</v>
      </c>
      <c r="AE28" s="61"/>
    </row>
    <row r="29" spans="2:31" ht="24">
      <c r="B29" s="222"/>
      <c r="C29" s="77" t="s">
        <v>109</v>
      </c>
      <c r="D29" s="75"/>
      <c r="E29" s="76"/>
      <c r="F29" s="75"/>
      <c r="G29" s="75"/>
      <c r="H29" s="75"/>
      <c r="I29" s="75"/>
      <c r="J29" s="76"/>
      <c r="K29" s="75"/>
      <c r="L29" s="79" t="s">
        <v>280</v>
      </c>
      <c r="M29" s="79" t="s">
        <v>269</v>
      </c>
      <c r="AE29" s="61"/>
    </row>
    <row r="30" spans="2:31" ht="24">
      <c r="B30" s="222"/>
      <c r="C30" s="77" t="s">
        <v>110</v>
      </c>
      <c r="D30" s="75"/>
      <c r="E30" s="75"/>
      <c r="F30" s="76"/>
      <c r="G30" s="79" t="s">
        <v>283</v>
      </c>
      <c r="H30" s="75"/>
      <c r="I30" s="75"/>
      <c r="J30" s="75"/>
      <c r="K30" s="75"/>
      <c r="L30" s="75"/>
      <c r="M30" s="75"/>
      <c r="AE30" s="61"/>
    </row>
    <row r="31" spans="2:31" ht="24">
      <c r="B31" s="222"/>
      <c r="C31" s="77" t="s">
        <v>111</v>
      </c>
      <c r="D31" s="75"/>
      <c r="E31" s="75"/>
      <c r="F31" s="79" t="s">
        <v>283</v>
      </c>
      <c r="G31" s="76"/>
      <c r="H31" s="75"/>
      <c r="I31" s="75"/>
      <c r="J31" s="75"/>
      <c r="K31" s="75"/>
      <c r="L31" s="75"/>
      <c r="M31" s="75"/>
      <c r="AE31" s="61"/>
    </row>
    <row r="32" spans="2:31" ht="24">
      <c r="B32" s="222"/>
      <c r="C32" s="77" t="s">
        <v>112</v>
      </c>
      <c r="D32" s="75"/>
      <c r="E32" s="75"/>
      <c r="F32" s="75"/>
      <c r="G32" s="75"/>
      <c r="H32" s="76"/>
      <c r="I32" s="79" t="s">
        <v>284</v>
      </c>
      <c r="J32" s="79" t="s">
        <v>257</v>
      </c>
      <c r="K32" s="75"/>
      <c r="L32" s="75"/>
      <c r="M32" s="75"/>
      <c r="AE32" s="61"/>
    </row>
    <row r="33" spans="2:31" ht="24">
      <c r="B33" s="222"/>
      <c r="C33" s="77" t="s">
        <v>113</v>
      </c>
      <c r="D33" s="75"/>
      <c r="E33" s="75"/>
      <c r="F33" s="75"/>
      <c r="G33" s="75"/>
      <c r="H33" s="79" t="s">
        <v>284</v>
      </c>
      <c r="I33" s="76"/>
      <c r="J33" s="79" t="s">
        <v>285</v>
      </c>
      <c r="K33" s="79" t="s">
        <v>286</v>
      </c>
      <c r="L33" s="75"/>
      <c r="M33" s="75"/>
      <c r="AE33" s="61"/>
    </row>
    <row r="34" spans="2:31" ht="24">
      <c r="B34" s="222"/>
      <c r="C34" s="77" t="s">
        <v>114</v>
      </c>
      <c r="D34" s="75"/>
      <c r="E34" s="76"/>
      <c r="F34" s="75"/>
      <c r="G34" s="75"/>
      <c r="H34" s="79" t="s">
        <v>257</v>
      </c>
      <c r="I34" s="79" t="s">
        <v>285</v>
      </c>
      <c r="J34" s="76"/>
      <c r="K34" s="79" t="s">
        <v>256</v>
      </c>
      <c r="L34" s="75"/>
      <c r="M34" s="75"/>
      <c r="AE34" s="61"/>
    </row>
    <row r="35" spans="2:31" ht="36">
      <c r="B35" s="222"/>
      <c r="C35" s="77" t="s">
        <v>115</v>
      </c>
      <c r="D35" s="76"/>
      <c r="E35" s="75"/>
      <c r="F35" s="75"/>
      <c r="G35" s="75"/>
      <c r="H35" s="75"/>
      <c r="I35" s="79" t="s">
        <v>286</v>
      </c>
      <c r="J35" s="79" t="s">
        <v>256</v>
      </c>
      <c r="K35" s="76"/>
      <c r="L35" s="75"/>
      <c r="M35" s="75"/>
      <c r="AE35" s="61"/>
    </row>
    <row r="36" spans="2:31" ht="24">
      <c r="B36" s="222"/>
      <c r="C36" s="77" t="s">
        <v>116</v>
      </c>
      <c r="D36" s="75"/>
      <c r="E36" s="79" t="s">
        <v>280</v>
      </c>
      <c r="F36" s="75"/>
      <c r="G36" s="75"/>
      <c r="H36" s="75"/>
      <c r="I36" s="75"/>
      <c r="J36" s="75"/>
      <c r="K36" s="75"/>
      <c r="L36" s="76"/>
      <c r="M36" s="79" t="s">
        <v>261</v>
      </c>
      <c r="AE36" s="61"/>
    </row>
    <row r="37" spans="2:31" ht="24">
      <c r="B37" s="222"/>
      <c r="C37" s="77" t="s">
        <v>117</v>
      </c>
      <c r="D37" s="79" t="s">
        <v>279</v>
      </c>
      <c r="E37" s="79" t="s">
        <v>269</v>
      </c>
      <c r="F37" s="75"/>
      <c r="G37" s="75"/>
      <c r="H37" s="75"/>
      <c r="I37" s="75"/>
      <c r="J37" s="75"/>
      <c r="K37" s="75"/>
      <c r="L37" s="79" t="s">
        <v>261</v>
      </c>
      <c r="M37" s="76"/>
      <c r="AE37" s="61"/>
    </row>
    <row r="38" spans="2:31">
      <c r="B38" s="222"/>
      <c r="C38" s="77" t="s">
        <v>73</v>
      </c>
      <c r="D38" s="79" t="s">
        <v>262</v>
      </c>
      <c r="E38" s="75"/>
      <c r="F38" s="75"/>
      <c r="G38" s="75"/>
      <c r="H38" s="75"/>
      <c r="I38" s="75"/>
      <c r="J38" s="75"/>
      <c r="K38" s="75"/>
      <c r="L38" s="75"/>
      <c r="M38" s="75"/>
      <c r="AE38" s="61"/>
    </row>
    <row r="39" spans="2:31">
      <c r="B39" s="222"/>
      <c r="C39" s="77" t="s">
        <v>89</v>
      </c>
      <c r="D39" s="79" t="s">
        <v>280</v>
      </c>
      <c r="E39" s="75"/>
      <c r="F39" s="75"/>
      <c r="G39" s="75"/>
      <c r="H39" s="75"/>
      <c r="I39" s="75"/>
      <c r="J39" s="75"/>
      <c r="K39" s="75"/>
      <c r="L39" s="75"/>
      <c r="M39" s="75"/>
      <c r="AE39" s="61"/>
    </row>
    <row r="40" spans="2:31">
      <c r="B40" s="222"/>
      <c r="C40" s="77" t="s">
        <v>90</v>
      </c>
      <c r="D40" s="79" t="s">
        <v>280</v>
      </c>
      <c r="E40" s="75"/>
      <c r="F40" s="75"/>
      <c r="G40" s="75"/>
      <c r="H40" s="75"/>
      <c r="I40" s="75"/>
      <c r="J40" s="75"/>
      <c r="K40" s="75"/>
      <c r="L40" s="75"/>
      <c r="M40" s="75"/>
      <c r="AE40" s="61"/>
    </row>
    <row r="41" spans="2:31">
      <c r="B41" s="222"/>
      <c r="C41" s="77" t="s">
        <v>91</v>
      </c>
      <c r="D41" s="75"/>
      <c r="E41" s="75"/>
      <c r="F41" s="75"/>
      <c r="G41" s="75"/>
      <c r="H41" s="75"/>
      <c r="I41" s="75"/>
      <c r="J41" s="75"/>
      <c r="K41" s="75"/>
      <c r="L41" s="75"/>
      <c r="M41" s="75"/>
      <c r="AE41" s="61"/>
    </row>
    <row r="42" spans="2:31">
      <c r="B42" s="222"/>
      <c r="C42" s="77" t="s">
        <v>76</v>
      </c>
      <c r="D42" s="79" t="s">
        <v>281</v>
      </c>
      <c r="E42" s="75"/>
      <c r="F42" s="75"/>
      <c r="G42" s="75"/>
      <c r="H42" s="75"/>
      <c r="I42" s="75"/>
      <c r="J42" s="75"/>
      <c r="K42" s="75"/>
      <c r="L42" s="75"/>
      <c r="M42" s="75"/>
      <c r="AE42" s="61"/>
    </row>
    <row r="43" spans="2:31" ht="24">
      <c r="B43" s="222"/>
      <c r="C43" s="77" t="s">
        <v>77</v>
      </c>
      <c r="D43" s="79" t="s">
        <v>281</v>
      </c>
      <c r="E43" s="75"/>
      <c r="F43" s="75"/>
      <c r="G43" s="75"/>
      <c r="H43" s="75"/>
      <c r="I43" s="75"/>
      <c r="J43" s="75"/>
      <c r="K43" s="75"/>
      <c r="L43" s="75"/>
      <c r="M43" s="75"/>
      <c r="AE43" s="61"/>
    </row>
    <row r="44" spans="2:31">
      <c r="B44" s="222"/>
      <c r="C44" s="77" t="s">
        <v>74</v>
      </c>
      <c r="D44" s="75"/>
      <c r="E44" s="75"/>
      <c r="F44" s="75"/>
      <c r="G44" s="75"/>
      <c r="H44" s="75"/>
      <c r="I44" s="75"/>
      <c r="J44" s="75"/>
      <c r="K44" s="75"/>
      <c r="L44" s="75"/>
      <c r="M44" s="75"/>
      <c r="AE44" s="61"/>
    </row>
    <row r="45" spans="2:31" ht="24">
      <c r="B45" s="222"/>
      <c r="C45" s="77" t="s">
        <v>75</v>
      </c>
      <c r="D45" s="75"/>
      <c r="E45" s="75"/>
      <c r="F45" s="75"/>
      <c r="G45" s="75"/>
      <c r="H45" s="75"/>
      <c r="I45" s="75"/>
      <c r="J45" s="75"/>
      <c r="K45" s="75"/>
      <c r="L45" s="75"/>
      <c r="M45" s="75"/>
      <c r="AE45" s="61"/>
    </row>
    <row r="46" spans="2:31">
      <c r="B46" s="222"/>
      <c r="C46" s="77" t="s">
        <v>78</v>
      </c>
      <c r="D46" s="75"/>
      <c r="E46" s="75"/>
      <c r="F46" s="75"/>
      <c r="G46" s="75"/>
      <c r="H46" s="79" t="s">
        <v>275</v>
      </c>
      <c r="I46" s="75"/>
      <c r="J46" s="75"/>
      <c r="K46" s="75"/>
      <c r="L46" s="75"/>
      <c r="M46" s="75"/>
      <c r="AE46" s="61"/>
    </row>
    <row r="47" spans="2:31" ht="24">
      <c r="B47" s="222"/>
      <c r="C47" s="77" t="s">
        <v>79</v>
      </c>
      <c r="D47" s="75"/>
      <c r="E47" s="75"/>
      <c r="F47" s="75"/>
      <c r="G47" s="75"/>
      <c r="H47" s="75"/>
      <c r="I47" s="75"/>
      <c r="J47" s="75"/>
      <c r="K47" s="75"/>
      <c r="L47" s="75"/>
      <c r="M47" s="75"/>
      <c r="AE47" s="61"/>
    </row>
    <row r="48" spans="2:31">
      <c r="B48" s="222"/>
      <c r="C48" s="77" t="s">
        <v>80</v>
      </c>
      <c r="D48" s="79" t="s">
        <v>279</v>
      </c>
      <c r="E48" s="75"/>
      <c r="F48" s="75"/>
      <c r="G48" s="75"/>
      <c r="H48" s="75"/>
      <c r="I48" s="75"/>
      <c r="J48" s="75"/>
      <c r="K48" s="75"/>
      <c r="L48" s="75"/>
      <c r="M48" s="75"/>
      <c r="AE48" s="61"/>
    </row>
    <row r="49" spans="2:31" ht="24">
      <c r="B49" s="222"/>
      <c r="C49" s="77" t="s">
        <v>81</v>
      </c>
      <c r="D49" s="79" t="s">
        <v>280</v>
      </c>
      <c r="E49" s="75"/>
      <c r="F49" s="75"/>
      <c r="G49" s="75"/>
      <c r="H49" s="75"/>
      <c r="I49" s="75"/>
      <c r="J49" s="75"/>
      <c r="K49" s="75"/>
      <c r="L49" s="75"/>
      <c r="M49" s="79" t="s">
        <v>265</v>
      </c>
      <c r="AE49" s="61"/>
    </row>
    <row r="50" spans="2:31">
      <c r="B50" s="222"/>
      <c r="C50" s="77" t="s">
        <v>82</v>
      </c>
      <c r="D50" s="79" t="s">
        <v>282</v>
      </c>
      <c r="E50" s="79" t="s">
        <v>278</v>
      </c>
      <c r="F50" s="75"/>
      <c r="G50" s="75"/>
      <c r="H50" s="75"/>
      <c r="I50" s="75"/>
      <c r="J50" s="75"/>
      <c r="K50" s="75"/>
      <c r="L50" s="79" t="s">
        <v>287</v>
      </c>
      <c r="M50" s="79" t="s">
        <v>289</v>
      </c>
      <c r="AE50" s="61"/>
    </row>
    <row r="51" spans="2:31" ht="24">
      <c r="B51" s="222"/>
      <c r="C51" s="77" t="s">
        <v>83</v>
      </c>
      <c r="D51" s="75"/>
      <c r="E51" s="79" t="s">
        <v>264</v>
      </c>
      <c r="F51" s="75"/>
      <c r="G51" s="75"/>
      <c r="H51" s="75"/>
      <c r="I51" s="75"/>
      <c r="J51" s="75"/>
      <c r="K51" s="75"/>
      <c r="L51" s="75"/>
      <c r="M51" s="75"/>
      <c r="AE51" s="61"/>
    </row>
    <row r="52" spans="2:31">
      <c r="B52" s="222"/>
      <c r="C52" s="77" t="s">
        <v>84</v>
      </c>
      <c r="D52" s="79" t="s">
        <v>262</v>
      </c>
      <c r="E52" s="75"/>
      <c r="F52" s="75"/>
      <c r="G52" s="75"/>
      <c r="H52" s="75"/>
      <c r="I52" s="75"/>
      <c r="J52" s="76"/>
      <c r="K52" s="75"/>
      <c r="L52" s="79" t="s">
        <v>288</v>
      </c>
      <c r="M52" s="79" t="s">
        <v>290</v>
      </c>
      <c r="AE52" s="61"/>
    </row>
    <row r="53" spans="2:31">
      <c r="B53" s="222"/>
      <c r="C53" s="77" t="s">
        <v>85</v>
      </c>
      <c r="D53" s="79" t="s">
        <v>282</v>
      </c>
      <c r="E53" s="79" t="s">
        <v>277</v>
      </c>
      <c r="F53" s="75"/>
      <c r="G53" s="75"/>
      <c r="H53" s="75"/>
      <c r="I53" s="75"/>
      <c r="J53" s="75"/>
      <c r="K53" s="75"/>
      <c r="L53" s="79" t="s">
        <v>268</v>
      </c>
      <c r="M53" s="79" t="s">
        <v>263</v>
      </c>
      <c r="AE53" s="61"/>
    </row>
    <row r="54" spans="2:31">
      <c r="B54" s="222"/>
      <c r="C54" s="77" t="s">
        <v>88</v>
      </c>
      <c r="D54" s="79" t="s">
        <v>279</v>
      </c>
      <c r="E54" s="75"/>
      <c r="F54" s="75"/>
      <c r="G54" s="75"/>
      <c r="H54" s="75"/>
      <c r="I54" s="75"/>
      <c r="J54" s="75"/>
      <c r="K54" s="75"/>
      <c r="L54" s="75"/>
      <c r="M54" s="75"/>
      <c r="AE54" s="61"/>
    </row>
    <row r="55" spans="2:31">
      <c r="B55" s="222"/>
      <c r="C55" s="77" t="s">
        <v>86</v>
      </c>
      <c r="D55" s="75"/>
      <c r="E55" s="75"/>
      <c r="F55" s="75"/>
      <c r="G55" s="75"/>
      <c r="H55" s="75"/>
      <c r="I55" s="75"/>
      <c r="J55" s="75"/>
      <c r="K55" s="75"/>
      <c r="L55" s="75"/>
      <c r="M55" s="75"/>
      <c r="AE55" s="61"/>
    </row>
    <row r="56" spans="2:31">
      <c r="B56" s="222"/>
      <c r="C56" s="77" t="s">
        <v>87</v>
      </c>
      <c r="D56" s="79" t="s">
        <v>279</v>
      </c>
      <c r="E56" s="75"/>
      <c r="F56" s="75"/>
      <c r="G56" s="75"/>
      <c r="H56" s="75"/>
      <c r="I56" s="75"/>
      <c r="J56" s="75"/>
      <c r="K56" s="75"/>
      <c r="L56" s="75"/>
      <c r="M56" s="75"/>
      <c r="AE56" s="61"/>
    </row>
    <row r="57" spans="2:31">
      <c r="B57" s="218" t="s">
        <v>204</v>
      </c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AE57" s="61"/>
    </row>
    <row r="58" spans="2:31">
      <c r="B58" s="218" t="s">
        <v>203</v>
      </c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AE58" s="61"/>
    </row>
  </sheetData>
  <mergeCells count="15">
    <mergeCell ref="T4:AE4"/>
    <mergeCell ref="T5"/>
    <mergeCell ref="T8:AE8"/>
    <mergeCell ref="T9:AE9"/>
    <mergeCell ref="T10:AE10"/>
    <mergeCell ref="B57:M57"/>
    <mergeCell ref="B58:M58"/>
    <mergeCell ref="B14:C14"/>
    <mergeCell ref="B15:B56"/>
    <mergeCell ref="B4:Q4"/>
    <mergeCell ref="B5"/>
    <mergeCell ref="B8:Q8"/>
    <mergeCell ref="B9:Q9"/>
    <mergeCell ref="B10:Q10"/>
    <mergeCell ref="B13:M13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R30"/>
  <sheetViews>
    <sheetView topLeftCell="AP16" workbookViewId="0">
      <selection activeCell="I31" sqref="I31"/>
    </sheetView>
  </sheetViews>
  <sheetFormatPr defaultRowHeight="15"/>
  <cols>
    <col min="45" max="45" width="8.85546875" style="184"/>
  </cols>
  <sheetData>
    <row r="2" spans="2:70">
      <c r="B2" t="s">
        <v>314</v>
      </c>
    </row>
    <row r="3" spans="2:70" ht="15.75" thickBot="1">
      <c r="B3" s="235" t="s">
        <v>126</v>
      </c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185"/>
      <c r="AU3" s="241" t="s">
        <v>503</v>
      </c>
      <c r="AV3" s="241"/>
      <c r="AW3" s="241"/>
      <c r="AX3" s="241"/>
      <c r="AY3" s="241"/>
      <c r="AZ3" s="241"/>
      <c r="BA3" s="241"/>
      <c r="BB3" s="241"/>
      <c r="BC3" s="241"/>
      <c r="BD3" s="241"/>
      <c r="BE3" s="241"/>
      <c r="BF3" s="241"/>
      <c r="BG3" s="241"/>
      <c r="BH3" s="241"/>
      <c r="BI3" s="241"/>
      <c r="BJ3" s="241"/>
      <c r="BK3" s="241"/>
      <c r="BL3" s="241"/>
      <c r="BM3" s="241"/>
      <c r="BN3" s="241"/>
      <c r="BO3" s="241"/>
      <c r="BP3" s="241"/>
      <c r="BQ3" s="241"/>
      <c r="BR3" s="100"/>
    </row>
    <row r="4" spans="2:70" ht="38.25" thickTop="1" thickBot="1">
      <c r="B4" s="236" t="s">
        <v>118</v>
      </c>
      <c r="C4" s="81" t="s">
        <v>56</v>
      </c>
      <c r="D4" s="82" t="s">
        <v>30</v>
      </c>
      <c r="E4" s="82" t="s">
        <v>31</v>
      </c>
      <c r="F4" s="82" t="s">
        <v>33</v>
      </c>
      <c r="G4" s="82" t="s">
        <v>34</v>
      </c>
      <c r="H4" s="82" t="s">
        <v>35</v>
      </c>
      <c r="I4" s="82" t="s">
        <v>36</v>
      </c>
      <c r="J4" s="82" t="s">
        <v>102</v>
      </c>
      <c r="K4" s="82" t="s">
        <v>103</v>
      </c>
      <c r="L4" s="82" t="s">
        <v>104</v>
      </c>
      <c r="M4" s="82" t="s">
        <v>105</v>
      </c>
      <c r="N4" s="82" t="s">
        <v>106</v>
      </c>
      <c r="O4" s="82" t="s">
        <v>107</v>
      </c>
      <c r="P4" s="82" t="s">
        <v>108</v>
      </c>
      <c r="Q4" s="82" t="s">
        <v>109</v>
      </c>
      <c r="R4" s="82" t="s">
        <v>110</v>
      </c>
      <c r="S4" s="82" t="s">
        <v>111</v>
      </c>
      <c r="T4" s="82" t="s">
        <v>112</v>
      </c>
      <c r="U4" s="82" t="s">
        <v>113</v>
      </c>
      <c r="V4" s="82" t="s">
        <v>114</v>
      </c>
      <c r="W4" s="82" t="s">
        <v>115</v>
      </c>
      <c r="X4" s="82" t="s">
        <v>116</v>
      </c>
      <c r="Y4" s="82" t="s">
        <v>117</v>
      </c>
      <c r="Z4" s="82" t="s">
        <v>73</v>
      </c>
      <c r="AA4" s="82" t="s">
        <v>89</v>
      </c>
      <c r="AB4" s="82" t="s">
        <v>90</v>
      </c>
      <c r="AC4" s="82" t="s">
        <v>91</v>
      </c>
      <c r="AD4" s="82" t="s">
        <v>76</v>
      </c>
      <c r="AE4" s="82" t="s">
        <v>77</v>
      </c>
      <c r="AF4" s="82" t="s">
        <v>74</v>
      </c>
      <c r="AG4" s="82" t="s">
        <v>75</v>
      </c>
      <c r="AH4" s="82" t="s">
        <v>78</v>
      </c>
      <c r="AI4" s="82" t="s">
        <v>79</v>
      </c>
      <c r="AJ4" s="82" t="s">
        <v>80</v>
      </c>
      <c r="AK4" s="82" t="s">
        <v>81</v>
      </c>
      <c r="AL4" s="82" t="s">
        <v>82</v>
      </c>
      <c r="AM4" s="82" t="s">
        <v>83</v>
      </c>
      <c r="AN4" s="82" t="s">
        <v>84</v>
      </c>
      <c r="AO4" s="82" t="s">
        <v>85</v>
      </c>
      <c r="AP4" s="82" t="s">
        <v>88</v>
      </c>
      <c r="AQ4" s="82" t="s">
        <v>86</v>
      </c>
      <c r="AR4" s="83" t="s">
        <v>87</v>
      </c>
      <c r="AS4" s="185"/>
      <c r="AU4" s="240" t="s">
        <v>118</v>
      </c>
      <c r="AV4" s="101" t="s">
        <v>422</v>
      </c>
      <c r="AW4" s="102" t="s">
        <v>423</v>
      </c>
      <c r="AX4" s="102" t="s">
        <v>424</v>
      </c>
      <c r="AY4" s="102" t="s">
        <v>425</v>
      </c>
      <c r="AZ4" s="102" t="s">
        <v>426</v>
      </c>
      <c r="BA4" s="102" t="s">
        <v>427</v>
      </c>
      <c r="BB4" s="102" t="s">
        <v>404</v>
      </c>
      <c r="BC4" s="102" t="s">
        <v>405</v>
      </c>
      <c r="BD4" s="102" t="s">
        <v>406</v>
      </c>
      <c r="BE4" s="102" t="s">
        <v>407</v>
      </c>
      <c r="BF4" s="102" t="s">
        <v>408</v>
      </c>
      <c r="BG4" s="102" t="s">
        <v>409</v>
      </c>
      <c r="BH4" s="102" t="s">
        <v>410</v>
      </c>
      <c r="BI4" s="102" t="s">
        <v>411</v>
      </c>
      <c r="BJ4" s="102" t="s">
        <v>412</v>
      </c>
      <c r="BK4" s="102" t="s">
        <v>413</v>
      </c>
      <c r="BL4" s="102" t="s">
        <v>414</v>
      </c>
      <c r="BM4" s="102" t="s">
        <v>415</v>
      </c>
      <c r="BN4" s="102" t="s">
        <v>416</v>
      </c>
      <c r="BO4" s="102" t="s">
        <v>417</v>
      </c>
      <c r="BP4" s="102" t="s">
        <v>418</v>
      </c>
      <c r="BQ4" s="103" t="s">
        <v>419</v>
      </c>
      <c r="BR4" s="100"/>
    </row>
    <row r="5" spans="2:70" ht="24.75" thickTop="1">
      <c r="B5" s="84" t="s">
        <v>119</v>
      </c>
      <c r="C5" s="85">
        <v>28.5</v>
      </c>
      <c r="D5" s="86">
        <v>31.5</v>
      </c>
      <c r="E5" s="86">
        <v>49</v>
      </c>
      <c r="F5" s="86">
        <v>34.5</v>
      </c>
      <c r="G5" s="86">
        <v>32</v>
      </c>
      <c r="H5" s="86">
        <v>37</v>
      </c>
      <c r="I5" s="86">
        <v>19.5</v>
      </c>
      <c r="J5" s="86">
        <v>30</v>
      </c>
      <c r="K5" s="86">
        <v>30.5</v>
      </c>
      <c r="L5" s="86">
        <v>28</v>
      </c>
      <c r="M5" s="86">
        <v>26.5</v>
      </c>
      <c r="N5" s="86">
        <v>47</v>
      </c>
      <c r="O5" s="86">
        <v>41</v>
      </c>
      <c r="P5" s="86">
        <v>48.5</v>
      </c>
      <c r="Q5" s="86">
        <v>32</v>
      </c>
      <c r="R5" s="86">
        <v>37.5</v>
      </c>
      <c r="S5" s="86">
        <v>29.5</v>
      </c>
      <c r="T5" s="86">
        <v>39</v>
      </c>
      <c r="U5" s="86">
        <v>47</v>
      </c>
      <c r="V5" s="86">
        <v>40.5</v>
      </c>
      <c r="W5" s="86">
        <v>38</v>
      </c>
      <c r="X5" s="86">
        <v>23.5</v>
      </c>
      <c r="Y5" s="86">
        <v>26.5</v>
      </c>
      <c r="Z5" s="86">
        <v>40.5</v>
      </c>
      <c r="AA5" s="86">
        <v>49</v>
      </c>
      <c r="AB5" s="86">
        <v>45.5</v>
      </c>
      <c r="AC5" s="86">
        <v>41.5</v>
      </c>
      <c r="AD5" s="86">
        <v>47</v>
      </c>
      <c r="AE5" s="86">
        <v>47</v>
      </c>
      <c r="AF5" s="86">
        <v>29</v>
      </c>
      <c r="AG5" s="86">
        <v>25</v>
      </c>
      <c r="AH5" s="86">
        <v>27</v>
      </c>
      <c r="AI5" s="86">
        <v>24.5</v>
      </c>
      <c r="AJ5" s="86">
        <v>34</v>
      </c>
      <c r="AK5" s="86">
        <v>28</v>
      </c>
      <c r="AL5" s="86">
        <v>32.5</v>
      </c>
      <c r="AM5" s="86">
        <v>24.5</v>
      </c>
      <c r="AN5" s="86">
        <v>27.5</v>
      </c>
      <c r="AO5" s="86">
        <v>18.5</v>
      </c>
      <c r="AP5" s="86">
        <v>34</v>
      </c>
      <c r="AQ5" s="86">
        <v>45</v>
      </c>
      <c r="AR5" s="87">
        <v>46.5</v>
      </c>
      <c r="AS5" s="185"/>
      <c r="AU5" s="104" t="s">
        <v>119</v>
      </c>
      <c r="AV5" s="172">
        <v>42</v>
      </c>
      <c r="AW5" s="173">
        <v>48</v>
      </c>
      <c r="AX5" s="173">
        <v>14.5</v>
      </c>
      <c r="AY5" s="173">
        <v>17</v>
      </c>
      <c r="AZ5" s="173">
        <v>46</v>
      </c>
      <c r="BA5" s="173">
        <v>7</v>
      </c>
      <c r="BB5" s="173">
        <v>42.5</v>
      </c>
      <c r="BC5" s="173">
        <v>34</v>
      </c>
      <c r="BD5" s="173">
        <v>34</v>
      </c>
      <c r="BE5" s="173">
        <v>32.5</v>
      </c>
      <c r="BF5" s="173">
        <v>36.5</v>
      </c>
      <c r="BG5" s="173">
        <v>48</v>
      </c>
      <c r="BH5" s="173">
        <v>47</v>
      </c>
      <c r="BI5" s="173">
        <v>32</v>
      </c>
      <c r="BJ5" s="173">
        <v>44</v>
      </c>
      <c r="BK5" s="173">
        <v>28</v>
      </c>
      <c r="BL5" s="173">
        <v>25.5</v>
      </c>
      <c r="BM5" s="173">
        <v>19.5</v>
      </c>
      <c r="BN5" s="173">
        <v>31.5</v>
      </c>
      <c r="BO5" s="173">
        <v>22.5</v>
      </c>
      <c r="BP5" s="173">
        <v>35</v>
      </c>
      <c r="BQ5" s="174">
        <v>22.5</v>
      </c>
      <c r="BR5" s="100"/>
    </row>
    <row r="6" spans="2:70" ht="36">
      <c r="B6" s="88" t="s">
        <v>120</v>
      </c>
      <c r="C6" s="89">
        <v>94.5</v>
      </c>
      <c r="D6" s="90">
        <v>97.5</v>
      </c>
      <c r="E6" s="90">
        <v>115</v>
      </c>
      <c r="F6" s="90">
        <v>100.5</v>
      </c>
      <c r="G6" s="90">
        <v>98</v>
      </c>
      <c r="H6" s="90">
        <v>103</v>
      </c>
      <c r="I6" s="90">
        <v>85.5</v>
      </c>
      <c r="J6" s="90">
        <v>75</v>
      </c>
      <c r="K6" s="90">
        <v>75.5</v>
      </c>
      <c r="L6" s="90">
        <v>73</v>
      </c>
      <c r="M6" s="90">
        <v>71.5</v>
      </c>
      <c r="N6" s="90">
        <v>92</v>
      </c>
      <c r="O6" s="90">
        <v>86</v>
      </c>
      <c r="P6" s="90">
        <v>93.5</v>
      </c>
      <c r="Q6" s="90">
        <v>77</v>
      </c>
      <c r="R6" s="90">
        <v>103.5</v>
      </c>
      <c r="S6" s="90">
        <v>95.5</v>
      </c>
      <c r="T6" s="90">
        <v>105</v>
      </c>
      <c r="U6" s="90">
        <v>92</v>
      </c>
      <c r="V6" s="90">
        <v>106.5</v>
      </c>
      <c r="W6" s="90">
        <v>83</v>
      </c>
      <c r="X6" s="90">
        <v>68.5</v>
      </c>
      <c r="Y6" s="90">
        <v>71.5</v>
      </c>
      <c r="Z6" s="90">
        <v>85.5</v>
      </c>
      <c r="AA6" s="90">
        <v>115</v>
      </c>
      <c r="AB6" s="90">
        <v>111.5</v>
      </c>
      <c r="AC6" s="90">
        <v>107.5</v>
      </c>
      <c r="AD6" s="90">
        <v>92</v>
      </c>
      <c r="AE6" s="90">
        <v>92</v>
      </c>
      <c r="AF6" s="90">
        <v>95</v>
      </c>
      <c r="AG6" s="90">
        <v>91</v>
      </c>
      <c r="AH6" s="90">
        <v>93</v>
      </c>
      <c r="AI6" s="90">
        <v>90.5</v>
      </c>
      <c r="AJ6" s="90">
        <v>100</v>
      </c>
      <c r="AK6" s="90">
        <v>94</v>
      </c>
      <c r="AL6" s="90">
        <v>77.5</v>
      </c>
      <c r="AM6" s="90">
        <v>69.5</v>
      </c>
      <c r="AN6" s="90">
        <v>72.5</v>
      </c>
      <c r="AO6" s="90">
        <v>63.5</v>
      </c>
      <c r="AP6" s="90">
        <v>100</v>
      </c>
      <c r="AQ6" s="90">
        <v>90</v>
      </c>
      <c r="AR6" s="91">
        <v>112.5</v>
      </c>
      <c r="AS6" s="185"/>
      <c r="AU6" s="175" t="s">
        <v>120</v>
      </c>
      <c r="AV6" s="176">
        <v>87</v>
      </c>
      <c r="AW6" s="177">
        <v>114</v>
      </c>
      <c r="AX6" s="177">
        <v>80.5</v>
      </c>
      <c r="AY6" s="177">
        <v>83</v>
      </c>
      <c r="AZ6" s="177">
        <v>91</v>
      </c>
      <c r="BA6" s="177">
        <v>73</v>
      </c>
      <c r="BB6" s="177">
        <v>108.5</v>
      </c>
      <c r="BC6" s="177">
        <v>100</v>
      </c>
      <c r="BD6" s="177">
        <v>100</v>
      </c>
      <c r="BE6" s="177">
        <v>77.5</v>
      </c>
      <c r="BF6" s="177">
        <v>81.5</v>
      </c>
      <c r="BG6" s="177">
        <v>93</v>
      </c>
      <c r="BH6" s="177">
        <v>92</v>
      </c>
      <c r="BI6" s="177">
        <v>98</v>
      </c>
      <c r="BJ6" s="177">
        <v>89</v>
      </c>
      <c r="BK6" s="177">
        <v>73</v>
      </c>
      <c r="BL6" s="177">
        <v>91.5</v>
      </c>
      <c r="BM6" s="177">
        <v>85.5</v>
      </c>
      <c r="BN6" s="177">
        <v>97.5</v>
      </c>
      <c r="BO6" s="177">
        <v>88.5</v>
      </c>
      <c r="BP6" s="177">
        <v>80</v>
      </c>
      <c r="BQ6" s="178">
        <v>88.5</v>
      </c>
      <c r="BR6" s="100"/>
    </row>
    <row r="7" spans="2:70">
      <c r="B7" s="88" t="s">
        <v>121</v>
      </c>
      <c r="C7" s="89">
        <v>-1.7232808737106582</v>
      </c>
      <c r="D7" s="90">
        <v>-1.3695879991939157</v>
      </c>
      <c r="E7" s="92">
        <v>-3.8058464649347049E-2</v>
      </c>
      <c r="F7" s="90">
        <v>-1.1473965517669347</v>
      </c>
      <c r="G7" s="90">
        <v>-1.3422147023808946</v>
      </c>
      <c r="H7" s="92">
        <v>-0.95362321299828934</v>
      </c>
      <c r="I7" s="90">
        <v>-2.3435279258378729</v>
      </c>
      <c r="J7" s="90">
        <v>-1.5380350419243127</v>
      </c>
      <c r="K7" s="90">
        <v>-1.5591588857382146</v>
      </c>
      <c r="L7" s="90">
        <v>-1.6855686281337838</v>
      </c>
      <c r="M7" s="90">
        <v>-1.8442291042928174</v>
      </c>
      <c r="N7" s="92">
        <v>-0.19323137474699395</v>
      </c>
      <c r="O7" s="92">
        <v>-0.70815864468749379</v>
      </c>
      <c r="P7" s="92">
        <v>-7.6668613670657026E-2</v>
      </c>
      <c r="Q7" s="90">
        <v>-1.3417007392364979</v>
      </c>
      <c r="R7" s="92">
        <v>-0.94003016493878566</v>
      </c>
      <c r="S7" s="90">
        <v>-1.583256027797397</v>
      </c>
      <c r="T7" s="92">
        <v>-0.82252639432143748</v>
      </c>
      <c r="U7" s="92">
        <v>-0.193911635944573</v>
      </c>
      <c r="V7" s="92">
        <v>-0.77473259916606074</v>
      </c>
      <c r="W7" s="92">
        <v>-0.91942336364109045</v>
      </c>
      <c r="X7" s="90">
        <v>-2.0002881345057966</v>
      </c>
      <c r="Y7" s="90">
        <v>-1.7654069298011135</v>
      </c>
      <c r="Z7" s="92">
        <v>-0.68402065773580012</v>
      </c>
      <c r="AA7" s="92">
        <v>-3.8044111088719884E-2</v>
      </c>
      <c r="AB7" s="92">
        <v>-0.30412362096444634</v>
      </c>
      <c r="AC7" s="92">
        <v>-0.60893543438955278</v>
      </c>
      <c r="AD7" s="92">
        <v>-0.21582939590270409</v>
      </c>
      <c r="AE7" s="92">
        <v>-0.20241875995247707</v>
      </c>
      <c r="AF7" s="90">
        <v>-1.5639420693171946</v>
      </c>
      <c r="AG7" s="90">
        <v>-1.8691014974766471</v>
      </c>
      <c r="AH7" s="90">
        <v>-1.7106953679250105</v>
      </c>
      <c r="AI7" s="90">
        <v>-1.9014886877987269</v>
      </c>
      <c r="AJ7" s="90">
        <v>-1.181597295322939</v>
      </c>
      <c r="AK7" s="90">
        <v>-1.6715747346064704</v>
      </c>
      <c r="AL7" s="90">
        <v>-1.2969275696776736</v>
      </c>
      <c r="AM7" s="90">
        <v>-1.9218727631176298</v>
      </c>
      <c r="AN7" s="90">
        <v>-1.6733100452628797</v>
      </c>
      <c r="AO7" s="90">
        <v>-2.3560711544233115</v>
      </c>
      <c r="AP7" s="90">
        <v>-1.1780355772116557</v>
      </c>
      <c r="AQ7" s="92">
        <v>-0.34369543828332527</v>
      </c>
      <c r="AR7" s="93">
        <v>-0.23071355296449667</v>
      </c>
      <c r="AS7" s="185"/>
      <c r="AU7" s="175" t="s">
        <v>121</v>
      </c>
      <c r="AV7" s="179">
        <v>-0.58588198145946824</v>
      </c>
      <c r="AW7" s="180">
        <v>-0.11611969675979719</v>
      </c>
      <c r="AX7" s="177">
        <v>-2.6958151213503281</v>
      </c>
      <c r="AY7" s="177">
        <v>-2.5218396426427661</v>
      </c>
      <c r="AZ7" s="180">
        <v>-0.27211681726151843</v>
      </c>
      <c r="BA7" s="177">
        <v>-3.2509568966729816</v>
      </c>
      <c r="BB7" s="180">
        <v>-0.53362458498455312</v>
      </c>
      <c r="BC7" s="177">
        <v>-1.1811503131638308</v>
      </c>
      <c r="BD7" s="177">
        <v>-1.1865478293803422</v>
      </c>
      <c r="BE7" s="177">
        <v>-1.29840498907034</v>
      </c>
      <c r="BF7" s="180">
        <v>-0.99403159400543606</v>
      </c>
      <c r="BG7" s="180">
        <v>-0.11439143083743561</v>
      </c>
      <c r="BH7" s="180">
        <v>-0.19022055544359942</v>
      </c>
      <c r="BI7" s="177">
        <v>-1.3611200658778431</v>
      </c>
      <c r="BJ7" s="180">
        <v>-0.42007220234628645</v>
      </c>
      <c r="BK7" s="177">
        <v>-1.6477444783062456</v>
      </c>
      <c r="BL7" s="177">
        <v>-1.8351352504715743</v>
      </c>
      <c r="BM7" s="177">
        <v>-2.2869625070766562</v>
      </c>
      <c r="BN7" s="177">
        <v>-1.3901844631931948</v>
      </c>
      <c r="BO7" s="177">
        <v>-2.0621726296999516</v>
      </c>
      <c r="BP7" s="177">
        <v>-1.1024481259961179</v>
      </c>
      <c r="BQ7" s="178">
        <v>-2.067679108473496</v>
      </c>
      <c r="BR7" s="100"/>
    </row>
    <row r="8" spans="2:70" ht="72">
      <c r="B8" s="88" t="s">
        <v>122</v>
      </c>
      <c r="C8" s="94">
        <v>8.48377447965704E-2</v>
      </c>
      <c r="D8" s="92">
        <v>0.1708155478642554</v>
      </c>
      <c r="E8" s="92">
        <v>0.96964106770799041</v>
      </c>
      <c r="F8" s="92">
        <v>0.25121776569113891</v>
      </c>
      <c r="G8" s="92">
        <v>0.17952639072968971</v>
      </c>
      <c r="H8" s="92">
        <v>0.34027440129483588</v>
      </c>
      <c r="I8" s="92">
        <v>1.9102332162575331E-2</v>
      </c>
      <c r="J8" s="92">
        <v>0.12404004703533525</v>
      </c>
      <c r="K8" s="92">
        <v>0.11895877920046531</v>
      </c>
      <c r="L8" s="92">
        <v>9.1878915989326029E-2</v>
      </c>
      <c r="M8" s="92">
        <v>6.5149758516421311E-2</v>
      </c>
      <c r="N8" s="92">
        <v>0.84677776825303908</v>
      </c>
      <c r="O8" s="92">
        <v>0.47884674457865978</v>
      </c>
      <c r="P8" s="92">
        <v>0.93888717368665309</v>
      </c>
      <c r="Q8" s="92">
        <v>0.1796930472539271</v>
      </c>
      <c r="R8" s="92">
        <v>0.34720208801482333</v>
      </c>
      <c r="S8" s="92">
        <v>0.11336312091495299</v>
      </c>
      <c r="T8" s="92">
        <v>0.41077737101657713</v>
      </c>
      <c r="U8" s="92">
        <v>0.84624507246692626</v>
      </c>
      <c r="V8" s="92">
        <v>0.43849768384246679</v>
      </c>
      <c r="W8" s="92">
        <v>0.35787417351870554</v>
      </c>
      <c r="X8" s="92">
        <v>4.5469159538980786E-2</v>
      </c>
      <c r="Y8" s="92">
        <v>7.7495399570063433E-2</v>
      </c>
      <c r="Z8" s="92">
        <v>0.49396212133656436</v>
      </c>
      <c r="AA8" s="92">
        <v>0.96965251190437862</v>
      </c>
      <c r="AB8" s="92">
        <v>0.76103371170724154</v>
      </c>
      <c r="AC8" s="92">
        <v>0.54256723597173351</v>
      </c>
      <c r="AD8" s="92">
        <v>0.82912073367925931</v>
      </c>
      <c r="AE8" s="92">
        <v>0.83958936362728198</v>
      </c>
      <c r="AF8" s="92">
        <v>0.1178311736335782</v>
      </c>
      <c r="AG8" s="92">
        <v>6.1608694733056524E-2</v>
      </c>
      <c r="AH8" s="92">
        <v>8.7137363246251751E-2</v>
      </c>
      <c r="AI8" s="92">
        <v>5.7238032810662941E-2</v>
      </c>
      <c r="AJ8" s="92">
        <v>0.23736552723965568</v>
      </c>
      <c r="AK8" s="92">
        <v>9.4608210325948128E-2</v>
      </c>
      <c r="AL8" s="92">
        <v>0.19465610942627215</v>
      </c>
      <c r="AM8" s="92">
        <v>5.4621769768736096E-2</v>
      </c>
      <c r="AN8" s="92">
        <v>9.4266275952533826E-2</v>
      </c>
      <c r="AO8" s="92">
        <v>1.846937952783698E-2</v>
      </c>
      <c r="AP8" s="92">
        <v>0.23878242313104789</v>
      </c>
      <c r="AQ8" s="92">
        <v>0.73107534214911596</v>
      </c>
      <c r="AR8" s="93">
        <v>0.81753734381200382</v>
      </c>
      <c r="AS8" s="185"/>
      <c r="AU8" s="175" t="s">
        <v>122</v>
      </c>
      <c r="AV8" s="179">
        <v>0.55795482664557006</v>
      </c>
      <c r="AW8" s="180">
        <v>0.90755767865386061</v>
      </c>
      <c r="AX8" s="180">
        <v>7.0216626665765359E-3</v>
      </c>
      <c r="AY8" s="180">
        <v>1.1674291358241523E-2</v>
      </c>
      <c r="AZ8" s="180">
        <v>0.78553219899138227</v>
      </c>
      <c r="BA8" s="180">
        <v>1.1501729386237402E-3</v>
      </c>
      <c r="BB8" s="180">
        <v>0.59360129533008776</v>
      </c>
      <c r="BC8" s="180">
        <v>0.23754301564757391</v>
      </c>
      <c r="BD8" s="180">
        <v>0.23540602476300526</v>
      </c>
      <c r="BE8" s="180">
        <v>0.19414820564917842</v>
      </c>
      <c r="BF8" s="180">
        <v>0.32020748630685847</v>
      </c>
      <c r="BG8" s="180">
        <v>0.90892750660775967</v>
      </c>
      <c r="BH8" s="180">
        <v>0.84913630427346598</v>
      </c>
      <c r="BI8" s="180">
        <v>0.17347574941444313</v>
      </c>
      <c r="BJ8" s="180">
        <v>0.67443270885234385</v>
      </c>
      <c r="BK8" s="180">
        <v>9.9405116682242708E-2</v>
      </c>
      <c r="BL8" s="180">
        <v>6.6485652058219227E-2</v>
      </c>
      <c r="BM8" s="180">
        <v>2.21980116007361E-2</v>
      </c>
      <c r="BN8" s="180">
        <v>0.16447287014764783</v>
      </c>
      <c r="BO8" s="180">
        <v>3.9191303533217377E-2</v>
      </c>
      <c r="BP8" s="180">
        <v>0.27026689873572923</v>
      </c>
      <c r="BQ8" s="181">
        <v>3.8670207689801402E-2</v>
      </c>
      <c r="BR8" s="100"/>
    </row>
    <row r="9" spans="2:70" ht="48.75" thickBot="1">
      <c r="B9" s="95" t="s">
        <v>123</v>
      </c>
      <c r="C9" s="96" t="s">
        <v>291</v>
      </c>
      <c r="D9" s="97" t="s">
        <v>292</v>
      </c>
      <c r="E9" s="97" t="s">
        <v>293</v>
      </c>
      <c r="F9" s="97" t="s">
        <v>294</v>
      </c>
      <c r="G9" s="97" t="s">
        <v>295</v>
      </c>
      <c r="H9" s="97" t="s">
        <v>296</v>
      </c>
      <c r="I9" s="99" t="s">
        <v>297</v>
      </c>
      <c r="J9" s="97" t="s">
        <v>298</v>
      </c>
      <c r="K9" s="97" t="s">
        <v>298</v>
      </c>
      <c r="L9" s="97" t="s">
        <v>291</v>
      </c>
      <c r="M9" s="97" t="s">
        <v>299</v>
      </c>
      <c r="N9" s="97" t="s">
        <v>300</v>
      </c>
      <c r="O9" s="97" t="s">
        <v>301</v>
      </c>
      <c r="P9" s="97" t="s">
        <v>302</v>
      </c>
      <c r="Q9" s="97" t="s">
        <v>295</v>
      </c>
      <c r="R9" s="97" t="s">
        <v>296</v>
      </c>
      <c r="S9" s="97" t="s">
        <v>303</v>
      </c>
      <c r="T9" s="97" t="s">
        <v>304</v>
      </c>
      <c r="U9" s="97" t="s">
        <v>300</v>
      </c>
      <c r="V9" s="97" t="s">
        <v>305</v>
      </c>
      <c r="W9" s="97" t="s">
        <v>306</v>
      </c>
      <c r="X9" s="99" t="s">
        <v>307</v>
      </c>
      <c r="Y9" s="97" t="s">
        <v>299</v>
      </c>
      <c r="Z9" s="97" t="s">
        <v>305</v>
      </c>
      <c r="AA9" s="97" t="s">
        <v>293</v>
      </c>
      <c r="AB9" s="97" t="s">
        <v>308</v>
      </c>
      <c r="AC9" s="97" t="s">
        <v>301</v>
      </c>
      <c r="AD9" s="97" t="s">
        <v>300</v>
      </c>
      <c r="AE9" s="97" t="s">
        <v>300</v>
      </c>
      <c r="AF9" s="97" t="s">
        <v>303</v>
      </c>
      <c r="AG9" s="97" t="s">
        <v>309</v>
      </c>
      <c r="AH9" s="97" t="s">
        <v>310</v>
      </c>
      <c r="AI9" s="97" t="s">
        <v>311</v>
      </c>
      <c r="AJ9" s="97" t="s">
        <v>294</v>
      </c>
      <c r="AK9" s="97" t="s">
        <v>291</v>
      </c>
      <c r="AL9" s="97" t="s">
        <v>295</v>
      </c>
      <c r="AM9" s="97" t="s">
        <v>311</v>
      </c>
      <c r="AN9" s="97" t="s">
        <v>310</v>
      </c>
      <c r="AO9" s="99" t="s">
        <v>312</v>
      </c>
      <c r="AP9" s="97" t="s">
        <v>294</v>
      </c>
      <c r="AQ9" s="97" t="s">
        <v>308</v>
      </c>
      <c r="AR9" s="98" t="s">
        <v>313</v>
      </c>
      <c r="AS9" s="185"/>
      <c r="AU9" s="108" t="s">
        <v>123</v>
      </c>
      <c r="AV9" s="182" t="s">
        <v>495</v>
      </c>
      <c r="AW9" s="183" t="s">
        <v>302</v>
      </c>
      <c r="AX9" s="186" t="s">
        <v>496</v>
      </c>
      <c r="AY9" s="186" t="s">
        <v>497</v>
      </c>
      <c r="AZ9" s="183" t="s">
        <v>313</v>
      </c>
      <c r="BA9" s="186" t="s">
        <v>498</v>
      </c>
      <c r="BB9" s="183" t="s">
        <v>495</v>
      </c>
      <c r="BC9" s="183" t="s">
        <v>294</v>
      </c>
      <c r="BD9" s="183" t="s">
        <v>294</v>
      </c>
      <c r="BE9" s="183" t="s">
        <v>295</v>
      </c>
      <c r="BF9" s="183" t="s">
        <v>499</v>
      </c>
      <c r="BG9" s="183" t="s">
        <v>302</v>
      </c>
      <c r="BH9" s="183" t="s">
        <v>300</v>
      </c>
      <c r="BI9" s="183" t="s">
        <v>295</v>
      </c>
      <c r="BJ9" s="183" t="s">
        <v>500</v>
      </c>
      <c r="BK9" s="183" t="s">
        <v>291</v>
      </c>
      <c r="BL9" s="183" t="s">
        <v>309</v>
      </c>
      <c r="BM9" s="186" t="s">
        <v>297</v>
      </c>
      <c r="BN9" s="183" t="s">
        <v>292</v>
      </c>
      <c r="BO9" s="186" t="s">
        <v>501</v>
      </c>
      <c r="BP9" s="183" t="s">
        <v>502</v>
      </c>
      <c r="BQ9" s="187" t="s">
        <v>501</v>
      </c>
      <c r="BR9" s="100"/>
    </row>
    <row r="10" spans="2:70" ht="15.75" thickTop="1">
      <c r="B10" s="237" t="s">
        <v>124</v>
      </c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237"/>
      <c r="AQ10" s="237"/>
      <c r="AR10" s="237"/>
      <c r="AS10" s="185"/>
      <c r="AU10" s="242" t="s">
        <v>494</v>
      </c>
      <c r="AV10" s="242"/>
      <c r="AW10" s="242"/>
      <c r="AX10" s="242"/>
      <c r="AY10" s="242"/>
      <c r="AZ10" s="242"/>
      <c r="BA10" s="242"/>
      <c r="BB10" s="242"/>
      <c r="BC10" s="242"/>
      <c r="BD10" s="242"/>
      <c r="BE10" s="242"/>
      <c r="BF10" s="242"/>
      <c r="BG10" s="242"/>
      <c r="BH10" s="242"/>
      <c r="BI10" s="242"/>
      <c r="BJ10" s="242"/>
      <c r="BK10" s="242"/>
      <c r="BL10" s="242"/>
      <c r="BM10" s="242"/>
      <c r="BN10" s="242"/>
      <c r="BO10" s="242"/>
      <c r="BP10" s="242"/>
      <c r="BQ10" s="242"/>
      <c r="BR10" s="100"/>
    </row>
    <row r="11" spans="2:70">
      <c r="B11" s="237" t="s">
        <v>125</v>
      </c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237"/>
      <c r="AI11" s="237"/>
      <c r="AJ11" s="237"/>
      <c r="AK11" s="237"/>
      <c r="AL11" s="237"/>
      <c r="AM11" s="237"/>
      <c r="AN11" s="237"/>
      <c r="AO11" s="237"/>
      <c r="AP11" s="237"/>
      <c r="AQ11" s="237"/>
      <c r="AR11" s="237"/>
      <c r="AS11" s="185"/>
      <c r="AU11" s="242" t="s">
        <v>125</v>
      </c>
      <c r="AV11" s="242"/>
      <c r="AW11" s="242"/>
      <c r="AX11" s="242"/>
      <c r="AY11" s="242"/>
      <c r="AZ11" s="242"/>
      <c r="BA11" s="242"/>
      <c r="BB11" s="242"/>
      <c r="BC11" s="242"/>
      <c r="BD11" s="242"/>
      <c r="BE11" s="242"/>
      <c r="BF11" s="242"/>
      <c r="BG11" s="242"/>
      <c r="BH11" s="242"/>
      <c r="BI11" s="242"/>
      <c r="BJ11" s="242"/>
      <c r="BK11" s="242"/>
      <c r="BL11" s="242"/>
      <c r="BM11" s="242"/>
      <c r="BN11" s="242"/>
      <c r="BO11" s="242"/>
      <c r="BP11" s="242"/>
      <c r="BQ11" s="242"/>
      <c r="BR11" s="100"/>
    </row>
    <row r="13" spans="2:70">
      <c r="B13" t="s">
        <v>343</v>
      </c>
    </row>
    <row r="14" spans="2:70" ht="15.75" thickBot="1">
      <c r="B14" s="238" t="s">
        <v>126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100"/>
      <c r="AU14" s="241" t="s">
        <v>343</v>
      </c>
      <c r="AV14" s="241"/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1"/>
      <c r="BH14" s="241"/>
      <c r="BI14" s="241"/>
      <c r="BJ14" s="241"/>
      <c r="BK14" s="241"/>
      <c r="BL14" s="241"/>
      <c r="BM14" s="241"/>
      <c r="BN14" s="241"/>
      <c r="BO14" s="241"/>
      <c r="BP14" s="241"/>
      <c r="BQ14" s="241"/>
      <c r="BR14" s="100"/>
    </row>
    <row r="15" spans="2:70" ht="62.25" thickTop="1" thickBot="1">
      <c r="B15" s="240" t="s">
        <v>118</v>
      </c>
      <c r="C15" s="101" t="s">
        <v>153</v>
      </c>
      <c r="D15" s="102" t="s">
        <v>154</v>
      </c>
      <c r="E15" s="102" t="s">
        <v>155</v>
      </c>
      <c r="F15" s="102" t="s">
        <v>156</v>
      </c>
      <c r="G15" s="102" t="s">
        <v>157</v>
      </c>
      <c r="H15" s="102" t="s">
        <v>158</v>
      </c>
      <c r="I15" s="102" t="s">
        <v>159</v>
      </c>
      <c r="J15" s="102" t="s">
        <v>160</v>
      </c>
      <c r="K15" s="102" t="s">
        <v>161</v>
      </c>
      <c r="L15" s="102" t="s">
        <v>162</v>
      </c>
      <c r="M15" s="102" t="s">
        <v>163</v>
      </c>
      <c r="N15" s="102" t="s">
        <v>164</v>
      </c>
      <c r="O15" s="102" t="s">
        <v>165</v>
      </c>
      <c r="P15" s="102" t="s">
        <v>166</v>
      </c>
      <c r="Q15" s="103" t="s">
        <v>167</v>
      </c>
      <c r="R15" s="100"/>
      <c r="AU15" s="240" t="s">
        <v>118</v>
      </c>
      <c r="AV15" s="101" t="s">
        <v>422</v>
      </c>
      <c r="AW15" s="102" t="s">
        <v>423</v>
      </c>
      <c r="AX15" s="102" t="s">
        <v>424</v>
      </c>
      <c r="AY15" s="102" t="s">
        <v>425</v>
      </c>
      <c r="AZ15" s="102" t="s">
        <v>426</v>
      </c>
      <c r="BA15" s="102" t="s">
        <v>427</v>
      </c>
      <c r="BB15" s="102" t="s">
        <v>404</v>
      </c>
      <c r="BC15" s="102" t="s">
        <v>405</v>
      </c>
      <c r="BD15" s="102" t="s">
        <v>406</v>
      </c>
      <c r="BE15" s="102" t="s">
        <v>407</v>
      </c>
      <c r="BF15" s="102" t="s">
        <v>408</v>
      </c>
      <c r="BG15" s="102" t="s">
        <v>409</v>
      </c>
      <c r="BH15" s="102" t="s">
        <v>410</v>
      </c>
      <c r="BI15" s="102" t="s">
        <v>411</v>
      </c>
      <c r="BJ15" s="102" t="s">
        <v>412</v>
      </c>
      <c r="BK15" s="102" t="s">
        <v>413</v>
      </c>
      <c r="BL15" s="102" t="s">
        <v>414</v>
      </c>
      <c r="BM15" s="102" t="s">
        <v>415</v>
      </c>
      <c r="BN15" s="102" t="s">
        <v>416</v>
      </c>
      <c r="BO15" s="102" t="s">
        <v>417</v>
      </c>
      <c r="BP15" s="102" t="s">
        <v>418</v>
      </c>
      <c r="BQ15" s="103" t="s">
        <v>419</v>
      </c>
      <c r="BR15" s="100"/>
    </row>
    <row r="16" spans="2:70" ht="24.75" thickTop="1">
      <c r="B16" s="104" t="s">
        <v>121</v>
      </c>
      <c r="C16" s="105" t="s">
        <v>330</v>
      </c>
      <c r="D16" s="106" t="s">
        <v>331</v>
      </c>
      <c r="E16" s="106" t="s">
        <v>332</v>
      </c>
      <c r="F16" s="106" t="s">
        <v>333</v>
      </c>
      <c r="G16" s="106" t="s">
        <v>334</v>
      </c>
      <c r="H16" s="106" t="s">
        <v>335</v>
      </c>
      <c r="I16" s="106" t="s">
        <v>336</v>
      </c>
      <c r="J16" s="106" t="s">
        <v>337</v>
      </c>
      <c r="K16" s="106" t="s">
        <v>338</v>
      </c>
      <c r="L16" s="106" t="s">
        <v>339</v>
      </c>
      <c r="M16" s="106" t="s">
        <v>340</v>
      </c>
      <c r="N16" s="106" t="s">
        <v>341</v>
      </c>
      <c r="O16" s="106" t="s">
        <v>341</v>
      </c>
      <c r="P16" s="106" t="s">
        <v>341</v>
      </c>
      <c r="Q16" s="107" t="s">
        <v>342</v>
      </c>
      <c r="R16" s="100"/>
      <c r="AU16" s="104" t="s">
        <v>119</v>
      </c>
      <c r="AV16" s="172">
        <v>42</v>
      </c>
      <c r="AW16" s="173">
        <v>48</v>
      </c>
      <c r="AX16" s="173">
        <v>14.5</v>
      </c>
      <c r="AY16" s="173">
        <v>17</v>
      </c>
      <c r="AZ16" s="173">
        <v>46</v>
      </c>
      <c r="BA16" s="173">
        <v>7</v>
      </c>
      <c r="BB16" s="173">
        <v>42.5</v>
      </c>
      <c r="BC16" s="173">
        <v>34</v>
      </c>
      <c r="BD16" s="173">
        <v>34</v>
      </c>
      <c r="BE16" s="173">
        <v>32.5</v>
      </c>
      <c r="BF16" s="173">
        <v>36.5</v>
      </c>
      <c r="BG16" s="173">
        <v>48</v>
      </c>
      <c r="BH16" s="173">
        <v>47</v>
      </c>
      <c r="BI16" s="173">
        <v>32</v>
      </c>
      <c r="BJ16" s="173">
        <v>44</v>
      </c>
      <c r="BK16" s="173">
        <v>28</v>
      </c>
      <c r="BL16" s="173">
        <v>25.5</v>
      </c>
      <c r="BM16" s="173">
        <v>19.5</v>
      </c>
      <c r="BN16" s="173">
        <v>31.5</v>
      </c>
      <c r="BO16" s="173">
        <v>22.5</v>
      </c>
      <c r="BP16" s="173">
        <v>35</v>
      </c>
      <c r="BQ16" s="174">
        <v>22.5</v>
      </c>
      <c r="BR16" s="100"/>
    </row>
    <row r="17" spans="2:70" ht="72.75" thickBot="1">
      <c r="B17" s="108" t="s">
        <v>122</v>
      </c>
      <c r="C17" s="110">
        <v>5.000169055962826E-3</v>
      </c>
      <c r="D17" s="111">
        <v>5.7497086233354649E-3</v>
      </c>
      <c r="E17" s="111">
        <v>7.3685746263749338E-3</v>
      </c>
      <c r="F17" s="111">
        <v>7.0583320485281065E-3</v>
      </c>
      <c r="G17" s="111">
        <v>4.1810542976578838E-2</v>
      </c>
      <c r="H17" s="111">
        <v>7.3163817730573441E-3</v>
      </c>
      <c r="I17" s="111">
        <v>7.3685746263749338E-3</v>
      </c>
      <c r="J17" s="111">
        <v>7.632441648205519E-3</v>
      </c>
      <c r="K17" s="109">
        <v>0.10247043485974945</v>
      </c>
      <c r="L17" s="111">
        <v>2.5534765069422885E-2</v>
      </c>
      <c r="M17" s="111">
        <v>1.0792782163388187E-2</v>
      </c>
      <c r="N17" s="111">
        <v>7.632441648205519E-3</v>
      </c>
      <c r="O17" s="111">
        <v>7.632441648205519E-3</v>
      </c>
      <c r="P17" s="111">
        <v>7.632441648205519E-3</v>
      </c>
      <c r="Q17" s="112">
        <v>1.5067042312151457E-2</v>
      </c>
      <c r="R17" s="100"/>
      <c r="AU17" s="175" t="s">
        <v>120</v>
      </c>
      <c r="AV17" s="176">
        <v>87</v>
      </c>
      <c r="AW17" s="177">
        <v>114</v>
      </c>
      <c r="AX17" s="177">
        <v>80.5</v>
      </c>
      <c r="AY17" s="177">
        <v>83</v>
      </c>
      <c r="AZ17" s="177">
        <v>91</v>
      </c>
      <c r="BA17" s="177">
        <v>73</v>
      </c>
      <c r="BB17" s="177">
        <v>108.5</v>
      </c>
      <c r="BC17" s="177">
        <v>100</v>
      </c>
      <c r="BD17" s="177">
        <v>100</v>
      </c>
      <c r="BE17" s="177">
        <v>77.5</v>
      </c>
      <c r="BF17" s="177">
        <v>81.5</v>
      </c>
      <c r="BG17" s="177">
        <v>93</v>
      </c>
      <c r="BH17" s="177">
        <v>92</v>
      </c>
      <c r="BI17" s="177">
        <v>98</v>
      </c>
      <c r="BJ17" s="177">
        <v>89</v>
      </c>
      <c r="BK17" s="177">
        <v>73</v>
      </c>
      <c r="BL17" s="177">
        <v>91.5</v>
      </c>
      <c r="BM17" s="177">
        <v>85.5</v>
      </c>
      <c r="BN17" s="177">
        <v>97.5</v>
      </c>
      <c r="BO17" s="177">
        <v>88.5</v>
      </c>
      <c r="BP17" s="177">
        <v>80</v>
      </c>
      <c r="BQ17" s="178">
        <v>88.5</v>
      </c>
      <c r="BR17" s="100"/>
    </row>
    <row r="18" spans="2:70" ht="15.75" thickTop="1">
      <c r="B18" s="239" t="s">
        <v>168</v>
      </c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100"/>
      <c r="AU18" s="175" t="s">
        <v>121</v>
      </c>
      <c r="AV18" s="179">
        <v>-0.58588198145946824</v>
      </c>
      <c r="AW18" s="180">
        <v>-0.11611969675979719</v>
      </c>
      <c r="AX18" s="177">
        <v>-2.6958151213503281</v>
      </c>
      <c r="AY18" s="177">
        <v>-2.5218396426427661</v>
      </c>
      <c r="AZ18" s="180">
        <v>-0.27211681726151843</v>
      </c>
      <c r="BA18" s="177">
        <v>-3.2509568966729816</v>
      </c>
      <c r="BB18" s="180">
        <v>-0.53362458498455312</v>
      </c>
      <c r="BC18" s="177">
        <v>-1.1811503131638308</v>
      </c>
      <c r="BD18" s="177">
        <v>-1.1865478293803422</v>
      </c>
      <c r="BE18" s="177">
        <v>-1.29840498907034</v>
      </c>
      <c r="BF18" s="180">
        <v>-0.99403159400543606</v>
      </c>
      <c r="BG18" s="180">
        <v>-0.11439143083743561</v>
      </c>
      <c r="BH18" s="180">
        <v>-0.19022055544359942</v>
      </c>
      <c r="BI18" s="177">
        <v>-1.3611200658778431</v>
      </c>
      <c r="BJ18" s="180">
        <v>-0.42007220234628645</v>
      </c>
      <c r="BK18" s="177">
        <v>-1.6477444783062456</v>
      </c>
      <c r="BL18" s="177">
        <v>-1.8351352504715743</v>
      </c>
      <c r="BM18" s="177">
        <v>-2.2869625070766562</v>
      </c>
      <c r="BN18" s="177">
        <v>-1.3901844631931948</v>
      </c>
      <c r="BO18" s="177">
        <v>-2.0621726296999516</v>
      </c>
      <c r="BP18" s="177">
        <v>-1.1024481259961179</v>
      </c>
      <c r="BQ18" s="178">
        <v>-2.067679108473496</v>
      </c>
      <c r="BR18" s="100"/>
    </row>
    <row r="19" spans="2:70" ht="72">
      <c r="B19" s="239" t="s">
        <v>169</v>
      </c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100"/>
      <c r="AU19" s="175" t="s">
        <v>122</v>
      </c>
      <c r="AV19" s="179">
        <v>0.55795482664557006</v>
      </c>
      <c r="AW19" s="180">
        <v>0.90755767865386061</v>
      </c>
      <c r="AX19" s="180">
        <v>7.0216626665765359E-3</v>
      </c>
      <c r="AY19" s="180">
        <v>1.1674291358241523E-2</v>
      </c>
      <c r="AZ19" s="180">
        <v>0.78553219899138227</v>
      </c>
      <c r="BA19" s="180">
        <v>1.1501729386237402E-3</v>
      </c>
      <c r="BB19" s="180">
        <v>0.59360129533008776</v>
      </c>
      <c r="BC19" s="180">
        <v>0.23754301564757391</v>
      </c>
      <c r="BD19" s="180">
        <v>0.23540602476300526</v>
      </c>
      <c r="BE19" s="180">
        <v>0.19414820564917842</v>
      </c>
      <c r="BF19" s="180">
        <v>0.32020748630685847</v>
      </c>
      <c r="BG19" s="180">
        <v>0.90892750660775967</v>
      </c>
      <c r="BH19" s="180">
        <v>0.84913630427346598</v>
      </c>
      <c r="BI19" s="180">
        <v>0.17347574941444313</v>
      </c>
      <c r="BJ19" s="180">
        <v>0.67443270885234385</v>
      </c>
      <c r="BK19" s="180">
        <v>9.9405116682242708E-2</v>
      </c>
      <c r="BL19" s="180">
        <v>6.6485652058219227E-2</v>
      </c>
      <c r="BM19" s="180">
        <v>2.21980116007361E-2</v>
      </c>
      <c r="BN19" s="180">
        <v>0.16447287014764783</v>
      </c>
      <c r="BO19" s="180">
        <v>3.9191303533217377E-2</v>
      </c>
      <c r="BP19" s="180">
        <v>0.27026689873572923</v>
      </c>
      <c r="BQ19" s="181">
        <v>3.8670207689801402E-2</v>
      </c>
      <c r="BR19" s="100"/>
    </row>
    <row r="20" spans="2:70" ht="48.75" thickBot="1">
      <c r="B20" s="239" t="s">
        <v>170</v>
      </c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100"/>
      <c r="AU20" s="108" t="s">
        <v>123</v>
      </c>
      <c r="AV20" s="182" t="s">
        <v>495</v>
      </c>
      <c r="AW20" s="183" t="s">
        <v>302</v>
      </c>
      <c r="AX20" s="186" t="s">
        <v>496</v>
      </c>
      <c r="AY20" s="186" t="s">
        <v>497</v>
      </c>
      <c r="AZ20" s="183" t="s">
        <v>313</v>
      </c>
      <c r="BA20" s="186" t="s">
        <v>498</v>
      </c>
      <c r="BB20" s="183" t="s">
        <v>495</v>
      </c>
      <c r="BC20" s="183" t="s">
        <v>294</v>
      </c>
      <c r="BD20" s="183" t="s">
        <v>294</v>
      </c>
      <c r="BE20" s="183" t="s">
        <v>295</v>
      </c>
      <c r="BF20" s="183" t="s">
        <v>499</v>
      </c>
      <c r="BG20" s="183" t="s">
        <v>302</v>
      </c>
      <c r="BH20" s="183" t="s">
        <v>300</v>
      </c>
      <c r="BI20" s="183" t="s">
        <v>295</v>
      </c>
      <c r="BJ20" s="183" t="s">
        <v>500</v>
      </c>
      <c r="BK20" s="183" t="s">
        <v>291</v>
      </c>
      <c r="BL20" s="183" t="s">
        <v>309</v>
      </c>
      <c r="BM20" s="186" t="s">
        <v>297</v>
      </c>
      <c r="BN20" s="183" t="s">
        <v>292</v>
      </c>
      <c r="BO20" s="186" t="s">
        <v>501</v>
      </c>
      <c r="BP20" s="183" t="s">
        <v>502</v>
      </c>
      <c r="BQ20" s="187" t="s">
        <v>501</v>
      </c>
      <c r="BR20" s="100"/>
    </row>
    <row r="21" spans="2:70" ht="15.75" thickTop="1">
      <c r="AU21" s="242" t="s">
        <v>494</v>
      </c>
      <c r="AV21" s="242"/>
      <c r="AW21" s="242"/>
      <c r="AX21" s="242"/>
      <c r="AY21" s="242"/>
      <c r="AZ21" s="242"/>
      <c r="BA21" s="242"/>
      <c r="BB21" s="242"/>
      <c r="BC21" s="242"/>
      <c r="BD21" s="242"/>
      <c r="BE21" s="242"/>
      <c r="BF21" s="242"/>
      <c r="BG21" s="242"/>
      <c r="BH21" s="242"/>
      <c r="BI21" s="242"/>
      <c r="BJ21" s="242"/>
      <c r="BK21" s="242"/>
      <c r="BL21" s="242"/>
      <c r="BM21" s="242"/>
      <c r="BN21" s="242"/>
      <c r="BO21" s="242"/>
      <c r="BP21" s="242"/>
      <c r="BQ21" s="242"/>
      <c r="BR21" s="100"/>
    </row>
    <row r="22" spans="2:70">
      <c r="AU22" s="242" t="s">
        <v>125</v>
      </c>
      <c r="AV22" s="242"/>
      <c r="AW22" s="242"/>
      <c r="AX22" s="242"/>
      <c r="AY22" s="242"/>
      <c r="AZ22" s="242"/>
      <c r="BA22" s="242"/>
      <c r="BB22" s="242"/>
      <c r="BC22" s="242"/>
      <c r="BD22" s="242"/>
      <c r="BE22" s="242"/>
      <c r="BF22" s="242"/>
      <c r="BG22" s="242"/>
      <c r="BH22" s="242"/>
      <c r="BI22" s="242"/>
      <c r="BJ22" s="242"/>
      <c r="BK22" s="242"/>
      <c r="BL22" s="242"/>
      <c r="BM22" s="242"/>
      <c r="BN22" s="242"/>
      <c r="BO22" s="242"/>
      <c r="BP22" s="242"/>
      <c r="BQ22" s="242"/>
      <c r="BR22" s="100"/>
    </row>
    <row r="23" spans="2:70">
      <c r="B23" t="s">
        <v>329</v>
      </c>
    </row>
    <row r="24" spans="2:70" ht="15.75" thickBot="1">
      <c r="B24" s="238" t="s">
        <v>126</v>
      </c>
      <c r="C24" s="238"/>
      <c r="D24" s="238"/>
      <c r="E24" s="238"/>
      <c r="F24" s="238"/>
      <c r="G24" s="238"/>
      <c r="H24" s="238"/>
      <c r="I24" s="238"/>
      <c r="J24" s="238"/>
      <c r="K24" s="238"/>
      <c r="L24" s="238"/>
      <c r="M24" s="238"/>
      <c r="N24" s="238"/>
      <c r="O24" s="238"/>
      <c r="P24" s="238"/>
      <c r="Q24" s="238"/>
      <c r="R24" s="100"/>
      <c r="AW24" s="241" t="s">
        <v>514</v>
      </c>
      <c r="AX24" s="241"/>
      <c r="AY24" s="241"/>
      <c r="AZ24" s="241"/>
      <c r="BA24" s="241"/>
      <c r="BB24" s="241"/>
      <c r="BC24" s="241"/>
      <c r="BD24" s="241"/>
      <c r="BE24" s="241"/>
      <c r="BF24" s="241"/>
      <c r="BG24" s="241"/>
      <c r="BH24" s="241"/>
      <c r="BI24" s="100"/>
    </row>
    <row r="25" spans="2:70" ht="86.25" thickTop="1" thickBot="1">
      <c r="B25" s="240" t="s">
        <v>118</v>
      </c>
      <c r="C25" s="101" t="s">
        <v>153</v>
      </c>
      <c r="D25" s="102" t="s">
        <v>154</v>
      </c>
      <c r="E25" s="102" t="s">
        <v>155</v>
      </c>
      <c r="F25" s="102" t="s">
        <v>156</v>
      </c>
      <c r="G25" s="102" t="s">
        <v>157</v>
      </c>
      <c r="H25" s="102" t="s">
        <v>158</v>
      </c>
      <c r="I25" s="102" t="s">
        <v>159</v>
      </c>
      <c r="J25" s="102" t="s">
        <v>160</v>
      </c>
      <c r="K25" s="102" t="s">
        <v>161</v>
      </c>
      <c r="L25" s="102" t="s">
        <v>162</v>
      </c>
      <c r="M25" s="102" t="s">
        <v>163</v>
      </c>
      <c r="N25" s="102" t="s">
        <v>164</v>
      </c>
      <c r="O25" s="102" t="s">
        <v>165</v>
      </c>
      <c r="P25" s="102" t="s">
        <v>166</v>
      </c>
      <c r="Q25" s="103" t="s">
        <v>167</v>
      </c>
      <c r="R25" s="100"/>
      <c r="AW25" s="240" t="s">
        <v>118</v>
      </c>
      <c r="AX25" s="101" t="s">
        <v>445</v>
      </c>
      <c r="AY25" s="102" t="s">
        <v>446</v>
      </c>
      <c r="AZ25" s="102" t="s">
        <v>447</v>
      </c>
      <c r="BA25" s="102" t="s">
        <v>448</v>
      </c>
      <c r="BB25" s="102" t="s">
        <v>449</v>
      </c>
      <c r="BC25" s="102" t="s">
        <v>450</v>
      </c>
      <c r="BD25" s="102" t="s">
        <v>451</v>
      </c>
      <c r="BE25" s="102" t="s">
        <v>452</v>
      </c>
      <c r="BF25" s="102" t="s">
        <v>453</v>
      </c>
      <c r="BG25" s="102" t="s">
        <v>454</v>
      </c>
      <c r="BH25" s="103" t="s">
        <v>455</v>
      </c>
      <c r="BI25" s="100"/>
    </row>
    <row r="26" spans="2:70" ht="15.75" thickTop="1">
      <c r="B26" s="104" t="s">
        <v>121</v>
      </c>
      <c r="C26" s="105" t="s">
        <v>315</v>
      </c>
      <c r="D26" s="106" t="s">
        <v>316</v>
      </c>
      <c r="E26" s="106" t="s">
        <v>317</v>
      </c>
      <c r="F26" s="106" t="s">
        <v>318</v>
      </c>
      <c r="G26" s="106" t="s">
        <v>319</v>
      </c>
      <c r="H26" s="106" t="s">
        <v>320</v>
      </c>
      <c r="I26" s="106" t="s">
        <v>321</v>
      </c>
      <c r="J26" s="106" t="s">
        <v>322</v>
      </c>
      <c r="K26" s="106" t="s">
        <v>323</v>
      </c>
      <c r="L26" s="106" t="s">
        <v>324</v>
      </c>
      <c r="M26" s="106" t="s">
        <v>325</v>
      </c>
      <c r="N26" s="106" t="s">
        <v>326</v>
      </c>
      <c r="O26" s="106" t="s">
        <v>327</v>
      </c>
      <c r="P26" s="106" t="s">
        <v>326</v>
      </c>
      <c r="Q26" s="107" t="s">
        <v>328</v>
      </c>
      <c r="R26" s="100"/>
      <c r="AW26" s="104" t="s">
        <v>121</v>
      </c>
      <c r="AX26" s="105" t="s">
        <v>504</v>
      </c>
      <c r="AY26" s="106" t="s">
        <v>505</v>
      </c>
      <c r="AZ26" s="106" t="s">
        <v>506</v>
      </c>
      <c r="BA26" s="106" t="s">
        <v>507</v>
      </c>
      <c r="BB26" s="106" t="s">
        <v>483</v>
      </c>
      <c r="BC26" s="106" t="s">
        <v>508</v>
      </c>
      <c r="BD26" s="106" t="s">
        <v>509</v>
      </c>
      <c r="BE26" s="106" t="s">
        <v>510</v>
      </c>
      <c r="BF26" s="106" t="s">
        <v>511</v>
      </c>
      <c r="BG26" s="106" t="s">
        <v>512</v>
      </c>
      <c r="BH26" s="107" t="s">
        <v>513</v>
      </c>
      <c r="BI26" s="100"/>
    </row>
    <row r="27" spans="2:70" ht="72.75" thickBot="1">
      <c r="B27" s="108" t="s">
        <v>122</v>
      </c>
      <c r="C27" s="110">
        <v>2.7969856672858447E-3</v>
      </c>
      <c r="D27" s="111">
        <v>1.3406411172294786E-3</v>
      </c>
      <c r="E27" s="111">
        <v>3.1160946947178356E-3</v>
      </c>
      <c r="F27" s="109">
        <v>9.1541265488976981E-2</v>
      </c>
      <c r="G27" s="111">
        <v>3.298935358836067E-3</v>
      </c>
      <c r="H27" s="111">
        <v>4.1507756913320261E-3</v>
      </c>
      <c r="I27" s="111">
        <v>4.4065400736826889E-2</v>
      </c>
      <c r="J27" s="111">
        <v>3.1310940149459538E-3</v>
      </c>
      <c r="K27" s="109">
        <v>0.23419430487921461</v>
      </c>
      <c r="L27" s="111">
        <v>3.0123054507454903E-3</v>
      </c>
      <c r="M27" s="111">
        <v>5.8227582331895171E-3</v>
      </c>
      <c r="N27" s="111">
        <v>3.3300139117459853E-3</v>
      </c>
      <c r="O27" s="111">
        <v>3.3456181158508821E-3</v>
      </c>
      <c r="P27" s="111">
        <v>3.3300139117459853E-3</v>
      </c>
      <c r="Q27" s="112">
        <v>5.8470757973204928E-3</v>
      </c>
      <c r="R27" s="100"/>
      <c r="AW27" s="108" t="s">
        <v>122</v>
      </c>
      <c r="AX27" s="189">
        <v>3.1915226105188044E-3</v>
      </c>
      <c r="AY27" s="190">
        <v>4.8922409018350346E-3</v>
      </c>
      <c r="AZ27" s="190">
        <v>3.2372973339849266E-3</v>
      </c>
      <c r="BA27" s="109">
        <v>0.68112210571572762</v>
      </c>
      <c r="BB27" s="109">
        <v>0.10247043485974938</v>
      </c>
      <c r="BC27" s="109">
        <v>0.72092916994987088</v>
      </c>
      <c r="BD27" s="109">
        <v>0.28547383069858617</v>
      </c>
      <c r="BE27" s="109">
        <v>0.41207746485645708</v>
      </c>
      <c r="BF27" s="109">
        <v>0.26157223601394941</v>
      </c>
      <c r="BG27" s="109">
        <v>0.38596207926442705</v>
      </c>
      <c r="BH27" s="188">
        <v>0.10880943004054569</v>
      </c>
      <c r="BI27" s="100"/>
    </row>
    <row r="28" spans="2:70" ht="15.75" thickTop="1">
      <c r="B28" s="239" t="s">
        <v>168</v>
      </c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100"/>
      <c r="AW28" s="242" t="s">
        <v>168</v>
      </c>
      <c r="AX28" s="242"/>
      <c r="AY28" s="242"/>
      <c r="AZ28" s="242"/>
      <c r="BA28" s="242"/>
      <c r="BB28" s="242"/>
      <c r="BC28" s="242"/>
      <c r="BD28" s="242"/>
      <c r="BE28" s="242"/>
      <c r="BF28" s="242"/>
      <c r="BG28" s="242"/>
      <c r="BH28" s="242"/>
      <c r="BI28" s="100"/>
    </row>
    <row r="29" spans="2:70">
      <c r="B29" s="239" t="s">
        <v>169</v>
      </c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100"/>
      <c r="AW29" s="242" t="s">
        <v>456</v>
      </c>
      <c r="AX29" s="242"/>
      <c r="AY29" s="242"/>
      <c r="AZ29" s="242"/>
      <c r="BA29" s="242"/>
      <c r="BB29" s="242"/>
      <c r="BC29" s="242"/>
      <c r="BD29" s="242"/>
      <c r="BE29" s="242"/>
      <c r="BF29" s="242"/>
      <c r="BG29" s="242"/>
      <c r="BH29" s="242"/>
      <c r="BI29" s="100"/>
    </row>
    <row r="30" spans="2:70">
      <c r="B30" s="239" t="s">
        <v>170</v>
      </c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100"/>
      <c r="AW30" s="242" t="s">
        <v>457</v>
      </c>
      <c r="AX30" s="242"/>
      <c r="AY30" s="242"/>
      <c r="AZ30" s="242"/>
      <c r="BA30" s="242"/>
      <c r="BB30" s="242"/>
      <c r="BC30" s="242"/>
      <c r="BD30" s="242"/>
      <c r="BE30" s="242"/>
      <c r="BF30" s="242"/>
      <c r="BG30" s="242"/>
      <c r="BH30" s="242"/>
      <c r="BI30" s="100"/>
    </row>
  </sheetData>
  <mergeCells count="27">
    <mergeCell ref="AW28:BH28"/>
    <mergeCell ref="AW29:BH29"/>
    <mergeCell ref="AW30:BH30"/>
    <mergeCell ref="AU15"/>
    <mergeCell ref="AU21:BQ21"/>
    <mergeCell ref="AU22:BQ22"/>
    <mergeCell ref="AW24:BH24"/>
    <mergeCell ref="AW25"/>
    <mergeCell ref="AU3:BQ3"/>
    <mergeCell ref="AU4"/>
    <mergeCell ref="AU10:BQ10"/>
    <mergeCell ref="AU11:BQ11"/>
    <mergeCell ref="AU14:BQ14"/>
    <mergeCell ref="B28:Q28"/>
    <mergeCell ref="B29:Q29"/>
    <mergeCell ref="B30:Q30"/>
    <mergeCell ref="B14:Q14"/>
    <mergeCell ref="B15"/>
    <mergeCell ref="B18:Q18"/>
    <mergeCell ref="B19:Q19"/>
    <mergeCell ref="B20:Q20"/>
    <mergeCell ref="B25"/>
    <mergeCell ref="B3:AR3"/>
    <mergeCell ref="B4"/>
    <mergeCell ref="B10:AR10"/>
    <mergeCell ref="B11:AR11"/>
    <mergeCell ref="B24:Q2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48"/>
  <sheetViews>
    <sheetView topLeftCell="A49" workbookViewId="0">
      <selection activeCell="S43" sqref="S25:S43"/>
    </sheetView>
  </sheetViews>
  <sheetFormatPr defaultRowHeight="15"/>
  <sheetData>
    <row r="3" spans="2:29" ht="15.75" thickBot="1">
      <c r="B3" s="244" t="s">
        <v>201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113"/>
      <c r="Q3" s="244" t="s">
        <v>201</v>
      </c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113"/>
    </row>
    <row r="4" spans="2:29" ht="38.25" thickTop="1" thickBot="1">
      <c r="B4" s="245" t="s">
        <v>118</v>
      </c>
      <c r="C4" s="246"/>
      <c r="D4" s="114" t="s">
        <v>108</v>
      </c>
      <c r="E4" s="114" t="s">
        <v>109</v>
      </c>
      <c r="F4" s="114" t="s">
        <v>110</v>
      </c>
      <c r="G4" s="114" t="s">
        <v>111</v>
      </c>
      <c r="H4" s="114" t="s">
        <v>112</v>
      </c>
      <c r="I4" s="114" t="s">
        <v>113</v>
      </c>
      <c r="J4" s="114" t="s">
        <v>114</v>
      </c>
      <c r="K4" s="114" t="s">
        <v>115</v>
      </c>
      <c r="L4" s="114" t="s">
        <v>116</v>
      </c>
      <c r="M4" s="114" t="s">
        <v>117</v>
      </c>
      <c r="N4" s="113"/>
      <c r="Q4" s="245" t="s">
        <v>118</v>
      </c>
      <c r="R4" s="246"/>
      <c r="S4" s="114" t="s">
        <v>108</v>
      </c>
      <c r="T4" s="114" t="s">
        <v>109</v>
      </c>
      <c r="U4" s="114" t="s">
        <v>110</v>
      </c>
      <c r="V4" s="114" t="s">
        <v>111</v>
      </c>
      <c r="W4" s="114" t="s">
        <v>112</v>
      </c>
      <c r="X4" s="114" t="s">
        <v>113</v>
      </c>
      <c r="Y4" s="114" t="s">
        <v>114</v>
      </c>
      <c r="Z4" s="114" t="s">
        <v>115</v>
      </c>
      <c r="AA4" s="114" t="s">
        <v>116</v>
      </c>
      <c r="AB4" s="114" t="s">
        <v>117</v>
      </c>
      <c r="AC4" s="113"/>
    </row>
    <row r="5" spans="2:29" ht="15.75" thickTop="1">
      <c r="B5" s="247" t="s">
        <v>380</v>
      </c>
      <c r="C5" s="119" t="s">
        <v>56</v>
      </c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3"/>
      <c r="Q5" s="247" t="s">
        <v>381</v>
      </c>
      <c r="R5" s="119" t="s">
        <v>56</v>
      </c>
      <c r="S5" s="115"/>
      <c r="T5" s="115"/>
      <c r="U5" s="115"/>
      <c r="V5" s="115"/>
      <c r="W5" s="115"/>
      <c r="X5" s="115"/>
      <c r="Y5" s="115"/>
      <c r="Z5" s="115"/>
      <c r="AA5" s="115"/>
      <c r="AB5" s="121" t="s">
        <v>362</v>
      </c>
      <c r="AC5" s="113"/>
    </row>
    <row r="6" spans="2:29">
      <c r="B6" s="248"/>
      <c r="C6" s="118" t="s">
        <v>30</v>
      </c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3"/>
      <c r="Q6" s="248"/>
      <c r="R6" s="118" t="s">
        <v>30</v>
      </c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3"/>
    </row>
    <row r="7" spans="2:29">
      <c r="B7" s="248"/>
      <c r="C7" s="118" t="s">
        <v>31</v>
      </c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3"/>
      <c r="Q7" s="248"/>
      <c r="R7" s="118" t="s">
        <v>31</v>
      </c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3"/>
    </row>
    <row r="8" spans="2:29">
      <c r="B8" s="248"/>
      <c r="C8" s="118" t="s">
        <v>33</v>
      </c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3"/>
      <c r="Q8" s="248"/>
      <c r="R8" s="118" t="s">
        <v>33</v>
      </c>
      <c r="S8" s="116"/>
      <c r="T8" s="116"/>
      <c r="U8" s="116"/>
      <c r="V8" s="116"/>
      <c r="W8" s="120" t="s">
        <v>363</v>
      </c>
      <c r="X8" s="116"/>
      <c r="Y8" s="116"/>
      <c r="Z8" s="116"/>
      <c r="AA8" s="116"/>
      <c r="AB8" s="116"/>
      <c r="AC8" s="113"/>
    </row>
    <row r="9" spans="2:29">
      <c r="B9" s="248"/>
      <c r="C9" s="118" t="s">
        <v>34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3"/>
      <c r="Q9" s="248"/>
      <c r="R9" s="118" t="s">
        <v>34</v>
      </c>
      <c r="S9" s="116"/>
      <c r="T9" s="116"/>
      <c r="U9" s="116"/>
      <c r="V9" s="116"/>
      <c r="W9" s="120" t="s">
        <v>365</v>
      </c>
      <c r="X9" s="120" t="s">
        <v>224</v>
      </c>
      <c r="Y9" s="116"/>
      <c r="Z9" s="116"/>
      <c r="AA9" s="116"/>
      <c r="AB9" s="116"/>
      <c r="AC9" s="113"/>
    </row>
    <row r="10" spans="2:29">
      <c r="B10" s="248"/>
      <c r="C10" s="118" t="s">
        <v>35</v>
      </c>
      <c r="D10" s="116"/>
      <c r="E10" s="116"/>
      <c r="F10" s="116"/>
      <c r="G10" s="116"/>
      <c r="H10" s="116"/>
      <c r="I10" s="116"/>
      <c r="J10" s="117"/>
      <c r="K10" s="116"/>
      <c r="L10" s="116"/>
      <c r="M10" s="116"/>
      <c r="N10" s="113"/>
      <c r="Q10" s="248"/>
      <c r="R10" s="118" t="s">
        <v>35</v>
      </c>
      <c r="S10" s="116"/>
      <c r="T10" s="116"/>
      <c r="U10" s="116"/>
      <c r="V10" s="116"/>
      <c r="W10" s="116"/>
      <c r="X10" s="120" t="s">
        <v>366</v>
      </c>
      <c r="Y10" s="116"/>
      <c r="Z10" s="116"/>
      <c r="AA10" s="116"/>
      <c r="AB10" s="116"/>
      <c r="AC10" s="113"/>
    </row>
    <row r="11" spans="2:29">
      <c r="B11" s="248"/>
      <c r="C11" s="118" t="s">
        <v>36</v>
      </c>
      <c r="D11" s="116"/>
      <c r="E11" s="116"/>
      <c r="F11" s="116"/>
      <c r="G11" s="116"/>
      <c r="H11" s="120" t="s">
        <v>344</v>
      </c>
      <c r="I11" s="116"/>
      <c r="J11" s="116"/>
      <c r="K11" s="116"/>
      <c r="L11" s="116"/>
      <c r="M11" s="116"/>
      <c r="N11" s="113"/>
      <c r="Q11" s="248"/>
      <c r="R11" s="118" t="s">
        <v>36</v>
      </c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3"/>
    </row>
    <row r="12" spans="2:29">
      <c r="B12" s="248"/>
      <c r="C12" s="118" t="s">
        <v>102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3"/>
      <c r="Q12" s="248"/>
      <c r="R12" s="118" t="s">
        <v>102</v>
      </c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3"/>
    </row>
    <row r="13" spans="2:29">
      <c r="B13" s="248"/>
      <c r="C13" s="118" t="s">
        <v>103</v>
      </c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3"/>
      <c r="Q13" s="248"/>
      <c r="R13" s="118" t="s">
        <v>103</v>
      </c>
      <c r="S13" s="116"/>
      <c r="T13" s="117"/>
      <c r="U13" s="120" t="s">
        <v>367</v>
      </c>
      <c r="V13" s="116"/>
      <c r="W13" s="116"/>
      <c r="X13" s="116"/>
      <c r="Y13" s="116"/>
      <c r="Z13" s="116"/>
      <c r="AA13" s="116"/>
      <c r="AB13" s="116"/>
      <c r="AC13" s="113"/>
    </row>
    <row r="14" spans="2:29" ht="24">
      <c r="B14" s="248"/>
      <c r="C14" s="118" t="s">
        <v>104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3"/>
      <c r="Q14" s="248"/>
      <c r="R14" s="118" t="s">
        <v>104</v>
      </c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3"/>
    </row>
    <row r="15" spans="2:29" ht="24">
      <c r="B15" s="248"/>
      <c r="C15" s="118" t="s">
        <v>105</v>
      </c>
      <c r="D15" s="120" t="s">
        <v>346</v>
      </c>
      <c r="E15" s="116"/>
      <c r="F15" s="116"/>
      <c r="G15" s="116"/>
      <c r="H15" s="116"/>
      <c r="I15" s="116"/>
      <c r="J15" s="116"/>
      <c r="K15" s="116"/>
      <c r="L15" s="116"/>
      <c r="M15" s="116"/>
      <c r="N15" s="113"/>
      <c r="Q15" s="248"/>
      <c r="R15" s="118" t="s">
        <v>105</v>
      </c>
      <c r="S15" s="116"/>
      <c r="T15" s="116"/>
      <c r="U15" s="120" t="s">
        <v>368</v>
      </c>
      <c r="V15" s="116"/>
      <c r="W15" s="116"/>
      <c r="X15" s="116"/>
      <c r="Y15" s="116"/>
      <c r="Z15" s="116"/>
      <c r="AA15" s="116"/>
      <c r="AB15" s="116"/>
      <c r="AC15" s="113"/>
    </row>
    <row r="16" spans="2:29">
      <c r="B16" s="248"/>
      <c r="C16" s="118" t="s">
        <v>106</v>
      </c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3"/>
      <c r="Q16" s="248"/>
      <c r="R16" s="118" t="s">
        <v>106</v>
      </c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3"/>
    </row>
    <row r="17" spans="2:29" ht="24">
      <c r="B17" s="248"/>
      <c r="C17" s="118" t="s">
        <v>107</v>
      </c>
      <c r="D17" s="116"/>
      <c r="E17" s="120" t="s">
        <v>347</v>
      </c>
      <c r="F17" s="116"/>
      <c r="G17" s="116"/>
      <c r="H17" s="116"/>
      <c r="I17" s="116"/>
      <c r="J17" s="116"/>
      <c r="K17" s="116"/>
      <c r="L17" s="116"/>
      <c r="M17" s="116"/>
      <c r="N17" s="113"/>
      <c r="Q17" s="248"/>
      <c r="R17" s="118" t="s">
        <v>107</v>
      </c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3"/>
    </row>
    <row r="18" spans="2:29" ht="24">
      <c r="B18" s="248"/>
      <c r="C18" s="118" t="s">
        <v>108</v>
      </c>
      <c r="D18" s="117"/>
      <c r="E18" s="120" t="s">
        <v>348</v>
      </c>
      <c r="F18" s="116"/>
      <c r="G18" s="116"/>
      <c r="H18" s="116"/>
      <c r="I18" s="116"/>
      <c r="J18" s="117"/>
      <c r="K18" s="116"/>
      <c r="L18" s="116"/>
      <c r="M18" s="116"/>
      <c r="N18" s="113"/>
      <c r="Q18" s="248"/>
      <c r="R18" s="118" t="s">
        <v>108</v>
      </c>
      <c r="S18" s="117"/>
      <c r="T18" s="120" t="s">
        <v>369</v>
      </c>
      <c r="U18" s="116"/>
      <c r="V18" s="116"/>
      <c r="W18" s="116"/>
      <c r="X18" s="116"/>
      <c r="Y18" s="116"/>
      <c r="Z18" s="116"/>
      <c r="AA18" s="116"/>
      <c r="AB18" s="116"/>
      <c r="AC18" s="113"/>
    </row>
    <row r="19" spans="2:29" ht="24">
      <c r="B19" s="248"/>
      <c r="C19" s="118" t="s">
        <v>109</v>
      </c>
      <c r="D19" s="120" t="s">
        <v>348</v>
      </c>
      <c r="E19" s="117"/>
      <c r="F19" s="116"/>
      <c r="G19" s="116"/>
      <c r="H19" s="116"/>
      <c r="I19" s="116"/>
      <c r="J19" s="116"/>
      <c r="K19" s="116"/>
      <c r="L19" s="116"/>
      <c r="M19" s="116"/>
      <c r="N19" s="113"/>
      <c r="Q19" s="248"/>
      <c r="R19" s="118" t="s">
        <v>109</v>
      </c>
      <c r="S19" s="120" t="s">
        <v>369</v>
      </c>
      <c r="T19" s="117"/>
      <c r="U19" s="116"/>
      <c r="V19" s="116"/>
      <c r="W19" s="116"/>
      <c r="X19" s="116"/>
      <c r="Y19" s="116"/>
      <c r="Z19" s="116"/>
      <c r="AA19" s="116"/>
      <c r="AB19" s="116"/>
      <c r="AC19" s="113"/>
    </row>
    <row r="20" spans="2:29" ht="24">
      <c r="B20" s="248"/>
      <c r="C20" s="118" t="s">
        <v>110</v>
      </c>
      <c r="D20" s="116"/>
      <c r="E20" s="116"/>
      <c r="F20" s="117"/>
      <c r="G20" s="120" t="s">
        <v>350</v>
      </c>
      <c r="H20" s="116"/>
      <c r="I20" s="116"/>
      <c r="J20" s="120" t="s">
        <v>351</v>
      </c>
      <c r="K20" s="120" t="s">
        <v>352</v>
      </c>
      <c r="L20" s="116"/>
      <c r="M20" s="116"/>
      <c r="N20" s="113"/>
      <c r="Q20" s="248"/>
      <c r="R20" s="118" t="s">
        <v>110</v>
      </c>
      <c r="S20" s="116"/>
      <c r="T20" s="116"/>
      <c r="U20" s="117"/>
      <c r="V20" s="116"/>
      <c r="W20" s="116"/>
      <c r="X20" s="116"/>
      <c r="Y20" s="116"/>
      <c r="Z20" s="116"/>
      <c r="AA20" s="116"/>
      <c r="AB20" s="116"/>
      <c r="AC20" s="113"/>
    </row>
    <row r="21" spans="2:29" ht="24">
      <c r="B21" s="248"/>
      <c r="C21" s="118" t="s">
        <v>111</v>
      </c>
      <c r="D21" s="116"/>
      <c r="E21" s="116"/>
      <c r="F21" s="120" t="s">
        <v>350</v>
      </c>
      <c r="G21" s="117"/>
      <c r="H21" s="116"/>
      <c r="I21" s="116"/>
      <c r="J21" s="120" t="s">
        <v>345</v>
      </c>
      <c r="K21" s="120" t="s">
        <v>353</v>
      </c>
      <c r="L21" s="116"/>
      <c r="M21" s="116"/>
      <c r="N21" s="113"/>
      <c r="Q21" s="248"/>
      <c r="R21" s="118" t="s">
        <v>111</v>
      </c>
      <c r="S21" s="116"/>
      <c r="T21" s="116"/>
      <c r="U21" s="116"/>
      <c r="V21" s="117"/>
      <c r="W21" s="116"/>
      <c r="X21" s="116"/>
      <c r="Y21" s="116"/>
      <c r="Z21" s="116"/>
      <c r="AA21" s="116"/>
      <c r="AB21" s="116"/>
      <c r="AC21" s="113"/>
    </row>
    <row r="22" spans="2:29" ht="24">
      <c r="B22" s="248"/>
      <c r="C22" s="118" t="s">
        <v>112</v>
      </c>
      <c r="D22" s="116"/>
      <c r="E22" s="116"/>
      <c r="F22" s="116"/>
      <c r="G22" s="116"/>
      <c r="H22" s="117"/>
      <c r="I22" s="116"/>
      <c r="J22" s="116"/>
      <c r="K22" s="120" t="s">
        <v>354</v>
      </c>
      <c r="L22" s="116"/>
      <c r="M22" s="116"/>
      <c r="N22" s="113"/>
      <c r="Q22" s="248"/>
      <c r="R22" s="118" t="s">
        <v>112</v>
      </c>
      <c r="S22" s="116"/>
      <c r="T22" s="116"/>
      <c r="U22" s="116"/>
      <c r="V22" s="116"/>
      <c r="W22" s="117"/>
      <c r="X22" s="120" t="s">
        <v>376</v>
      </c>
      <c r="Y22" s="116"/>
      <c r="Z22" s="116"/>
      <c r="AA22" s="116"/>
      <c r="AB22" s="116"/>
      <c r="AC22" s="113"/>
    </row>
    <row r="23" spans="2:29" ht="24">
      <c r="B23" s="248"/>
      <c r="C23" s="118" t="s">
        <v>113</v>
      </c>
      <c r="D23" s="116"/>
      <c r="E23" s="116"/>
      <c r="F23" s="116"/>
      <c r="G23" s="116"/>
      <c r="H23" s="116"/>
      <c r="I23" s="117"/>
      <c r="J23" s="120" t="s">
        <v>359</v>
      </c>
      <c r="K23" s="116"/>
      <c r="L23" s="116"/>
      <c r="M23" s="116"/>
      <c r="N23" s="113"/>
      <c r="Q23" s="248"/>
      <c r="R23" s="118" t="s">
        <v>113</v>
      </c>
      <c r="S23" s="116"/>
      <c r="T23" s="116"/>
      <c r="U23" s="116"/>
      <c r="V23" s="116"/>
      <c r="W23" s="120" t="s">
        <v>376</v>
      </c>
      <c r="X23" s="117"/>
      <c r="Y23" s="116"/>
      <c r="Z23" s="116"/>
      <c r="AA23" s="116"/>
      <c r="AB23" s="116"/>
      <c r="AC23" s="113"/>
    </row>
    <row r="24" spans="2:29" ht="24">
      <c r="B24" s="248"/>
      <c r="C24" s="118" t="s">
        <v>114</v>
      </c>
      <c r="D24" s="117"/>
      <c r="E24" s="116"/>
      <c r="F24" s="120" t="s">
        <v>351</v>
      </c>
      <c r="G24" s="120" t="s">
        <v>345</v>
      </c>
      <c r="H24" s="116"/>
      <c r="I24" s="120" t="s">
        <v>359</v>
      </c>
      <c r="J24" s="117"/>
      <c r="K24" s="116"/>
      <c r="L24" s="116"/>
      <c r="M24" s="116"/>
      <c r="N24" s="113"/>
      <c r="Q24" s="248"/>
      <c r="R24" s="118" t="s">
        <v>114</v>
      </c>
      <c r="S24" s="116"/>
      <c r="T24" s="116"/>
      <c r="U24" s="116"/>
      <c r="V24" s="116"/>
      <c r="W24" s="116"/>
      <c r="X24" s="116"/>
      <c r="Y24" s="117"/>
      <c r="Z24" s="116"/>
      <c r="AA24" s="116"/>
      <c r="AB24" s="116"/>
      <c r="AC24" s="113"/>
    </row>
    <row r="25" spans="2:29" ht="36">
      <c r="B25" s="248"/>
      <c r="C25" s="118" t="s">
        <v>115</v>
      </c>
      <c r="D25" s="116"/>
      <c r="E25" s="116"/>
      <c r="F25" s="120" t="s">
        <v>352</v>
      </c>
      <c r="G25" s="120" t="s">
        <v>353</v>
      </c>
      <c r="H25" s="120" t="s">
        <v>354</v>
      </c>
      <c r="I25" s="116"/>
      <c r="J25" s="116"/>
      <c r="K25" s="117"/>
      <c r="L25" s="116"/>
      <c r="M25" s="116"/>
      <c r="N25" s="113"/>
      <c r="Q25" s="248"/>
      <c r="R25" s="118" t="s">
        <v>115</v>
      </c>
      <c r="S25" s="116"/>
      <c r="T25" s="116"/>
      <c r="U25" s="116"/>
      <c r="V25" s="116"/>
      <c r="W25" s="116"/>
      <c r="X25" s="116"/>
      <c r="Y25" s="116"/>
      <c r="Z25" s="117"/>
      <c r="AA25" s="116"/>
      <c r="AB25" s="116"/>
      <c r="AC25" s="113"/>
    </row>
    <row r="26" spans="2:29" ht="24">
      <c r="B26" s="248"/>
      <c r="C26" s="118" t="s">
        <v>116</v>
      </c>
      <c r="D26" s="116"/>
      <c r="E26" s="116"/>
      <c r="F26" s="116"/>
      <c r="G26" s="116"/>
      <c r="H26" s="116"/>
      <c r="I26" s="116"/>
      <c r="J26" s="116"/>
      <c r="K26" s="116"/>
      <c r="L26" s="117"/>
      <c r="M26" s="120" t="s">
        <v>361</v>
      </c>
      <c r="N26" s="113"/>
      <c r="Q26" s="248"/>
      <c r="R26" s="118" t="s">
        <v>116</v>
      </c>
      <c r="S26" s="116"/>
      <c r="T26" s="116"/>
      <c r="U26" s="116"/>
      <c r="V26" s="116"/>
      <c r="W26" s="116"/>
      <c r="X26" s="116"/>
      <c r="Y26" s="116"/>
      <c r="Z26" s="116"/>
      <c r="AA26" s="117"/>
      <c r="AB26" s="116"/>
      <c r="AC26" s="113"/>
    </row>
    <row r="27" spans="2:29" ht="24">
      <c r="B27" s="248"/>
      <c r="C27" s="118" t="s">
        <v>117</v>
      </c>
      <c r="D27" s="116"/>
      <c r="E27" s="116"/>
      <c r="F27" s="116"/>
      <c r="G27" s="116"/>
      <c r="H27" s="116"/>
      <c r="I27" s="116"/>
      <c r="J27" s="116"/>
      <c r="K27" s="116"/>
      <c r="L27" s="120" t="s">
        <v>361</v>
      </c>
      <c r="M27" s="117"/>
      <c r="N27" s="113"/>
      <c r="Q27" s="248"/>
      <c r="R27" s="118" t="s">
        <v>117</v>
      </c>
      <c r="S27" s="116"/>
      <c r="T27" s="116"/>
      <c r="U27" s="116"/>
      <c r="V27" s="116"/>
      <c r="W27" s="116"/>
      <c r="X27" s="116"/>
      <c r="Y27" s="116"/>
      <c r="Z27" s="116"/>
      <c r="AA27" s="116"/>
      <c r="AB27" s="117"/>
      <c r="AC27" s="113"/>
    </row>
    <row r="28" spans="2:29">
      <c r="B28" s="248"/>
      <c r="C28" s="118" t="s">
        <v>73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3"/>
      <c r="Q28" s="248"/>
      <c r="R28" s="118" t="s">
        <v>73</v>
      </c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3"/>
    </row>
    <row r="29" spans="2:29">
      <c r="B29" s="248"/>
      <c r="C29" s="118" t="s">
        <v>89</v>
      </c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3"/>
      <c r="Q29" s="248"/>
      <c r="R29" s="118" t="s">
        <v>89</v>
      </c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3"/>
    </row>
    <row r="30" spans="2:29">
      <c r="B30" s="248"/>
      <c r="C30" s="118" t="s">
        <v>90</v>
      </c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3"/>
      <c r="Q30" s="248"/>
      <c r="R30" s="118" t="s">
        <v>90</v>
      </c>
      <c r="S30" s="116"/>
      <c r="T30" s="116"/>
      <c r="U30" s="116"/>
      <c r="V30" s="116"/>
      <c r="W30" s="116"/>
      <c r="X30" s="116"/>
      <c r="Y30" s="120" t="s">
        <v>377</v>
      </c>
      <c r="Z30" s="116"/>
      <c r="AA30" s="116"/>
      <c r="AB30" s="116"/>
      <c r="AC30" s="113"/>
    </row>
    <row r="31" spans="2:29">
      <c r="B31" s="248"/>
      <c r="C31" s="118" t="s">
        <v>91</v>
      </c>
      <c r="D31" s="116"/>
      <c r="E31" s="116"/>
      <c r="F31" s="116"/>
      <c r="G31" s="116"/>
      <c r="H31" s="116"/>
      <c r="I31" s="116"/>
      <c r="J31" s="117"/>
      <c r="K31" s="116"/>
      <c r="L31" s="116"/>
      <c r="M31" s="116"/>
      <c r="N31" s="113"/>
      <c r="Q31" s="248"/>
      <c r="R31" s="118" t="s">
        <v>91</v>
      </c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3"/>
    </row>
    <row r="32" spans="2:29">
      <c r="B32" s="248"/>
      <c r="C32" s="118" t="s">
        <v>76</v>
      </c>
      <c r="D32" s="116"/>
      <c r="E32" s="116"/>
      <c r="F32" s="116"/>
      <c r="G32" s="116"/>
      <c r="H32" s="116"/>
      <c r="I32" s="116"/>
      <c r="J32" s="116"/>
      <c r="K32" s="120" t="s">
        <v>360</v>
      </c>
      <c r="L32" s="116"/>
      <c r="M32" s="116"/>
      <c r="N32" s="113"/>
      <c r="Q32" s="248"/>
      <c r="R32" s="118" t="s">
        <v>76</v>
      </c>
      <c r="S32" s="116"/>
      <c r="T32" s="116"/>
      <c r="U32" s="116"/>
      <c r="V32" s="116"/>
      <c r="W32" s="116"/>
      <c r="X32" s="116"/>
      <c r="Y32" s="116"/>
      <c r="Z32" s="116"/>
      <c r="AA32" s="116"/>
      <c r="AB32" s="120" t="s">
        <v>378</v>
      </c>
      <c r="AC32" s="113"/>
    </row>
    <row r="33" spans="2:29" ht="24">
      <c r="B33" s="248"/>
      <c r="C33" s="118" t="s">
        <v>77</v>
      </c>
      <c r="D33" s="116"/>
      <c r="E33" s="116"/>
      <c r="F33" s="116"/>
      <c r="G33" s="116"/>
      <c r="H33" s="120" t="s">
        <v>355</v>
      </c>
      <c r="I33" s="116"/>
      <c r="J33" s="116"/>
      <c r="K33" s="116"/>
      <c r="L33" s="116"/>
      <c r="M33" s="116"/>
      <c r="N33" s="113"/>
      <c r="Q33" s="248"/>
      <c r="R33" s="118" t="s">
        <v>77</v>
      </c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3"/>
    </row>
    <row r="34" spans="2:29">
      <c r="B34" s="248"/>
      <c r="C34" s="118" t="s">
        <v>74</v>
      </c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3"/>
      <c r="Q34" s="248"/>
      <c r="R34" s="118" t="s">
        <v>74</v>
      </c>
      <c r="S34" s="116"/>
      <c r="T34" s="116"/>
      <c r="U34" s="120" t="s">
        <v>244</v>
      </c>
      <c r="V34" s="116"/>
      <c r="W34" s="116"/>
      <c r="X34" s="116"/>
      <c r="Y34" s="116"/>
      <c r="Z34" s="116"/>
      <c r="AA34" s="116"/>
      <c r="AB34" s="120" t="s">
        <v>364</v>
      </c>
      <c r="AC34" s="113"/>
    </row>
    <row r="35" spans="2:29" ht="24">
      <c r="B35" s="248"/>
      <c r="C35" s="118" t="s">
        <v>75</v>
      </c>
      <c r="D35" s="116"/>
      <c r="E35" s="116"/>
      <c r="F35" s="116"/>
      <c r="G35" s="116"/>
      <c r="H35" s="120" t="s">
        <v>356</v>
      </c>
      <c r="I35" s="116"/>
      <c r="J35" s="116"/>
      <c r="K35" s="116"/>
      <c r="L35" s="116"/>
      <c r="M35" s="116"/>
      <c r="N35" s="113"/>
      <c r="Q35" s="248"/>
      <c r="R35" s="118" t="s">
        <v>75</v>
      </c>
      <c r="S35" s="116"/>
      <c r="T35" s="116"/>
      <c r="U35" s="120" t="s">
        <v>371</v>
      </c>
      <c r="V35" s="116"/>
      <c r="W35" s="116"/>
      <c r="X35" s="116"/>
      <c r="Y35" s="116"/>
      <c r="Z35" s="116"/>
      <c r="AA35" s="116"/>
      <c r="AB35" s="116"/>
      <c r="AC35" s="113"/>
    </row>
    <row r="36" spans="2:29">
      <c r="B36" s="248"/>
      <c r="C36" s="118" t="s">
        <v>78</v>
      </c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3"/>
      <c r="Q36" s="248"/>
      <c r="R36" s="118" t="s">
        <v>78</v>
      </c>
      <c r="S36" s="116"/>
      <c r="T36" s="116"/>
      <c r="U36" s="120" t="s">
        <v>372</v>
      </c>
      <c r="V36" s="116"/>
      <c r="W36" s="116"/>
      <c r="X36" s="116"/>
      <c r="Y36" s="116"/>
      <c r="Z36" s="116"/>
      <c r="AA36" s="116"/>
      <c r="AB36" s="116"/>
      <c r="AC36" s="113"/>
    </row>
    <row r="37" spans="2:29" ht="24">
      <c r="B37" s="248"/>
      <c r="C37" s="118" t="s">
        <v>79</v>
      </c>
      <c r="D37" s="116"/>
      <c r="E37" s="116"/>
      <c r="F37" s="116"/>
      <c r="G37" s="116"/>
      <c r="H37" s="120" t="s">
        <v>357</v>
      </c>
      <c r="I37" s="116"/>
      <c r="J37" s="116"/>
      <c r="K37" s="116"/>
      <c r="L37" s="116"/>
      <c r="M37" s="116"/>
      <c r="N37" s="113"/>
      <c r="Q37" s="248"/>
      <c r="R37" s="118" t="s">
        <v>79</v>
      </c>
      <c r="S37" s="116"/>
      <c r="T37" s="116"/>
      <c r="U37" s="120" t="s">
        <v>373</v>
      </c>
      <c r="V37" s="116"/>
      <c r="W37" s="116"/>
      <c r="X37" s="116"/>
      <c r="Y37" s="116"/>
      <c r="Z37" s="116"/>
      <c r="AA37" s="116"/>
      <c r="AB37" s="116"/>
      <c r="AC37" s="113"/>
    </row>
    <row r="38" spans="2:29">
      <c r="B38" s="248"/>
      <c r="C38" s="118" t="s">
        <v>80</v>
      </c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3"/>
      <c r="Q38" s="248"/>
      <c r="R38" s="118" t="s">
        <v>80</v>
      </c>
      <c r="S38" s="116"/>
      <c r="T38" s="116"/>
      <c r="U38" s="120" t="s">
        <v>374</v>
      </c>
      <c r="V38" s="116"/>
      <c r="W38" s="116"/>
      <c r="X38" s="116"/>
      <c r="Y38" s="116"/>
      <c r="Z38" s="116"/>
      <c r="AA38" s="116"/>
      <c r="AB38" s="116"/>
      <c r="AC38" s="113"/>
    </row>
    <row r="39" spans="2:29" ht="24">
      <c r="B39" s="248"/>
      <c r="C39" s="118" t="s">
        <v>81</v>
      </c>
      <c r="D39" s="120" t="s">
        <v>349</v>
      </c>
      <c r="E39" s="116"/>
      <c r="F39" s="116"/>
      <c r="G39" s="116"/>
      <c r="H39" s="116"/>
      <c r="I39" s="116"/>
      <c r="J39" s="116"/>
      <c r="K39" s="116"/>
      <c r="L39" s="116"/>
      <c r="M39" s="116"/>
      <c r="N39" s="113"/>
      <c r="Q39" s="248"/>
      <c r="R39" s="118" t="s">
        <v>81</v>
      </c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3"/>
    </row>
    <row r="40" spans="2:29">
      <c r="B40" s="248"/>
      <c r="C40" s="118" t="s">
        <v>82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3"/>
      <c r="Q40" s="248"/>
      <c r="R40" s="118" t="s">
        <v>82</v>
      </c>
      <c r="S40" s="116"/>
      <c r="T40" s="116"/>
      <c r="U40" s="120" t="s">
        <v>375</v>
      </c>
      <c r="V40" s="116"/>
      <c r="W40" s="116"/>
      <c r="X40" s="116"/>
      <c r="Y40" s="116"/>
      <c r="Z40" s="116"/>
      <c r="AA40" s="116"/>
      <c r="AB40" s="116"/>
      <c r="AC40" s="113"/>
    </row>
    <row r="41" spans="2:29" ht="24">
      <c r="B41" s="248"/>
      <c r="C41" s="118" t="s">
        <v>83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3"/>
      <c r="Q41" s="248"/>
      <c r="R41" s="118" t="s">
        <v>83</v>
      </c>
      <c r="S41" s="116"/>
      <c r="T41" s="116"/>
      <c r="U41" s="116"/>
      <c r="V41" s="116"/>
      <c r="W41" s="116"/>
      <c r="X41" s="116"/>
      <c r="Y41" s="117"/>
      <c r="Z41" s="116"/>
      <c r="AA41" s="116"/>
      <c r="AB41" s="116"/>
      <c r="AC41" s="113"/>
    </row>
    <row r="42" spans="2:29">
      <c r="B42" s="248"/>
      <c r="C42" s="118" t="s">
        <v>84</v>
      </c>
      <c r="D42" s="116"/>
      <c r="E42" s="116"/>
      <c r="F42" s="116"/>
      <c r="G42" s="117"/>
      <c r="H42" s="116"/>
      <c r="I42" s="116"/>
      <c r="J42" s="116"/>
      <c r="K42" s="116"/>
      <c r="L42" s="116"/>
      <c r="M42" s="116"/>
      <c r="N42" s="113"/>
      <c r="Q42" s="248"/>
      <c r="R42" s="118" t="s">
        <v>84</v>
      </c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3"/>
    </row>
    <row r="43" spans="2:29">
      <c r="B43" s="248"/>
      <c r="C43" s="118" t="s">
        <v>85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3"/>
      <c r="Q43" s="248"/>
      <c r="R43" s="118" t="s">
        <v>85</v>
      </c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3"/>
    </row>
    <row r="44" spans="2:29">
      <c r="B44" s="248"/>
      <c r="C44" s="118" t="s">
        <v>88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3"/>
      <c r="Q44" s="248"/>
      <c r="R44" s="118" t="s">
        <v>88</v>
      </c>
      <c r="S44" s="120" t="s">
        <v>370</v>
      </c>
      <c r="T44" s="116"/>
      <c r="U44" s="116"/>
      <c r="V44" s="116"/>
      <c r="W44" s="116"/>
      <c r="X44" s="116"/>
      <c r="Y44" s="116"/>
      <c r="Z44" s="116"/>
      <c r="AA44" s="116"/>
      <c r="AB44" s="116"/>
      <c r="AC44" s="113"/>
    </row>
    <row r="45" spans="2:29">
      <c r="B45" s="248"/>
      <c r="C45" s="118" t="s">
        <v>86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3"/>
      <c r="Q45" s="248"/>
      <c r="R45" s="118" t="s">
        <v>86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20" t="s">
        <v>379</v>
      </c>
      <c r="AC45" s="113"/>
    </row>
    <row r="46" spans="2:29">
      <c r="B46" s="248"/>
      <c r="C46" s="118" t="s">
        <v>87</v>
      </c>
      <c r="D46" s="116"/>
      <c r="E46" s="116"/>
      <c r="F46" s="116"/>
      <c r="G46" s="116"/>
      <c r="H46" s="120" t="s">
        <v>358</v>
      </c>
      <c r="I46" s="116"/>
      <c r="J46" s="116"/>
      <c r="K46" s="116"/>
      <c r="L46" s="116"/>
      <c r="M46" s="116"/>
      <c r="N46" s="113"/>
      <c r="Q46" s="248"/>
      <c r="R46" s="118" t="s">
        <v>87</v>
      </c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3"/>
    </row>
    <row r="47" spans="2:29">
      <c r="B47" s="243" t="s">
        <v>203</v>
      </c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113"/>
      <c r="Q47" s="243" t="s">
        <v>204</v>
      </c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113"/>
    </row>
    <row r="48" spans="2:29">
      <c r="B48" s="243" t="s">
        <v>204</v>
      </c>
      <c r="C48" s="243"/>
      <c r="D48" s="243"/>
      <c r="E48" s="243"/>
      <c r="F48" s="243"/>
      <c r="G48" s="243"/>
      <c r="H48" s="243"/>
      <c r="I48" s="243"/>
      <c r="J48" s="243"/>
      <c r="K48" s="243"/>
      <c r="L48" s="243"/>
      <c r="M48" s="243"/>
      <c r="N48" s="113"/>
      <c r="Q48" s="243" t="s">
        <v>203</v>
      </c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113"/>
    </row>
  </sheetData>
  <mergeCells count="10">
    <mergeCell ref="Q47:AB47"/>
    <mergeCell ref="Q48:AB48"/>
    <mergeCell ref="B48:M48"/>
    <mergeCell ref="Q3:AB3"/>
    <mergeCell ref="Q4:R4"/>
    <mergeCell ref="Q5:Q46"/>
    <mergeCell ref="B47:M47"/>
    <mergeCell ref="B3:M3"/>
    <mergeCell ref="B4:C4"/>
    <mergeCell ref="B5:B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Общие данные</vt:lpstr>
      <vt:lpstr>Группы 6-10 лет</vt:lpstr>
      <vt:lpstr>Корреляции групп 6-10 лет</vt:lpstr>
      <vt:lpstr>группа 11-15 лет</vt:lpstr>
      <vt:lpstr>Группы 8-11 лет-Второе детство</vt:lpstr>
      <vt:lpstr>Корреляции групп 8-11 лет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2025-04-21T21:33:14Z</dcterms:modified>
</cp:coreProperties>
</file>