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ardo.baron\Projetos\BussolaETLSeap\data\input\"/>
    </mc:Choice>
  </mc:AlternateContent>
  <xr:revisionPtr revIDLastSave="0" documentId="13_ncr:1_{463485F4-ADDF-4107-8D4A-0E0F578E6919}" xr6:coauthVersionLast="45" xr6:coauthVersionMax="45" xr10:uidLastSave="{00000000-0000-0000-0000-000000000000}"/>
  <bookViews>
    <workbookView xWindow="-90" yWindow="-90" windowWidth="19380" windowHeight="10380" tabRatio="500" xr2:uid="{00000000-000D-0000-FFFF-FFFF00000000}"/>
  </bookViews>
  <sheets>
    <sheet name="Efetivo Completo" sheetId="1" r:id="rId1"/>
    <sheet name="Efetivo Simplificado" sheetId="2" r:id="rId2"/>
    <sheet name="Regimes" sheetId="4" r:id="rId3"/>
    <sheet name="GRÁFICOS" sheetId="5" r:id="rId4"/>
  </sheets>
  <definedNames>
    <definedName name="_xlnm._FilterDatabase" localSheetId="0" hidden="1">'Efetivo Completo'!$A$6:$N$99</definedName>
    <definedName name="_xlnm._FilterDatabase" localSheetId="1" hidden="1">'Efetivo Simplificado'!$A$2:$H$4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7" i="4" l="1"/>
  <c r="D16" i="4"/>
  <c r="D15" i="4"/>
  <c r="D13" i="4"/>
  <c r="D11" i="4"/>
  <c r="D10" i="4"/>
  <c r="D9" i="4"/>
  <c r="D7" i="4"/>
  <c r="F93" i="2"/>
  <c r="F90" i="2"/>
  <c r="F89" i="2"/>
  <c r="F94" i="2" s="1"/>
  <c r="F69" i="2"/>
  <c r="E69" i="2"/>
  <c r="F61" i="2"/>
  <c r="E61" i="2"/>
  <c r="F54" i="2"/>
  <c r="E54" i="2"/>
  <c r="F48" i="2"/>
  <c r="E48" i="2"/>
  <c r="F36" i="2"/>
  <c r="E36" i="2"/>
  <c r="E32" i="2"/>
  <c r="E29" i="2"/>
  <c r="F22" i="2"/>
  <c r="F19" i="2"/>
  <c r="F16" i="2"/>
  <c r="E13" i="2"/>
  <c r="F11" i="2"/>
  <c r="E11" i="2"/>
  <c r="F8" i="2"/>
  <c r="E8" i="2"/>
  <c r="F5" i="2"/>
  <c r="E5" i="2"/>
  <c r="K98" i="1"/>
  <c r="J98" i="1"/>
  <c r="I98" i="1"/>
  <c r="D18" i="4" s="1"/>
  <c r="G98" i="1"/>
  <c r="F98" i="1"/>
  <c r="N97" i="1"/>
  <c r="L97" i="1"/>
  <c r="H97" i="1"/>
  <c r="M97" i="1" s="1"/>
  <c r="G93" i="2" s="1"/>
  <c r="L96" i="1"/>
  <c r="F92" i="2" s="1"/>
  <c r="H96" i="1"/>
  <c r="N95" i="1"/>
  <c r="M95" i="1"/>
  <c r="G91" i="2" s="1"/>
  <c r="L95" i="1"/>
  <c r="F91" i="2" s="1"/>
  <c r="H95" i="1"/>
  <c r="N94" i="1"/>
  <c r="L94" i="1"/>
  <c r="H94" i="1"/>
  <c r="M94" i="1" s="1"/>
  <c r="G90" i="2" s="1"/>
  <c r="L93" i="1"/>
  <c r="L98" i="1" s="1"/>
  <c r="H93" i="1"/>
  <c r="K91" i="1"/>
  <c r="J91" i="1"/>
  <c r="I91" i="1"/>
  <c r="G91" i="1"/>
  <c r="F91" i="1"/>
  <c r="L90" i="1"/>
  <c r="H90" i="1"/>
  <c r="K88" i="1"/>
  <c r="J88" i="1"/>
  <c r="I88" i="1"/>
  <c r="G88" i="1"/>
  <c r="F88" i="1"/>
  <c r="L84" i="1"/>
  <c r="H84" i="1"/>
  <c r="L81" i="1"/>
  <c r="H81" i="1"/>
  <c r="E77" i="2" s="1"/>
  <c r="L79" i="1"/>
  <c r="F75" i="2" s="1"/>
  <c r="H79" i="1"/>
  <c r="N79" i="1" s="1"/>
  <c r="L78" i="1"/>
  <c r="H78" i="1"/>
  <c r="L77" i="1"/>
  <c r="H77" i="1"/>
  <c r="K75" i="1"/>
  <c r="J75" i="1"/>
  <c r="I75" i="1"/>
  <c r="H75" i="1"/>
  <c r="G75" i="1"/>
  <c r="F75" i="1"/>
  <c r="N73" i="1"/>
  <c r="M73" i="1"/>
  <c r="G69" i="2" s="1"/>
  <c r="H69" i="2" s="1"/>
  <c r="L73" i="1"/>
  <c r="H73" i="1"/>
  <c r="L71" i="1"/>
  <c r="F67" i="2" s="1"/>
  <c r="H71" i="1"/>
  <c r="E67" i="2" s="1"/>
  <c r="L69" i="1"/>
  <c r="H69" i="1"/>
  <c r="E65" i="2" s="1"/>
  <c r="N65" i="1"/>
  <c r="M65" i="1"/>
  <c r="G61" i="2" s="1"/>
  <c r="H61" i="2" s="1"/>
  <c r="L65" i="1"/>
  <c r="H65" i="1"/>
  <c r="L63" i="1"/>
  <c r="H63" i="1"/>
  <c r="M60" i="1"/>
  <c r="G56" i="2" s="1"/>
  <c r="L60" i="1"/>
  <c r="H60" i="1"/>
  <c r="N58" i="1"/>
  <c r="M58" i="1"/>
  <c r="G54" i="2" s="1"/>
  <c r="H54" i="2" s="1"/>
  <c r="L58" i="1"/>
  <c r="H58" i="1"/>
  <c r="L56" i="1"/>
  <c r="F52" i="2" s="1"/>
  <c r="H56" i="1"/>
  <c r="E52" i="2" s="1"/>
  <c r="N54" i="1"/>
  <c r="L54" i="1"/>
  <c r="H54" i="1"/>
  <c r="E50" i="2" s="1"/>
  <c r="N52" i="1"/>
  <c r="M52" i="1"/>
  <c r="G48" i="2" s="1"/>
  <c r="H48" i="2" s="1"/>
  <c r="L52" i="1"/>
  <c r="H52" i="1"/>
  <c r="L48" i="1"/>
  <c r="H48" i="1"/>
  <c r="N44" i="1"/>
  <c r="L44" i="1"/>
  <c r="H44" i="1"/>
  <c r="N40" i="1"/>
  <c r="M40" i="1"/>
  <c r="G36" i="2" s="1"/>
  <c r="H36" i="2" s="1"/>
  <c r="L40" i="1"/>
  <c r="H40" i="1"/>
  <c r="L38" i="1"/>
  <c r="F34" i="2" s="1"/>
  <c r="H38" i="1"/>
  <c r="E34" i="2" s="1"/>
  <c r="L37" i="1"/>
  <c r="K37" i="1"/>
  <c r="J37" i="1"/>
  <c r="I37" i="1"/>
  <c r="D12" i="4" s="1"/>
  <c r="D14" i="4" s="1"/>
  <c r="G37" i="1"/>
  <c r="F37" i="1"/>
  <c r="L36" i="1"/>
  <c r="F32" i="2" s="1"/>
  <c r="H36" i="1"/>
  <c r="L35" i="1"/>
  <c r="F31" i="2" s="1"/>
  <c r="H35" i="1"/>
  <c r="N34" i="1"/>
  <c r="L34" i="1"/>
  <c r="H34" i="1"/>
  <c r="M34" i="1" s="1"/>
  <c r="G30" i="2" s="1"/>
  <c r="L33" i="1"/>
  <c r="H33" i="1"/>
  <c r="L32" i="1"/>
  <c r="F28" i="2" s="1"/>
  <c r="H32" i="1"/>
  <c r="N31" i="1"/>
  <c r="L31" i="1"/>
  <c r="F27" i="2" s="1"/>
  <c r="H31" i="1"/>
  <c r="M31" i="1" s="1"/>
  <c r="G27" i="2" s="1"/>
  <c r="L30" i="1"/>
  <c r="F26" i="2" s="1"/>
  <c r="H30" i="1"/>
  <c r="E26" i="2" s="1"/>
  <c r="N29" i="1"/>
  <c r="L29" i="1"/>
  <c r="F25" i="2" s="1"/>
  <c r="H29" i="1"/>
  <c r="K28" i="1"/>
  <c r="J28" i="1"/>
  <c r="I28" i="1"/>
  <c r="I99" i="1" s="1"/>
  <c r="G28" i="1"/>
  <c r="F28" i="1"/>
  <c r="N27" i="1"/>
  <c r="L27" i="1"/>
  <c r="H27" i="1"/>
  <c r="L26" i="1"/>
  <c r="H26" i="1"/>
  <c r="E22" i="2" s="1"/>
  <c r="L25" i="1"/>
  <c r="H25" i="1"/>
  <c r="L24" i="1"/>
  <c r="H24" i="1"/>
  <c r="L23" i="1"/>
  <c r="H23" i="1"/>
  <c r="E19" i="2" s="1"/>
  <c r="L22" i="1"/>
  <c r="H22" i="1"/>
  <c r="N21" i="1"/>
  <c r="L21" i="1"/>
  <c r="H21" i="1"/>
  <c r="L20" i="1"/>
  <c r="H20" i="1"/>
  <c r="E16" i="2" s="1"/>
  <c r="L19" i="1"/>
  <c r="H19" i="1"/>
  <c r="K18" i="1"/>
  <c r="K99" i="1" s="1"/>
  <c r="D19" i="4" s="1"/>
  <c r="J18" i="1"/>
  <c r="I18" i="1"/>
  <c r="G18" i="1"/>
  <c r="G99" i="1" s="1"/>
  <c r="F18" i="1"/>
  <c r="L17" i="1"/>
  <c r="L16" i="1"/>
  <c r="H16" i="1"/>
  <c r="L15" i="1"/>
  <c r="H15" i="1"/>
  <c r="N15" i="1" s="1"/>
  <c r="L14" i="1"/>
  <c r="H14" i="1"/>
  <c r="L13" i="1"/>
  <c r="H13" i="1"/>
  <c r="L12" i="1"/>
  <c r="H12" i="1"/>
  <c r="L11" i="1"/>
  <c r="H11" i="1"/>
  <c r="L10" i="1"/>
  <c r="H10" i="1"/>
  <c r="L9" i="1"/>
  <c r="H9" i="1"/>
  <c r="N9" i="1" s="1"/>
  <c r="M27" i="1" l="1"/>
  <c r="G23" i="2" s="1"/>
  <c r="H23" i="2" s="1"/>
  <c r="E23" i="2"/>
  <c r="F40" i="2"/>
  <c r="F74" i="2"/>
  <c r="M93" i="1"/>
  <c r="N93" i="1"/>
  <c r="H98" i="1"/>
  <c r="N98" i="1" s="1"/>
  <c r="F9" i="2"/>
  <c r="N13" i="1"/>
  <c r="E18" i="2"/>
  <c r="N22" i="1"/>
  <c r="M22" i="1"/>
  <c r="G18" i="2" s="1"/>
  <c r="H18" i="2" s="1"/>
  <c r="F23" i="2"/>
  <c r="N30" i="1"/>
  <c r="N37" i="1" s="1"/>
  <c r="M30" i="1"/>
  <c r="G26" i="2" s="1"/>
  <c r="H26" i="2" s="1"/>
  <c r="M44" i="1"/>
  <c r="G40" i="2" s="1"/>
  <c r="M78" i="1"/>
  <c r="G74" i="2" s="1"/>
  <c r="F18" i="2"/>
  <c r="F10" i="2"/>
  <c r="E31" i="2"/>
  <c r="L18" i="1"/>
  <c r="N81" i="1"/>
  <c r="M81" i="1"/>
  <c r="G77" i="2" s="1"/>
  <c r="H77" i="2" s="1"/>
  <c r="F77" i="2"/>
  <c r="M10" i="1"/>
  <c r="G6" i="2" s="1"/>
  <c r="H6" i="2" s="1"/>
  <c r="E6" i="2"/>
  <c r="M24" i="1"/>
  <c r="G20" i="2" s="1"/>
  <c r="E20" i="2"/>
  <c r="J99" i="1"/>
  <c r="F65" i="2"/>
  <c r="N84" i="1"/>
  <c r="E80" i="2"/>
  <c r="F6" i="2"/>
  <c r="M16" i="1"/>
  <c r="G12" i="2" s="1"/>
  <c r="E12" i="2"/>
  <c r="F20" i="2"/>
  <c r="N35" i="1"/>
  <c r="N11" i="1"/>
  <c r="M11" i="1"/>
  <c r="G7" i="2" s="1"/>
  <c r="E7" i="2"/>
  <c r="E14" i="2" s="1"/>
  <c r="F12" i="2"/>
  <c r="F15" i="2"/>
  <c r="L28" i="1"/>
  <c r="N24" i="1"/>
  <c r="N36" i="1"/>
  <c r="M36" i="1"/>
  <c r="G32" i="2" s="1"/>
  <c r="H32" i="2" s="1"/>
  <c r="M69" i="1"/>
  <c r="G65" i="2" s="1"/>
  <c r="H65" i="2" s="1"/>
  <c r="F80" i="2"/>
  <c r="E86" i="2"/>
  <c r="E87" i="2" s="1"/>
  <c r="H91" i="1"/>
  <c r="N90" i="1"/>
  <c r="M90" i="1"/>
  <c r="M35" i="1"/>
  <c r="G31" i="2" s="1"/>
  <c r="H31" i="2" s="1"/>
  <c r="E15" i="2"/>
  <c r="H28" i="1"/>
  <c r="M19" i="1"/>
  <c r="N19" i="1"/>
  <c r="E28" i="2"/>
  <c r="F7" i="2"/>
  <c r="F14" i="2" s="1"/>
  <c r="N16" i="1"/>
  <c r="E21" i="2"/>
  <c r="N25" i="1"/>
  <c r="M25" i="1"/>
  <c r="G21" i="2" s="1"/>
  <c r="H21" i="2" s="1"/>
  <c r="M32" i="1"/>
  <c r="G28" i="2" s="1"/>
  <c r="H28" i="2" s="1"/>
  <c r="F56" i="2"/>
  <c r="N69" i="1"/>
  <c r="M84" i="1"/>
  <c r="G80" i="2" s="1"/>
  <c r="M14" i="1"/>
  <c r="G10" i="2" s="1"/>
  <c r="N14" i="1"/>
  <c r="E10" i="2"/>
  <c r="M96" i="1"/>
  <c r="G92" i="2" s="1"/>
  <c r="N96" i="1"/>
  <c r="N17" i="1"/>
  <c r="F13" i="2"/>
  <c r="F21" i="2"/>
  <c r="E25" i="2"/>
  <c r="H37" i="1"/>
  <c r="N32" i="1"/>
  <c r="M17" i="1"/>
  <c r="G13" i="2" s="1"/>
  <c r="H13" i="2" s="1"/>
  <c r="M21" i="1"/>
  <c r="G17" i="2" s="1"/>
  <c r="H17" i="2" s="1"/>
  <c r="E17" i="2"/>
  <c r="M33" i="1"/>
  <c r="G29" i="2" s="1"/>
  <c r="H29" i="2" s="1"/>
  <c r="N33" i="1"/>
  <c r="F50" i="2"/>
  <c r="N60" i="1"/>
  <c r="N77" i="1"/>
  <c r="N88" i="1" s="1"/>
  <c r="L88" i="1"/>
  <c r="M77" i="1"/>
  <c r="F73" i="2"/>
  <c r="F84" i="2" s="1"/>
  <c r="L91" i="1"/>
  <c r="F86" i="2"/>
  <c r="F87" i="2" s="1"/>
  <c r="N10" i="1"/>
  <c r="N18" i="1" s="1"/>
  <c r="M13" i="1"/>
  <c r="G9" i="2" s="1"/>
  <c r="E9" i="2"/>
  <c r="F99" i="1"/>
  <c r="F17" i="2"/>
  <c r="M29" i="1"/>
  <c r="M54" i="1"/>
  <c r="G50" i="2" s="1"/>
  <c r="H50" i="2" s="1"/>
  <c r="N78" i="1"/>
  <c r="H88" i="1"/>
  <c r="E74" i="2"/>
  <c r="F29" i="2"/>
  <c r="F33" i="2" s="1"/>
  <c r="E75" i="2"/>
  <c r="M63" i="1"/>
  <c r="G59" i="2" s="1"/>
  <c r="E40" i="2"/>
  <c r="E71" i="2" s="1"/>
  <c r="H18" i="1"/>
  <c r="N38" i="1"/>
  <c r="N48" i="1"/>
  <c r="N56" i="1"/>
  <c r="N63" i="1"/>
  <c r="N71" i="1"/>
  <c r="M79" i="1"/>
  <c r="G75" i="2" s="1"/>
  <c r="H75" i="2" s="1"/>
  <c r="E27" i="2"/>
  <c r="H27" i="2" s="1"/>
  <c r="E30" i="2"/>
  <c r="H30" i="2" s="1"/>
  <c r="M38" i="1"/>
  <c r="M56" i="1"/>
  <c r="G52" i="2" s="1"/>
  <c r="H52" i="2" s="1"/>
  <c r="E56" i="2"/>
  <c r="H56" i="2" s="1"/>
  <c r="M9" i="1"/>
  <c r="M12" i="1"/>
  <c r="G8" i="2" s="1"/>
  <c r="H8" i="2" s="1"/>
  <c r="M15" i="1"/>
  <c r="G11" i="2" s="1"/>
  <c r="H11" i="2" s="1"/>
  <c r="M20" i="1"/>
  <c r="G16" i="2" s="1"/>
  <c r="H16" i="2" s="1"/>
  <c r="M23" i="1"/>
  <c r="G19" i="2" s="1"/>
  <c r="H19" i="2" s="1"/>
  <c r="M26" i="1"/>
  <c r="G22" i="2" s="1"/>
  <c r="H22" i="2" s="1"/>
  <c r="F30" i="2"/>
  <c r="M48" i="1"/>
  <c r="G44" i="2" s="1"/>
  <c r="H44" i="2" s="1"/>
  <c r="M71" i="1"/>
  <c r="G67" i="2" s="1"/>
  <c r="H67" i="2" s="1"/>
  <c r="L75" i="1"/>
  <c r="N12" i="1"/>
  <c r="N20" i="1"/>
  <c r="N23" i="1"/>
  <c r="N26" i="1"/>
  <c r="E73" i="2"/>
  <c r="E84" i="2" s="1"/>
  <c r="E44" i="2"/>
  <c r="E59" i="2"/>
  <c r="D6" i="4"/>
  <c r="D8" i="4" s="1"/>
  <c r="D20" i="4" s="1"/>
  <c r="F44" i="2"/>
  <c r="F71" i="2" s="1"/>
  <c r="F59" i="2"/>
  <c r="H59" i="2" l="1"/>
  <c r="E24" i="2"/>
  <c r="E95" i="2" s="1"/>
  <c r="L99" i="1"/>
  <c r="G15" i="2"/>
  <c r="M28" i="1"/>
  <c r="H9" i="2"/>
  <c r="E33" i="2"/>
  <c r="M98" i="1"/>
  <c r="G89" i="2"/>
  <c r="G94" i="2" s="1"/>
  <c r="G86" i="2"/>
  <c r="M91" i="1"/>
  <c r="H20" i="2"/>
  <c r="H10" i="2"/>
  <c r="N91" i="1"/>
  <c r="F24" i="2"/>
  <c r="F95" i="2" s="1"/>
  <c r="H12" i="2"/>
  <c r="G25" i="2"/>
  <c r="M37" i="1"/>
  <c r="M18" i="1"/>
  <c r="G5" i="2"/>
  <c r="H80" i="2"/>
  <c r="H74" i="2"/>
  <c r="N75" i="1"/>
  <c r="M88" i="1"/>
  <c r="G73" i="2"/>
  <c r="H7" i="2"/>
  <c r="H40" i="2"/>
  <c r="G34" i="2"/>
  <c r="M75" i="1"/>
  <c r="H99" i="1"/>
  <c r="N28" i="1"/>
  <c r="N99" i="1" s="1"/>
  <c r="H73" i="2" l="1"/>
  <c r="G84" i="2"/>
  <c r="H15" i="2"/>
  <c r="G24" i="2"/>
  <c r="M99" i="1"/>
  <c r="G71" i="2"/>
  <c r="H34" i="2"/>
  <c r="H5" i="2"/>
  <c r="G14" i="2"/>
  <c r="H86" i="2"/>
  <c r="G87" i="2"/>
  <c r="G33" i="2"/>
  <c r="H25" i="2"/>
  <c r="G95" i="2" l="1"/>
</calcChain>
</file>

<file path=xl/sharedStrings.xml><?xml version="1.0" encoding="utf-8"?>
<sst xmlns="http://schemas.openxmlformats.org/spreadsheetml/2006/main" count="439" uniqueCount="131">
  <si>
    <t>EFETIVO CARCERÁRIO DE 11/08/2020</t>
  </si>
  <si>
    <t>ID</t>
  </si>
  <si>
    <t xml:space="preserve">Nome </t>
  </si>
  <si>
    <t xml:space="preserve">Localidade </t>
  </si>
  <si>
    <t>Regime</t>
  </si>
  <si>
    <t>Original</t>
  </si>
  <si>
    <t>Inóspito</t>
  </si>
  <si>
    <t>Cap. Atual</t>
  </si>
  <si>
    <t>Efetivo   Nominal</t>
  </si>
  <si>
    <t>Baixados</t>
  </si>
  <si>
    <t>Acautelado</t>
  </si>
  <si>
    <t>Efetivo   Real</t>
  </si>
  <si>
    <t>Excesso</t>
  </si>
  <si>
    <t>Vagas</t>
  </si>
  <si>
    <t xml:space="preserve">Presídio Alfredo Tranjan - SEAPAT  </t>
  </si>
  <si>
    <t xml:space="preserve">Gericinó </t>
  </si>
  <si>
    <t>Fechado</t>
  </si>
  <si>
    <t xml:space="preserve">Penitenciária Dr. Serrano Neves - SEAPSN </t>
  </si>
  <si>
    <t>Presídio Elizabeth Sá Rego - SEAPSR</t>
  </si>
  <si>
    <t>Gericinó</t>
  </si>
  <si>
    <t>Presídio Milton Dias Moreira -SEAPMM</t>
  </si>
  <si>
    <t>Japeri</t>
  </si>
  <si>
    <t xml:space="preserve">Presídio  Pedrolino Werling de Oliveira - SEAPPO </t>
  </si>
  <si>
    <t>Presídio Romeiro Neto - SEAPRN</t>
  </si>
  <si>
    <t>Magé</t>
  </si>
  <si>
    <t>Presídio Hélio Gomes-SEAPHG</t>
  </si>
  <si>
    <t>Cadeia Pública Pedro Melo da Silva - SEAPPM</t>
  </si>
  <si>
    <t>Presídio José Frederico Marques - SEAPFM</t>
  </si>
  <si>
    <t>Benfica</t>
  </si>
  <si>
    <t>SUBTOTAL</t>
  </si>
  <si>
    <t>Presídio João Carlos da Silva - SEAPJCS</t>
  </si>
  <si>
    <t>Provisório</t>
  </si>
  <si>
    <t>Cadeia Pública Paulo Roberto Rocha - SEAPPR</t>
  </si>
  <si>
    <t>Cadeia Pública Contrin Neto - SEAPCN</t>
  </si>
  <si>
    <t>Cadeia Pública Franz de Castro Holzwarth  – SEAPFC</t>
  </si>
  <si>
    <t>Volta Redonda</t>
  </si>
  <si>
    <t>Cadeia Pública Jorge Santana – SEAPJS</t>
  </si>
  <si>
    <t>Cadeia Pública Juíza de Direito Patrícia Acioli  - SEAPJP</t>
  </si>
  <si>
    <t>São Gonçalo</t>
  </si>
  <si>
    <t>Presídio ISAP Tiago Teles de Castro Domingues - SEAPTD</t>
  </si>
  <si>
    <t>Cadeia Pública Inspetor José Antonio da Costa Barros - SEAPJB</t>
  </si>
  <si>
    <t xml:space="preserve">Presídio Ary Franco - SEAPAF </t>
  </si>
  <si>
    <t>Água Santa</t>
  </si>
  <si>
    <t xml:space="preserve">Colônia Ag.Marco Aurélio Vergas Tavares de Mattos - SEAPAM </t>
  </si>
  <si>
    <t>Semiaberto</t>
  </si>
  <si>
    <t>Instituto Penal Cândido Mendes -  SEAPCM</t>
  </si>
  <si>
    <t>Centro</t>
  </si>
  <si>
    <t>Prov/Fech</t>
  </si>
  <si>
    <t xml:space="preserve">Instituto Penal Edgard Costa - SEAPEC </t>
  </si>
  <si>
    <t>Niterói</t>
  </si>
  <si>
    <t>Instituto Penal Plácido Sá Carvalho - SEAPPC</t>
  </si>
  <si>
    <t>Instituto Penal Cel. PM Francisco Spargoli Rocha - SEAPFS</t>
  </si>
  <si>
    <t>Instituto Penal Benjamin de Moraes Filho - SEAPBM</t>
  </si>
  <si>
    <t xml:space="preserve">Semiaberto </t>
  </si>
  <si>
    <t xml:space="preserve">Instituto Penal Vicente Piragibe - SEAPVP </t>
  </si>
  <si>
    <t>Penitenciária Muniz Sodré - SEAPMS</t>
  </si>
  <si>
    <t xml:space="preserve">Presídio Evaristo de Moraes - SEAPEM </t>
  </si>
  <si>
    <t xml:space="preserve">São Cristóvão </t>
  </si>
  <si>
    <t>Presídio Diomedes Vinhosa Muniz - SEAPVM</t>
  </si>
  <si>
    <t>Itaperuna</t>
  </si>
  <si>
    <t>Aberto</t>
  </si>
  <si>
    <t>Presídio Dalton Crespo de Castro - SEAPDC</t>
  </si>
  <si>
    <t>Campos</t>
  </si>
  <si>
    <t xml:space="preserve">Presídio  Carlos Tinoco da Fonseca - SEAPCF </t>
  </si>
  <si>
    <t xml:space="preserve">Campos </t>
  </si>
  <si>
    <t xml:space="preserve">Penitenciária Laércio da Costa Pelegrino - SEAPLP </t>
  </si>
  <si>
    <t xml:space="preserve">Presídio Gabriel Ferreira Castilho - SEAPGC </t>
  </si>
  <si>
    <t xml:space="preserve">Presídio  Jonas Lopes de Carvalho - SEAPJL  </t>
  </si>
  <si>
    <t>Penitenciária Inspetor Luis Fernandes Bandeira Duarte - SEAPBD</t>
  </si>
  <si>
    <t>Resende</t>
  </si>
  <si>
    <t xml:space="preserve">Presídio  Lemos de Brito - SEAPLB </t>
  </si>
  <si>
    <t>Penitenciária Bandeira Stampa - SEAPBS</t>
  </si>
  <si>
    <t xml:space="preserve">Provisório </t>
  </si>
  <si>
    <t>Cadeia Pública Constantino Cokotós - SEAPCK</t>
  </si>
  <si>
    <t xml:space="preserve">Penitenciária Industrial Esmeraldino Bandeira - SEAPEB </t>
  </si>
  <si>
    <t xml:space="preserve">Cadeia Pública Joaquim Ferreira de Souza - SEAPJFS </t>
  </si>
  <si>
    <t>Presídio Nelson Hungria - SEAPNH</t>
  </si>
  <si>
    <t>UNIDADES FEMININAS</t>
  </si>
  <si>
    <t xml:space="preserve">Penitenciária Talavera Bruce - SEAPTB  </t>
  </si>
  <si>
    <t>Unidade Materno Infantil - UMI</t>
  </si>
  <si>
    <t>Fech/Sa/Ab/Prov</t>
  </si>
  <si>
    <t xml:space="preserve"> Instituto Penal Ismael Pereira Sirieiro - SEAPIS</t>
  </si>
  <si>
    <t>Instituto Penal Santo Expedito – ISE</t>
  </si>
  <si>
    <t>Presídio Nilza da Silva Santos - SEAPNS</t>
  </si>
  <si>
    <t>CASA DO ALBERGARDO</t>
  </si>
  <si>
    <t>Casa do Albergardo Crispim Ventino - SEAPAC -MASCULINO</t>
  </si>
  <si>
    <t>TOTAL REGIME ABERTO</t>
  </si>
  <si>
    <t>UNIDADES HOSPITALARES</t>
  </si>
  <si>
    <t xml:space="preserve">Hospital Dr. Hamilton Agostinho V. de Castro - SEAPHA </t>
  </si>
  <si>
    <t xml:space="preserve">Hospital de Custódia e Trat. Psiquiátrico Henrique Roxo - SEAPHR </t>
  </si>
  <si>
    <t>Med.de Seg.</t>
  </si>
  <si>
    <t xml:space="preserve">Hospital Penal Psiquiátrico Roberto Medeiros - SEAPRM </t>
  </si>
  <si>
    <t>Sanatório Penal - SEAPSP - FEM</t>
  </si>
  <si>
    <t xml:space="preserve">Sanatório Penal - SEAPSP </t>
  </si>
  <si>
    <t>TOTAL HOSPITALAR</t>
  </si>
  <si>
    <t>TOTAL GERAL</t>
  </si>
  <si>
    <t>EFETIVO CARCERÁRIO 11/08/2020</t>
  </si>
  <si>
    <t>Capacidade Atual</t>
  </si>
  <si>
    <t>Efetivo Real</t>
  </si>
  <si>
    <t xml:space="preserve">Percentual </t>
  </si>
  <si>
    <r>
      <rPr>
        <sz val="18"/>
        <color rgb="FF000000"/>
        <rFont val="Arial"/>
        <family val="2"/>
        <charset val="1"/>
      </rPr>
      <t>Presídio Pedrolino Werling de Oliveira -</t>
    </r>
    <r>
      <rPr>
        <sz val="12"/>
        <color rgb="FF000000"/>
        <rFont val="Arial"/>
        <family val="2"/>
        <charset val="1"/>
      </rPr>
      <t xml:space="preserve"> </t>
    </r>
    <r>
      <rPr>
        <sz val="18"/>
        <color rgb="FF000000"/>
        <rFont val="Arial"/>
        <family val="2"/>
        <charset val="1"/>
      </rPr>
      <t xml:space="preserve">SEAPPO </t>
    </r>
  </si>
  <si>
    <r>
      <rPr>
        <b/>
        <sz val="18"/>
        <rFont val="Arial"/>
        <family val="2"/>
        <charset val="1"/>
      </rPr>
      <t>V</t>
    </r>
    <r>
      <rPr>
        <b/>
        <sz val="16"/>
        <rFont val="Arial"/>
        <family val="2"/>
        <charset val="1"/>
      </rPr>
      <t>olta Redonda</t>
    </r>
  </si>
  <si>
    <t>Cadeia Pública Juíza de Direito Patrícia Acioli - SEAPJP</t>
  </si>
  <si>
    <t>Cadeia Pública Inspetor José Antonio da Costa Barros-SEAPJB</t>
  </si>
  <si>
    <t>Instituto Penal Cândido Mendes SEAPCM</t>
  </si>
  <si>
    <t xml:space="preserve">Presídio Carlos Tinoco da Fonseca - SEAPCF </t>
  </si>
  <si>
    <r>
      <rPr>
        <sz val="18"/>
        <color rgb="FF000000"/>
        <rFont val="Arial"/>
        <family val="2"/>
        <charset val="1"/>
      </rPr>
      <t>Penitenciária Laércio da Costa Pelegrino - SEAPLP</t>
    </r>
    <r>
      <rPr>
        <sz val="15"/>
        <color rgb="FF000000"/>
        <rFont val="Arial"/>
        <family val="2"/>
        <charset val="1"/>
      </rPr>
      <t xml:space="preserve"> </t>
    </r>
  </si>
  <si>
    <t xml:space="preserve">Presídio Jonas Lopes de Carvalho - SEAPJL  </t>
  </si>
  <si>
    <t>Penitenciária  Inspetor Luis Fernandes Bandeira Duarte - SEAPBD</t>
  </si>
  <si>
    <t xml:space="preserve">Presídio Lemos de Brito - SEAPLB </t>
  </si>
  <si>
    <t>Instituto Penal Ismael Pereira Sirieiro - SEAPIS</t>
  </si>
  <si>
    <t>ISE - Instituto Penal Santo Expedito</t>
  </si>
  <si>
    <t>Casa do Albergado Crispim Ventino - SEAPAC -MASCULINO</t>
  </si>
  <si>
    <t>INTERNOS BAIXADOS</t>
  </si>
  <si>
    <t>Vagas Não computadas</t>
  </si>
  <si>
    <t>Unidades</t>
  </si>
  <si>
    <t>Efetivo</t>
  </si>
  <si>
    <t>Masculino</t>
  </si>
  <si>
    <t>Feminino</t>
  </si>
  <si>
    <t>TOTAL PROVISÓRIO</t>
  </si>
  <si>
    <t>TOTAL FECHADO</t>
  </si>
  <si>
    <t xml:space="preserve"> Semiaberto</t>
  </si>
  <si>
    <t>TOTAL SEMIABERTO</t>
  </si>
  <si>
    <t>TOTAL ABERTO</t>
  </si>
  <si>
    <t>UP Hospitalar</t>
  </si>
  <si>
    <t>Todos</t>
  </si>
  <si>
    <t>Acautelados</t>
  </si>
  <si>
    <t>FECHADO</t>
  </si>
  <si>
    <t>PROVISÓRIO</t>
  </si>
  <si>
    <t>SEMIABERTO</t>
  </si>
  <si>
    <t>ABERTO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</si>
</sst>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8"/>
      <name val="Arial"/>
      <family val="2"/>
      <charset val="1"/>
    </font>
    <font>
      <b/>
      <sz val="15"/>
      <name val="Century Gothic"/>
      <family val="2"/>
      <charset val="1"/>
    </font>
    <font>
      <b/>
      <sz val="15"/>
      <color rgb="FF000000"/>
      <name val="Century Gothic"/>
      <family val="2"/>
      <charset val="1"/>
    </font>
    <font>
      <b/>
      <sz val="15"/>
      <name val="Arial"/>
      <family val="2"/>
      <charset val="1"/>
    </font>
    <font>
      <sz val="15"/>
      <color rgb="FF000000"/>
      <name val="Arial"/>
      <family val="2"/>
      <charset val="1"/>
    </font>
    <font>
      <b/>
      <sz val="15"/>
      <color rgb="FF000000"/>
      <name val="Arial"/>
      <family val="2"/>
      <charset val="1"/>
    </font>
    <font>
      <sz val="15"/>
      <name val="Century Gothic"/>
      <family val="2"/>
      <charset val="1"/>
    </font>
    <font>
      <sz val="15"/>
      <color rgb="FF000000"/>
      <name val="Century Gothic"/>
      <family val="2"/>
      <charset val="1"/>
    </font>
    <font>
      <sz val="15"/>
      <color rgb="FFFF0000"/>
      <name val="Century Gothic"/>
      <family val="2"/>
      <charset val="1"/>
    </font>
    <font>
      <sz val="15"/>
      <color rgb="FF17375E"/>
      <name val="Century Gothic"/>
      <family val="2"/>
      <charset val="1"/>
    </font>
    <font>
      <sz val="15"/>
      <name val="Arial"/>
      <family val="2"/>
      <charset val="1"/>
    </font>
    <font>
      <b/>
      <sz val="15"/>
      <color rgb="FFFF0000"/>
      <name val="Century Gothic"/>
      <family val="2"/>
      <charset val="1"/>
    </font>
    <font>
      <b/>
      <sz val="15"/>
      <color rgb="FF376092"/>
      <name val="Century Gothic"/>
      <family val="2"/>
      <charset val="1"/>
    </font>
    <font>
      <sz val="16"/>
      <name val="Arial"/>
      <family val="2"/>
      <charset val="1"/>
    </font>
    <font>
      <b/>
      <sz val="13"/>
      <name val="Arial"/>
      <family val="2"/>
      <charset val="1"/>
    </font>
    <font>
      <sz val="13"/>
      <name val="Century Gothic"/>
      <family val="2"/>
      <charset val="1"/>
    </font>
    <font>
      <sz val="13"/>
      <color rgb="FF000000"/>
      <name val="Century Gothic"/>
      <family val="2"/>
      <charset val="1"/>
    </font>
    <font>
      <b/>
      <sz val="15"/>
      <color rgb="FF17375E"/>
      <name val="Century Gothic"/>
      <family val="2"/>
      <charset val="1"/>
    </font>
    <font>
      <b/>
      <sz val="15"/>
      <color rgb="FFFF0000"/>
      <name val="Arial"/>
      <family val="2"/>
      <charset val="1"/>
    </font>
    <font>
      <b/>
      <sz val="15"/>
      <color rgb="FF17375E"/>
      <name val="Arial"/>
      <family val="2"/>
      <charset val="1"/>
    </font>
    <font>
      <b/>
      <sz val="18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8"/>
      <name val="Arial"/>
      <family val="2"/>
      <charset val="1"/>
    </font>
    <font>
      <sz val="12"/>
      <color rgb="FF000000"/>
      <name val="Arial"/>
      <family val="2"/>
      <charset val="1"/>
    </font>
    <font>
      <b/>
      <sz val="16"/>
      <name val="Arial"/>
      <family val="2"/>
      <charset val="1"/>
    </font>
    <font>
      <sz val="13"/>
      <name val="Arial"/>
      <family val="2"/>
      <charset val="1"/>
    </font>
    <font>
      <sz val="16"/>
      <color rgb="FF000000"/>
      <name val="Arial"/>
      <family val="2"/>
      <charset val="1"/>
    </font>
    <font>
      <b/>
      <sz val="12"/>
      <name val="Arial"/>
      <family val="2"/>
      <charset val="1"/>
    </font>
    <font>
      <b/>
      <sz val="16"/>
      <name val="Century Gothic"/>
      <family val="2"/>
      <charset val="1"/>
    </font>
    <font>
      <b/>
      <sz val="16"/>
      <color rgb="FF000000"/>
      <name val="Century Gothic"/>
      <family val="2"/>
      <charset val="1"/>
    </font>
    <font>
      <b/>
      <sz val="14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000"/>
        <bgColor rgb="FFF79646"/>
      </patternFill>
    </fill>
    <fill>
      <patternFill patternType="solid">
        <fgColor rgb="FFC6D9F1"/>
        <bgColor rgb="FFDCE6F2"/>
      </patternFill>
    </fill>
    <fill>
      <patternFill patternType="solid">
        <fgColor rgb="FFD7E4BD"/>
        <bgColor rgb="FFDCE6F2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DCE6F2"/>
        <bgColor rgb="FFC6D9F1"/>
      </patternFill>
    </fill>
    <fill>
      <patternFill patternType="solid">
        <fgColor rgb="FFA6A6A6"/>
        <bgColor rgb="FFBFBFBF"/>
      </patternFill>
    </fill>
  </fills>
  <borders count="3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31">
    <xf numFmtId="0" fontId="0" fillId="0" borderId="0" xfId="0"/>
    <xf numFmtId="0" fontId="0" fillId="0" borderId="0" xfId="0" applyProtection="1">
      <protection locked="0"/>
    </xf>
    <xf numFmtId="0" fontId="2" fillId="2" borderId="0" xfId="1" applyFont="1" applyFill="1" applyBorder="1" applyAlignment="1" applyProtection="1">
      <alignment horizontal="center" vertical="center"/>
      <protection locked="0"/>
    </xf>
    <xf numFmtId="0" fontId="3" fillId="2" borderId="0" xfId="1" applyFont="1" applyFill="1" applyBorder="1" applyAlignment="1" applyProtection="1">
      <alignment horizontal="center" vertical="center"/>
      <protection locked="0"/>
    </xf>
    <xf numFmtId="0" fontId="5" fillId="4" borderId="1" xfId="1" applyFont="1" applyFill="1" applyBorder="1" applyAlignment="1" applyProtection="1">
      <alignment horizontal="center" vertical="center"/>
      <protection locked="0"/>
    </xf>
    <xf numFmtId="0" fontId="6" fillId="0" borderId="1" xfId="1" applyFont="1" applyBorder="1" applyAlignment="1" applyProtection="1">
      <alignment horizontal="left" vertical="center"/>
      <protection locked="0"/>
    </xf>
    <xf numFmtId="0" fontId="7" fillId="5" borderId="1" xfId="1" applyFont="1" applyFill="1" applyBorder="1" applyAlignment="1" applyProtection="1">
      <alignment horizontal="center" vertical="center"/>
      <protection locked="0"/>
    </xf>
    <xf numFmtId="3" fontId="8" fillId="0" borderId="1" xfId="0" applyNumberFormat="1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3" fontId="9" fillId="0" borderId="4" xfId="2" applyNumberFormat="1" applyFont="1" applyBorder="1" applyAlignment="1" applyProtection="1">
      <alignment horizontal="center" vertical="center"/>
    </xf>
    <xf numFmtId="3" fontId="9" fillId="6" borderId="4" xfId="2" applyNumberFormat="1" applyFont="1" applyFill="1" applyBorder="1" applyAlignment="1" applyProtection="1">
      <alignment horizontal="center" vertical="center"/>
      <protection locked="0"/>
    </xf>
    <xf numFmtId="3" fontId="9" fillId="0" borderId="1" xfId="2" applyNumberFormat="1" applyFont="1" applyBorder="1" applyAlignment="1" applyProtection="1">
      <alignment horizontal="center" vertical="center"/>
    </xf>
    <xf numFmtId="3" fontId="10" fillId="0" borderId="1" xfId="2" applyNumberFormat="1" applyFont="1" applyBorder="1" applyAlignment="1" applyProtection="1">
      <alignment horizontal="center" vertical="center"/>
    </xf>
    <xf numFmtId="3" fontId="11" fillId="0" borderId="1" xfId="2" applyNumberFormat="1" applyFont="1" applyBorder="1" applyAlignment="1" applyProtection="1">
      <alignment horizontal="center" vertical="center"/>
    </xf>
    <xf numFmtId="3" fontId="9" fillId="6" borderId="1" xfId="2" applyNumberFormat="1" applyFont="1" applyFill="1" applyBorder="1" applyAlignment="1" applyProtection="1">
      <alignment horizontal="center" vertical="center"/>
      <protection locked="0"/>
    </xf>
    <xf numFmtId="0" fontId="12" fillId="0" borderId="1" xfId="1" applyFont="1" applyBorder="1" applyAlignment="1" applyProtection="1">
      <alignment horizontal="left" vertical="center"/>
      <protection locked="0"/>
    </xf>
    <xf numFmtId="0" fontId="5" fillId="5" borderId="1" xfId="1" applyFont="1" applyFill="1" applyBorder="1" applyAlignment="1" applyProtection="1">
      <alignment horizontal="center" vertical="center"/>
      <protection locked="0"/>
    </xf>
    <xf numFmtId="3" fontId="8" fillId="6" borderId="1" xfId="2" applyNumberFormat="1" applyFont="1" applyFill="1" applyBorder="1" applyAlignment="1" applyProtection="1">
      <alignment horizontal="center" vertical="center"/>
      <protection locked="0"/>
    </xf>
    <xf numFmtId="0" fontId="12" fillId="0" borderId="5" xfId="1" applyFont="1" applyBorder="1" applyAlignment="1" applyProtection="1">
      <alignment horizontal="left" vertical="center"/>
      <protection locked="0"/>
    </xf>
    <xf numFmtId="0" fontId="5" fillId="5" borderId="6" xfId="1" applyFont="1" applyFill="1" applyBorder="1" applyAlignment="1" applyProtection="1">
      <alignment horizontal="center" vertical="center"/>
      <protection locked="0"/>
    </xf>
    <xf numFmtId="0" fontId="8" fillId="0" borderId="1" xfId="2" applyFont="1" applyBorder="1" applyAlignment="1" applyProtection="1">
      <alignment horizontal="center" vertical="center"/>
      <protection locked="0"/>
    </xf>
    <xf numFmtId="3" fontId="3" fillId="7" borderId="1" xfId="2" applyNumberFormat="1" applyFont="1" applyFill="1" applyBorder="1" applyAlignment="1" applyProtection="1">
      <alignment horizontal="center" vertical="center"/>
    </xf>
    <xf numFmtId="3" fontId="13" fillId="7" borderId="1" xfId="2" applyNumberFormat="1" applyFont="1" applyFill="1" applyBorder="1" applyAlignment="1" applyProtection="1">
      <alignment horizontal="center" vertical="center"/>
    </xf>
    <xf numFmtId="3" fontId="14" fillId="7" borderId="1" xfId="2" applyNumberFormat="1" applyFont="1" applyFill="1" applyBorder="1" applyAlignment="1" applyProtection="1">
      <alignment horizontal="center" vertical="center"/>
    </xf>
    <xf numFmtId="0" fontId="12" fillId="0" borderId="1" xfId="1" applyFont="1" applyBorder="1" applyAlignment="1" applyProtection="1">
      <alignment vertical="center"/>
      <protection locked="0"/>
    </xf>
    <xf numFmtId="0" fontId="8" fillId="6" borderId="1" xfId="2" applyFont="1" applyFill="1" applyBorder="1" applyAlignment="1" applyProtection="1">
      <alignment horizontal="center" vertical="center"/>
      <protection locked="0"/>
    </xf>
    <xf numFmtId="3" fontId="3" fillId="7" borderId="4" xfId="2" applyNumberFormat="1" applyFont="1" applyFill="1" applyBorder="1" applyAlignment="1" applyProtection="1">
      <alignment horizontal="center" vertical="center"/>
    </xf>
    <xf numFmtId="3" fontId="13" fillId="7" borderId="4" xfId="2" applyNumberFormat="1" applyFont="1" applyFill="1" applyBorder="1" applyAlignment="1" applyProtection="1">
      <alignment horizontal="center" vertical="center"/>
    </xf>
    <xf numFmtId="3" fontId="14" fillId="7" borderId="4" xfId="2" applyNumberFormat="1" applyFont="1" applyFill="1" applyBorder="1" applyAlignment="1" applyProtection="1">
      <alignment horizontal="center" vertical="center"/>
    </xf>
    <xf numFmtId="0" fontId="3" fillId="4" borderId="1" xfId="2" applyFont="1" applyFill="1" applyBorder="1" applyAlignment="1" applyProtection="1">
      <alignment horizontal="center" vertical="center"/>
      <protection locked="0"/>
    </xf>
    <xf numFmtId="0" fontId="6" fillId="0" borderId="1" xfId="2" applyFont="1" applyBorder="1" applyAlignment="1" applyProtection="1">
      <alignment horizontal="left" vertical="center"/>
      <protection locked="0"/>
    </xf>
    <xf numFmtId="0" fontId="7" fillId="5" borderId="1" xfId="2" applyFont="1" applyFill="1" applyBorder="1" applyAlignment="1" applyProtection="1">
      <alignment horizontal="center" vertical="center"/>
      <protection locked="0"/>
    </xf>
    <xf numFmtId="0" fontId="9" fillId="0" borderId="1" xfId="2" applyFont="1" applyBorder="1" applyAlignment="1" applyProtection="1">
      <alignment horizontal="center" vertical="center"/>
      <protection locked="0"/>
    </xf>
    <xf numFmtId="0" fontId="12" fillId="0" borderId="7" xfId="2" applyFont="1" applyBorder="1" applyAlignment="1" applyProtection="1">
      <alignment horizontal="left" vertical="center"/>
      <protection locked="0"/>
    </xf>
    <xf numFmtId="0" fontId="3" fillId="5" borderId="5" xfId="2" applyFont="1" applyFill="1" applyBorder="1" applyAlignment="1" applyProtection="1">
      <alignment horizontal="center" vertical="center"/>
      <protection locked="0"/>
    </xf>
    <xf numFmtId="0" fontId="5" fillId="5" borderId="1" xfId="2" applyFont="1" applyFill="1" applyBorder="1" applyAlignment="1" applyProtection="1">
      <alignment horizontal="center" vertical="center"/>
      <protection locked="0"/>
    </xf>
    <xf numFmtId="0" fontId="12" fillId="0" borderId="1" xfId="2" applyFont="1" applyBorder="1" applyAlignment="1" applyProtection="1">
      <alignment horizontal="left" vertical="center"/>
      <protection locked="0"/>
    </xf>
    <xf numFmtId="0" fontId="12" fillId="0" borderId="5" xfId="2" applyFont="1" applyBorder="1" applyAlignment="1" applyProtection="1">
      <alignment horizontal="left" vertical="center"/>
      <protection locked="0"/>
    </xf>
    <xf numFmtId="0" fontId="5" fillId="5" borderId="5" xfId="2" applyFont="1" applyFill="1" applyBorder="1" applyAlignment="1" applyProtection="1">
      <alignment horizontal="center" vertical="center"/>
      <protection locked="0"/>
    </xf>
    <xf numFmtId="0" fontId="5" fillId="5" borderId="8" xfId="1" applyFont="1" applyFill="1" applyBorder="1" applyAlignment="1" applyProtection="1">
      <alignment horizontal="center" vertical="center"/>
      <protection locked="0"/>
    </xf>
    <xf numFmtId="0" fontId="8" fillId="0" borderId="9" xfId="2" applyFont="1" applyBorder="1" applyAlignment="1" applyProtection="1">
      <alignment horizontal="center" vertical="center"/>
      <protection locked="0"/>
    </xf>
    <xf numFmtId="3" fontId="3" fillId="7" borderId="5" xfId="2" applyNumberFormat="1" applyFont="1" applyFill="1" applyBorder="1" applyAlignment="1" applyProtection="1">
      <alignment horizontal="center" vertical="center"/>
    </xf>
    <xf numFmtId="3" fontId="3" fillId="8" borderId="5" xfId="2" applyNumberFormat="1" applyFont="1" applyFill="1" applyBorder="1" applyAlignment="1" applyProtection="1">
      <alignment horizontal="center" vertical="center"/>
    </xf>
    <xf numFmtId="3" fontId="13" fillId="8" borderId="5" xfId="2" applyNumberFormat="1" applyFont="1" applyFill="1" applyBorder="1" applyAlignment="1" applyProtection="1">
      <alignment horizontal="center" vertical="center"/>
    </xf>
    <xf numFmtId="3" fontId="14" fillId="8" borderId="5" xfId="2" applyNumberFormat="1" applyFont="1" applyFill="1" applyBorder="1" applyAlignment="1" applyProtection="1">
      <alignment horizontal="center" vertical="center"/>
    </xf>
    <xf numFmtId="3" fontId="9" fillId="6" borderId="5" xfId="2" applyNumberFormat="1" applyFont="1" applyFill="1" applyBorder="1" applyAlignment="1" applyProtection="1">
      <alignment horizontal="center" vertical="center"/>
      <protection locked="0"/>
    </xf>
    <xf numFmtId="0" fontId="12" fillId="0" borderId="0" xfId="2" applyFont="1" applyAlignment="1" applyProtection="1">
      <alignment vertical="center"/>
      <protection locked="0"/>
    </xf>
    <xf numFmtId="0" fontId="3" fillId="4" borderId="5" xfId="2" applyFont="1" applyFill="1" applyBorder="1" applyAlignment="1" applyProtection="1">
      <alignment horizontal="center" vertical="center"/>
      <protection locked="0"/>
    </xf>
    <xf numFmtId="0" fontId="8" fillId="0" borderId="0" xfId="2" applyFont="1" applyAlignment="1" applyProtection="1">
      <alignment vertical="center"/>
      <protection locked="0"/>
    </xf>
    <xf numFmtId="0" fontId="9" fillId="0" borderId="5" xfId="2" applyFont="1" applyBorder="1" applyAlignment="1" applyProtection="1">
      <alignment horizontal="center" vertical="center"/>
      <protection locked="0"/>
    </xf>
    <xf numFmtId="3" fontId="8" fillId="6" borderId="5" xfId="2" applyNumberFormat="1" applyFont="1" applyFill="1" applyBorder="1" applyAlignment="1" applyProtection="1">
      <alignment horizontal="center" vertical="center"/>
      <protection locked="0"/>
    </xf>
    <xf numFmtId="3" fontId="0" fillId="0" borderId="0" xfId="0" applyNumberFormat="1" applyProtection="1">
      <protection locked="0"/>
    </xf>
    <xf numFmtId="0" fontId="1" fillId="0" borderId="0" xfId="2" applyProtection="1">
      <protection locked="0"/>
    </xf>
    <xf numFmtId="0" fontId="5" fillId="4" borderId="4" xfId="1" applyFont="1" applyFill="1" applyBorder="1" applyAlignment="1" applyProtection="1">
      <alignment horizontal="center" vertical="center"/>
      <protection locked="0"/>
    </xf>
    <xf numFmtId="0" fontId="6" fillId="0" borderId="4" xfId="1" applyFont="1" applyBorder="1" applyAlignment="1" applyProtection="1">
      <alignment horizontal="left" vertical="center"/>
      <protection locked="0"/>
    </xf>
    <xf numFmtId="0" fontId="7" fillId="5" borderId="4" xfId="1" applyFont="1" applyFill="1" applyBorder="1" applyAlignment="1" applyProtection="1">
      <alignment horizontal="center" vertical="center"/>
      <protection locked="0"/>
    </xf>
    <xf numFmtId="3" fontId="18" fillId="6" borderId="1" xfId="2" applyNumberFormat="1" applyFont="1" applyFill="1" applyBorder="1" applyAlignment="1" applyProtection="1">
      <alignment horizontal="center" vertical="center"/>
      <protection locked="0"/>
    </xf>
    <xf numFmtId="0" fontId="4" fillId="5" borderId="5" xfId="2" applyFont="1" applyFill="1" applyBorder="1" applyAlignment="1" applyProtection="1">
      <alignment horizontal="center" vertical="center"/>
      <protection locked="0"/>
    </xf>
    <xf numFmtId="3" fontId="8" fillId="0" borderId="1" xfId="2" applyNumberFormat="1" applyFont="1" applyBorder="1" applyAlignment="1" applyProtection="1">
      <alignment horizontal="center" vertical="center"/>
      <protection locked="0"/>
    </xf>
    <xf numFmtId="3" fontId="8" fillId="0" borderId="1" xfId="2" applyNumberFormat="1" applyFont="1" applyBorder="1" applyAlignment="1" applyProtection="1">
      <alignment horizontal="center" vertical="center"/>
    </xf>
    <xf numFmtId="3" fontId="3" fillId="7" borderId="14" xfId="2" applyNumberFormat="1" applyFont="1" applyFill="1" applyBorder="1" applyAlignment="1" applyProtection="1">
      <alignment horizontal="center" vertical="center"/>
    </xf>
    <xf numFmtId="3" fontId="13" fillId="7" borderId="14" xfId="2" applyNumberFormat="1" applyFont="1" applyFill="1" applyBorder="1" applyAlignment="1" applyProtection="1">
      <alignment horizontal="center" vertical="center"/>
    </xf>
    <xf numFmtId="3" fontId="19" fillId="8" borderId="1" xfId="2" applyNumberFormat="1" applyFont="1" applyFill="1" applyBorder="1" applyAlignment="1" applyProtection="1">
      <alignment horizontal="center" vertical="center"/>
    </xf>
    <xf numFmtId="0" fontId="4" fillId="5" borderId="1" xfId="2" applyFont="1" applyFill="1" applyBorder="1" applyAlignment="1" applyProtection="1">
      <alignment horizontal="center" vertical="center"/>
      <protection locked="0"/>
    </xf>
    <xf numFmtId="3" fontId="5" fillId="8" borderId="1" xfId="2" applyNumberFormat="1" applyFont="1" applyFill="1" applyBorder="1" applyAlignment="1" applyProtection="1">
      <alignment horizontal="center" vertical="center"/>
    </xf>
    <xf numFmtId="3" fontId="20" fillId="8" borderId="1" xfId="2" applyNumberFormat="1" applyFont="1" applyFill="1" applyBorder="1" applyAlignment="1" applyProtection="1">
      <alignment horizontal="center" vertical="center"/>
    </xf>
    <xf numFmtId="3" fontId="21" fillId="8" borderId="1" xfId="2" applyNumberFormat="1" applyFont="1" applyFill="1" applyBorder="1" applyAlignment="1" applyProtection="1">
      <alignment horizontal="center" vertical="center"/>
    </xf>
    <xf numFmtId="0" fontId="0" fillId="0" borderId="0" xfId="0" applyProtection="1"/>
    <xf numFmtId="0" fontId="17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vertical="center"/>
      <protection locked="0"/>
    </xf>
    <xf numFmtId="0" fontId="2" fillId="3" borderId="17" xfId="0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23" fillId="0" borderId="1" xfId="0" applyFont="1" applyBorder="1" applyAlignment="1" applyProtection="1">
      <alignment horizontal="left" vertical="center"/>
      <protection locked="0"/>
    </xf>
    <xf numFmtId="0" fontId="22" fillId="5" borderId="1" xfId="0" applyFont="1" applyFill="1" applyBorder="1" applyAlignment="1" applyProtection="1">
      <alignment horizontal="center" vertical="center"/>
      <protection locked="0"/>
    </xf>
    <xf numFmtId="17" fontId="2" fillId="5" borderId="1" xfId="0" applyNumberFormat="1" applyFont="1" applyFill="1" applyBorder="1" applyAlignment="1" applyProtection="1">
      <alignment horizontal="center" vertical="center"/>
      <protection locked="0"/>
    </xf>
    <xf numFmtId="3" fontId="23" fillId="0" borderId="4" xfId="0" applyNumberFormat="1" applyFont="1" applyBorder="1" applyAlignment="1" applyProtection="1">
      <alignment horizontal="center" vertical="center"/>
    </xf>
    <xf numFmtId="9" fontId="24" fillId="0" borderId="1" xfId="0" applyNumberFormat="1" applyFont="1" applyBorder="1" applyAlignment="1" applyProtection="1">
      <alignment horizontal="center" vertical="center"/>
    </xf>
    <xf numFmtId="17" fontId="2" fillId="5" borderId="12" xfId="0" applyNumberFormat="1" applyFont="1" applyFill="1" applyBorder="1" applyAlignment="1" applyProtection="1">
      <alignment horizontal="center" vertical="center"/>
      <protection locked="0"/>
    </xf>
    <xf numFmtId="0" fontId="24" fillId="0" borderId="1" xfId="0" applyFont="1" applyBorder="1" applyAlignment="1" applyProtection="1">
      <alignment horizontal="left" vertical="center"/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17" fontId="2" fillId="5" borderId="3" xfId="0" applyNumberFormat="1" applyFont="1" applyFill="1" applyBorder="1" applyAlignment="1" applyProtection="1">
      <alignment horizontal="center" vertical="center"/>
      <protection locked="0"/>
    </xf>
    <xf numFmtId="0" fontId="24" fillId="0" borderId="8" xfId="0" applyFont="1" applyBorder="1" applyAlignment="1" applyProtection="1">
      <alignment horizontal="left" vertical="center"/>
      <protection locked="0"/>
    </xf>
    <xf numFmtId="0" fontId="12" fillId="0" borderId="0" xfId="0" applyFont="1" applyAlignment="1" applyProtection="1">
      <alignment vertical="center"/>
      <protection locked="0"/>
    </xf>
    <xf numFmtId="3" fontId="2" fillId="7" borderId="1" xfId="0" applyNumberFormat="1" applyFont="1" applyFill="1" applyBorder="1" applyAlignment="1" applyProtection="1">
      <alignment horizontal="center" vertical="center"/>
    </xf>
    <xf numFmtId="9" fontId="2" fillId="8" borderId="1" xfId="0" applyNumberFormat="1" applyFont="1" applyFill="1" applyBorder="1" applyAlignment="1" applyProtection="1">
      <alignment horizontal="center" vertical="center"/>
    </xf>
    <xf numFmtId="3" fontId="23" fillId="0" borderId="1" xfId="0" applyNumberFormat="1" applyFont="1" applyBorder="1" applyAlignment="1" applyProtection="1">
      <alignment horizontal="center" vertical="center"/>
    </xf>
    <xf numFmtId="0" fontId="15" fillId="0" borderId="1" xfId="0" applyFont="1" applyBorder="1" applyAlignment="1" applyProtection="1">
      <alignment horizontal="left" vertical="center"/>
      <protection locked="0"/>
    </xf>
    <xf numFmtId="0" fontId="15" fillId="0" borderId="1" xfId="0" applyFont="1" applyBorder="1" applyAlignment="1" applyProtection="1">
      <alignment vertical="center"/>
      <protection locked="0"/>
    </xf>
    <xf numFmtId="9" fontId="24" fillId="0" borderId="2" xfId="0" applyNumberFormat="1" applyFont="1" applyBorder="1" applyAlignment="1" applyProtection="1">
      <alignment horizontal="center" vertical="center"/>
    </xf>
    <xf numFmtId="3" fontId="2" fillId="7" borderId="12" xfId="0" applyNumberFormat="1" applyFont="1" applyFill="1" applyBorder="1" applyAlignment="1" applyProtection="1">
      <alignment horizontal="center" vertical="center"/>
    </xf>
    <xf numFmtId="3" fontId="2" fillId="7" borderId="18" xfId="0" applyNumberFormat="1" applyFont="1" applyFill="1" applyBorder="1" applyAlignment="1" applyProtection="1">
      <alignment horizontal="center" vertical="center"/>
    </xf>
    <xf numFmtId="9" fontId="2" fillId="8" borderId="2" xfId="0" applyNumberFormat="1" applyFont="1" applyFill="1" applyBorder="1" applyAlignment="1" applyProtection="1">
      <alignment horizontal="center" vertical="center"/>
    </xf>
    <xf numFmtId="0" fontId="22" fillId="5" borderId="12" xfId="0" applyFont="1" applyFill="1" applyBorder="1" applyAlignment="1" applyProtection="1">
      <alignment horizontal="center" vertical="center"/>
      <protection locked="0"/>
    </xf>
    <xf numFmtId="9" fontId="24" fillId="2" borderId="1" xfId="0" applyNumberFormat="1" applyFont="1" applyFill="1" applyBorder="1" applyAlignment="1" applyProtection="1">
      <alignment horizontal="center" vertical="center"/>
    </xf>
    <xf numFmtId="0" fontId="24" fillId="0" borderId="9" xfId="0" applyFont="1" applyBorder="1" applyAlignment="1" applyProtection="1">
      <alignment horizontal="left" vertical="center"/>
      <protection locked="0"/>
    </xf>
    <xf numFmtId="0" fontId="2" fillId="5" borderId="12" xfId="0" applyFont="1" applyFill="1" applyBorder="1" applyAlignment="1" applyProtection="1">
      <alignment horizontal="center" vertical="center"/>
      <protection locked="0"/>
    </xf>
    <xf numFmtId="9" fontId="12" fillId="0" borderId="1" xfId="0" applyNumberFormat="1" applyFont="1" applyBorder="1" applyAlignment="1" applyProtection="1">
      <alignment horizontal="center" vertical="center"/>
    </xf>
    <xf numFmtId="0" fontId="12" fillId="0" borderId="0" xfId="0" applyFont="1" applyProtection="1">
      <protection locked="0"/>
    </xf>
    <xf numFmtId="17" fontId="2" fillId="5" borderId="19" xfId="0" applyNumberFormat="1" applyFont="1" applyFill="1" applyBorder="1" applyAlignment="1" applyProtection="1">
      <alignment horizontal="center" vertical="center"/>
      <protection locked="0"/>
    </xf>
    <xf numFmtId="17" fontId="2" fillId="5" borderId="8" xfId="0" applyNumberFormat="1" applyFont="1" applyFill="1" applyBorder="1" applyAlignment="1" applyProtection="1">
      <alignment horizontal="center" vertical="center"/>
      <protection locked="0"/>
    </xf>
    <xf numFmtId="0" fontId="2" fillId="5" borderId="8" xfId="0" applyFont="1" applyFill="1" applyBorder="1" applyAlignment="1" applyProtection="1">
      <alignment horizontal="center" vertical="center"/>
      <protection locked="0"/>
    </xf>
    <xf numFmtId="0" fontId="2" fillId="5" borderId="3" xfId="0" applyFont="1" applyFill="1" applyBorder="1" applyAlignment="1" applyProtection="1">
      <alignment horizontal="center" vertical="center"/>
      <protection locked="0"/>
    </xf>
    <xf numFmtId="3" fontId="2" fillId="7" borderId="1" xfId="2" applyNumberFormat="1" applyFont="1" applyFill="1" applyBorder="1" applyAlignment="1" applyProtection="1">
      <alignment horizontal="center" vertical="center"/>
    </xf>
    <xf numFmtId="3" fontId="2" fillId="7" borderId="21" xfId="0" applyNumberFormat="1" applyFont="1" applyFill="1" applyBorder="1" applyAlignment="1" applyProtection="1">
      <alignment horizontal="center" vertical="center"/>
    </xf>
    <xf numFmtId="0" fontId="5" fillId="4" borderId="1" xfId="0" applyFont="1" applyFill="1" applyBorder="1" applyAlignment="1" applyProtection="1">
      <alignment horizontal="center" vertical="center"/>
      <protection locked="0"/>
    </xf>
    <xf numFmtId="3" fontId="12" fillId="0" borderId="5" xfId="0" applyNumberFormat="1" applyFont="1" applyBorder="1" applyAlignment="1" applyProtection="1">
      <alignment horizontal="center" vertical="center"/>
    </xf>
    <xf numFmtId="3" fontId="5" fillId="8" borderId="5" xfId="0" applyNumberFormat="1" applyFont="1" applyFill="1" applyBorder="1" applyAlignment="1" applyProtection="1">
      <alignment horizontal="center" vertical="center"/>
    </xf>
    <xf numFmtId="3" fontId="5" fillId="7" borderId="1" xfId="0" applyNumberFormat="1" applyFont="1" applyFill="1" applyBorder="1" applyAlignment="1" applyProtection="1">
      <alignment horizontal="center" vertical="center"/>
    </xf>
    <xf numFmtId="9" fontId="12" fillId="8" borderId="1" xfId="0" applyNumberFormat="1" applyFont="1" applyFill="1" applyBorder="1" applyAlignment="1" applyProtection="1">
      <alignment horizontal="center" vertical="center"/>
    </xf>
    <xf numFmtId="0" fontId="28" fillId="0" borderId="1" xfId="0" applyFont="1" applyBorder="1" applyAlignment="1" applyProtection="1">
      <alignment horizontal="left" vertical="center"/>
      <protection locked="0"/>
    </xf>
    <xf numFmtId="17" fontId="12" fillId="8" borderId="5" xfId="0" applyNumberFormat="1" applyFont="1" applyFill="1" applyBorder="1" applyAlignment="1" applyProtection="1">
      <alignment horizontal="center" vertical="center"/>
      <protection locked="0"/>
    </xf>
    <xf numFmtId="3" fontId="6" fillId="0" borderId="12" xfId="0" applyNumberFormat="1" applyFont="1" applyBorder="1" applyAlignment="1" applyProtection="1">
      <alignment horizontal="center" vertical="center"/>
    </xf>
    <xf numFmtId="17" fontId="12" fillId="8" borderId="9" xfId="0" applyNumberFormat="1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5" fillId="4" borderId="22" xfId="0" applyFont="1" applyFill="1" applyBorder="1" applyAlignment="1" applyProtection="1">
      <alignment horizontal="center" vertical="center"/>
      <protection locked="0"/>
    </xf>
    <xf numFmtId="17" fontId="12" fillId="8" borderId="4" xfId="0" applyNumberFormat="1" applyFont="1" applyFill="1" applyBorder="1" applyAlignment="1" applyProtection="1">
      <alignment horizontal="center" vertical="center"/>
      <protection locked="0"/>
    </xf>
    <xf numFmtId="3" fontId="5" fillId="7" borderId="12" xfId="0" applyNumberFormat="1" applyFont="1" applyFill="1" applyBorder="1" applyAlignment="1" applyProtection="1">
      <alignment horizontal="center" vertical="center"/>
    </xf>
    <xf numFmtId="3" fontId="2" fillId="8" borderId="1" xfId="0" applyNumberFormat="1" applyFont="1" applyFill="1" applyBorder="1" applyAlignment="1" applyProtection="1">
      <alignment horizontal="center" vertical="center"/>
    </xf>
    <xf numFmtId="0" fontId="26" fillId="0" borderId="24" xfId="0" applyFont="1" applyBorder="1" applyAlignment="1" applyProtection="1">
      <alignment horizontal="center" vertical="center"/>
      <protection locked="0"/>
    </xf>
    <xf numFmtId="0" fontId="26" fillId="0" borderId="20" xfId="0" applyFont="1" applyBorder="1" applyAlignment="1" applyProtection="1">
      <alignment horizontal="center" vertical="center"/>
      <protection locked="0"/>
    </xf>
    <xf numFmtId="3" fontId="26" fillId="0" borderId="23" xfId="0" applyNumberFormat="1" applyFont="1" applyBorder="1" applyAlignment="1" applyProtection="1">
      <alignment horizontal="right"/>
    </xf>
    <xf numFmtId="3" fontId="26" fillId="4" borderId="23" xfId="0" applyNumberFormat="1" applyFont="1" applyFill="1" applyBorder="1" applyAlignment="1" applyProtection="1">
      <alignment horizontal="right"/>
    </xf>
    <xf numFmtId="0" fontId="32" fillId="0" borderId="27" xfId="0" applyFont="1" applyBorder="1" applyAlignment="1" applyProtection="1">
      <alignment horizontal="center" vertical="center"/>
      <protection locked="0"/>
    </xf>
    <xf numFmtId="0" fontId="26" fillId="0" borderId="25" xfId="0" applyFont="1" applyBorder="1" applyAlignment="1" applyProtection="1">
      <alignment horizontal="center" vertical="center"/>
      <protection locked="0"/>
    </xf>
    <xf numFmtId="3" fontId="30" fillId="4" borderId="29" xfId="0" applyNumberFormat="1" applyFont="1" applyFill="1" applyBorder="1" applyAlignment="1" applyProtection="1">
      <alignment horizontal="center"/>
    </xf>
    <xf numFmtId="3" fontId="0" fillId="0" borderId="0" xfId="0" applyNumberFormat="1"/>
    <xf numFmtId="0" fontId="5" fillId="7" borderId="4" xfId="2" applyFont="1" applyFill="1" applyBorder="1" applyAlignment="1" applyProtection="1">
      <alignment horizontal="center" vertical="center"/>
      <protection locked="0"/>
    </xf>
    <xf numFmtId="0" fontId="7" fillId="8" borderId="1" xfId="2" applyFont="1" applyFill="1" applyBorder="1" applyAlignment="1" applyProtection="1">
      <alignment horizontal="center" vertical="center"/>
      <protection locked="0"/>
    </xf>
    <xf numFmtId="0" fontId="5" fillId="7" borderId="1" xfId="1" applyFont="1" applyFill="1" applyBorder="1" applyAlignment="1" applyProtection="1">
      <alignment horizontal="center" vertical="center"/>
      <protection locked="0"/>
    </xf>
    <xf numFmtId="0" fontId="3" fillId="9" borderId="1" xfId="2" applyFont="1" applyFill="1" applyBorder="1" applyAlignment="1" applyProtection="1">
      <alignment horizontal="center" vertical="center"/>
      <protection locked="0"/>
    </xf>
    <xf numFmtId="0" fontId="5" fillId="5" borderId="5" xfId="2" applyFont="1" applyFill="1" applyBorder="1" applyAlignment="1" applyProtection="1">
      <alignment horizontal="center" vertical="center"/>
      <protection locked="0"/>
    </xf>
    <xf numFmtId="17" fontId="3" fillId="5" borderId="1" xfId="2" applyNumberFormat="1" applyFont="1" applyFill="1" applyBorder="1" applyAlignment="1" applyProtection="1">
      <alignment horizontal="center" vertical="center"/>
      <protection locked="0"/>
    </xf>
    <xf numFmtId="0" fontId="3" fillId="5" borderId="1" xfId="2" applyFont="1" applyFill="1" applyBorder="1" applyAlignment="1" applyProtection="1">
      <alignment horizontal="center" vertical="center"/>
      <protection locked="0"/>
    </xf>
    <xf numFmtId="0" fontId="3" fillId="4" borderId="1" xfId="2" applyFont="1" applyFill="1" applyBorder="1" applyAlignment="1" applyProtection="1">
      <alignment horizontal="center" vertical="center"/>
      <protection locked="0"/>
    </xf>
    <xf numFmtId="3" fontId="9" fillId="0" borderId="1" xfId="2" applyNumberFormat="1" applyFont="1" applyBorder="1" applyAlignment="1" applyProtection="1">
      <alignment horizontal="center" vertical="center"/>
    </xf>
    <xf numFmtId="3" fontId="10" fillId="0" borderId="1" xfId="2" applyNumberFormat="1" applyFont="1" applyBorder="1" applyAlignment="1" applyProtection="1">
      <alignment horizontal="center" vertical="center"/>
    </xf>
    <xf numFmtId="3" fontId="11" fillId="0" borderId="1" xfId="2" applyNumberFormat="1" applyFont="1" applyBorder="1" applyAlignment="1" applyProtection="1">
      <alignment horizontal="center" vertical="center"/>
    </xf>
    <xf numFmtId="17" fontId="5" fillId="5" borderId="1" xfId="1" applyNumberFormat="1" applyFont="1" applyFill="1" applyBorder="1" applyAlignment="1" applyProtection="1">
      <alignment horizontal="center" vertical="center"/>
      <protection locked="0"/>
    </xf>
    <xf numFmtId="0" fontId="5" fillId="5" borderId="1" xfId="1" applyFont="1" applyFill="1" applyBorder="1" applyAlignment="1" applyProtection="1">
      <alignment horizontal="center" vertical="center"/>
      <protection locked="0"/>
    </xf>
    <xf numFmtId="0" fontId="16" fillId="4" borderId="1" xfId="1" applyFont="1" applyFill="1" applyBorder="1" applyAlignment="1" applyProtection="1">
      <alignment horizontal="center" vertical="center"/>
      <protection locked="0"/>
    </xf>
    <xf numFmtId="0" fontId="6" fillId="0" borderId="1" xfId="1" applyFont="1" applyBorder="1" applyAlignment="1" applyProtection="1">
      <alignment horizontal="left" vertical="center"/>
      <protection locked="0"/>
    </xf>
    <xf numFmtId="0" fontId="7" fillId="5" borderId="1" xfId="1" applyFont="1" applyFill="1" applyBorder="1" applyAlignment="1" applyProtection="1">
      <alignment horizontal="center" vertical="center"/>
      <protection locked="0"/>
    </xf>
    <xf numFmtId="17" fontId="5" fillId="5" borderId="3" xfId="1" applyNumberFormat="1" applyFont="1" applyFill="1" applyBorder="1" applyAlignment="1" applyProtection="1">
      <alignment horizontal="center" vertical="center"/>
      <protection locked="0"/>
    </xf>
    <xf numFmtId="0" fontId="8" fillId="0" borderId="1" xfId="2" applyFont="1" applyBorder="1" applyAlignment="1" applyProtection="1">
      <alignment horizontal="center" vertical="center"/>
      <protection locked="0"/>
    </xf>
    <xf numFmtId="3" fontId="9" fillId="0" borderId="12" xfId="2" applyNumberFormat="1" applyFont="1" applyBorder="1" applyAlignment="1" applyProtection="1">
      <alignment horizontal="center" vertical="center"/>
    </xf>
    <xf numFmtId="3" fontId="9" fillId="6" borderId="2" xfId="2" applyNumberFormat="1" applyFont="1" applyFill="1" applyBorder="1" applyAlignment="1" applyProtection="1">
      <alignment horizontal="center" vertical="center"/>
      <protection locked="0"/>
    </xf>
    <xf numFmtId="3" fontId="9" fillId="6" borderId="1" xfId="2" applyNumberFormat="1" applyFont="1" applyFill="1" applyBorder="1" applyAlignment="1" applyProtection="1">
      <alignment horizontal="center" vertical="center"/>
      <protection locked="0"/>
    </xf>
    <xf numFmtId="0" fontId="3" fillId="7" borderId="4" xfId="2" applyFont="1" applyFill="1" applyBorder="1" applyAlignment="1" applyProtection="1">
      <alignment horizontal="center" vertical="center"/>
      <protection locked="0"/>
    </xf>
    <xf numFmtId="0" fontId="5" fillId="4" borderId="1" xfId="1" applyFont="1" applyFill="1" applyBorder="1" applyAlignment="1" applyProtection="1">
      <alignment horizontal="center" vertical="center"/>
      <protection locked="0"/>
    </xf>
    <xf numFmtId="0" fontId="16" fillId="4" borderId="5" xfId="1" applyFont="1" applyFill="1" applyBorder="1" applyAlignment="1" applyProtection="1">
      <alignment horizontal="center" vertical="center"/>
      <protection locked="0"/>
    </xf>
    <xf numFmtId="0" fontId="6" fillId="0" borderId="5" xfId="1" applyFont="1" applyBorder="1" applyAlignment="1" applyProtection="1">
      <alignment horizontal="left" vertical="center"/>
      <protection locked="0"/>
    </xf>
    <xf numFmtId="0" fontId="7" fillId="5" borderId="5" xfId="1" applyFont="1" applyFill="1" applyBorder="1" applyAlignment="1" applyProtection="1">
      <alignment horizontal="center" vertical="center"/>
      <protection locked="0"/>
    </xf>
    <xf numFmtId="0" fontId="17" fillId="0" borderId="5" xfId="2" applyFont="1" applyBorder="1" applyAlignment="1" applyProtection="1">
      <alignment horizontal="center" vertical="center"/>
      <protection locked="0"/>
    </xf>
    <xf numFmtId="0" fontId="9" fillId="0" borderId="5" xfId="2" applyFont="1" applyBorder="1" applyAlignment="1" applyProtection="1">
      <alignment horizontal="center" vertical="center"/>
      <protection locked="0"/>
    </xf>
    <xf numFmtId="3" fontId="9" fillId="0" borderId="5" xfId="2" applyNumberFormat="1" applyFont="1" applyBorder="1" applyAlignment="1" applyProtection="1">
      <alignment horizontal="center" vertical="center"/>
    </xf>
    <xf numFmtId="3" fontId="18" fillId="6" borderId="5" xfId="2" applyNumberFormat="1" applyFont="1" applyFill="1" applyBorder="1" applyAlignment="1" applyProtection="1">
      <alignment horizontal="center" vertical="center"/>
      <protection locked="0"/>
    </xf>
    <xf numFmtId="3" fontId="10" fillId="0" borderId="5" xfId="2" applyNumberFormat="1" applyFont="1" applyBorder="1" applyAlignment="1" applyProtection="1">
      <alignment horizontal="center" vertical="center"/>
    </xf>
    <xf numFmtId="3" fontId="11" fillId="0" borderId="5" xfId="2" applyNumberFormat="1" applyFont="1" applyBorder="1" applyAlignment="1" applyProtection="1">
      <alignment horizontal="center" vertical="center"/>
    </xf>
    <xf numFmtId="0" fontId="5" fillId="4" borderId="5" xfId="1" applyFont="1" applyFill="1" applyBorder="1" applyAlignment="1" applyProtection="1">
      <alignment horizontal="center" vertical="center"/>
      <protection locked="0"/>
    </xf>
    <xf numFmtId="0" fontId="12" fillId="0" borderId="5" xfId="1" applyFont="1" applyBorder="1" applyAlignment="1" applyProtection="1">
      <alignment horizontal="left" vertical="center"/>
      <protection locked="0"/>
    </xf>
    <xf numFmtId="0" fontId="9" fillId="0" borderId="1" xfId="2" applyFont="1" applyBorder="1" applyAlignment="1" applyProtection="1">
      <alignment horizontal="center" vertical="center"/>
      <protection locked="0"/>
    </xf>
    <xf numFmtId="0" fontId="7" fillId="5" borderId="5" xfId="2" applyFont="1" applyFill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15" fillId="0" borderId="1" xfId="1" applyFont="1" applyBorder="1" applyAlignment="1" applyProtection="1">
      <alignment horizontal="left" vertical="center"/>
      <protection locked="0"/>
    </xf>
    <xf numFmtId="3" fontId="8" fillId="6" borderId="1" xfId="2" applyNumberFormat="1" applyFont="1" applyFill="1" applyBorder="1" applyAlignment="1" applyProtection="1">
      <alignment horizontal="center" vertical="center"/>
      <protection locked="0"/>
    </xf>
    <xf numFmtId="17" fontId="5" fillId="5" borderId="2" xfId="1" applyNumberFormat="1" applyFont="1" applyFill="1" applyBorder="1" applyAlignment="1" applyProtection="1">
      <alignment horizontal="center" vertical="center"/>
      <protection locked="0"/>
    </xf>
    <xf numFmtId="0" fontId="5" fillId="5" borderId="2" xfId="2" applyFont="1" applyFill="1" applyBorder="1" applyAlignment="1" applyProtection="1">
      <alignment horizontal="center" vertical="center"/>
      <protection locked="0"/>
    </xf>
    <xf numFmtId="3" fontId="9" fillId="6" borderId="5" xfId="2" applyNumberFormat="1" applyFont="1" applyFill="1" applyBorder="1" applyAlignment="1" applyProtection="1">
      <alignment horizontal="center" vertical="center"/>
      <protection locked="0"/>
    </xf>
    <xf numFmtId="0" fontId="5" fillId="5" borderId="1" xfId="2" applyFont="1" applyFill="1" applyBorder="1" applyAlignment="1" applyProtection="1">
      <alignment horizontal="center" vertical="center"/>
      <protection locked="0"/>
    </xf>
    <xf numFmtId="0" fontId="5" fillId="4" borderId="1" xfId="2" applyFont="1" applyFill="1" applyBorder="1" applyAlignment="1" applyProtection="1">
      <alignment horizontal="center" vertical="center"/>
      <protection locked="0"/>
    </xf>
    <xf numFmtId="0" fontId="6" fillId="0" borderId="1" xfId="2" applyFont="1" applyBorder="1" applyAlignment="1" applyProtection="1">
      <alignment horizontal="left" vertical="center"/>
      <protection locked="0"/>
    </xf>
    <xf numFmtId="0" fontId="7" fillId="5" borderId="1" xfId="2" applyFont="1" applyFill="1" applyBorder="1" applyAlignment="1" applyProtection="1">
      <alignment horizontal="center" vertical="center"/>
      <protection locked="0"/>
    </xf>
    <xf numFmtId="17" fontId="5" fillId="5" borderId="8" xfId="2" applyNumberFormat="1" applyFont="1" applyFill="1" applyBorder="1" applyAlignment="1" applyProtection="1">
      <alignment horizontal="center" vertical="center"/>
      <protection locked="0"/>
    </xf>
    <xf numFmtId="0" fontId="5" fillId="5" borderId="12" xfId="2" applyFont="1" applyFill="1" applyBorder="1" applyAlignment="1" applyProtection="1">
      <alignment horizontal="center" vertical="center"/>
      <protection locked="0"/>
    </xf>
    <xf numFmtId="0" fontId="6" fillId="0" borderId="2" xfId="2" applyFont="1" applyBorder="1" applyAlignment="1" applyProtection="1">
      <alignment horizontal="left" vertical="center"/>
      <protection locked="0"/>
    </xf>
    <xf numFmtId="17" fontId="5" fillId="5" borderId="1" xfId="2" applyNumberFormat="1" applyFont="1" applyFill="1" applyBorder="1" applyAlignment="1" applyProtection="1">
      <alignment horizontal="center" vertical="center"/>
      <protection locked="0"/>
    </xf>
    <xf numFmtId="0" fontId="3" fillId="4" borderId="5" xfId="2" applyFont="1" applyFill="1" applyBorder="1" applyAlignment="1" applyProtection="1">
      <alignment horizontal="center" vertical="center"/>
      <protection locked="0"/>
    </xf>
    <xf numFmtId="0" fontId="7" fillId="5" borderId="10" xfId="2" applyFont="1" applyFill="1" applyBorder="1" applyAlignment="1" applyProtection="1">
      <alignment horizontal="center" vertical="center"/>
      <protection locked="0"/>
    </xf>
    <xf numFmtId="17" fontId="5" fillId="5" borderId="11" xfId="2" applyNumberFormat="1" applyFont="1" applyFill="1" applyBorder="1" applyAlignment="1" applyProtection="1">
      <alignment horizontal="center" vertical="center"/>
      <protection locked="0"/>
    </xf>
    <xf numFmtId="3" fontId="9" fillId="6" borderId="12" xfId="2" applyNumberFormat="1" applyFont="1" applyFill="1" applyBorder="1" applyAlignment="1" applyProtection="1">
      <alignment horizontal="center" vertical="center"/>
      <protection locked="0"/>
    </xf>
    <xf numFmtId="3" fontId="9" fillId="6" borderId="13" xfId="2" applyNumberFormat="1" applyFont="1" applyFill="1" applyBorder="1" applyAlignment="1" applyProtection="1">
      <alignment horizontal="center" vertical="center"/>
      <protection locked="0"/>
    </xf>
    <xf numFmtId="0" fontId="3" fillId="7" borderId="1" xfId="2" applyFont="1" applyFill="1" applyBorder="1" applyAlignment="1" applyProtection="1">
      <alignment horizontal="center" vertical="center"/>
      <protection locked="0"/>
    </xf>
    <xf numFmtId="3" fontId="4" fillId="3" borderId="1" xfId="1" applyNumberFormat="1" applyFont="1" applyFill="1" applyBorder="1" applyAlignment="1" applyProtection="1">
      <alignment horizontal="center" vertical="center" wrapText="1"/>
      <protection locked="0"/>
    </xf>
    <xf numFmtId="3" fontId="4" fillId="3" borderId="2" xfId="1" applyNumberFormat="1" applyFont="1" applyFill="1" applyBorder="1" applyAlignment="1" applyProtection="1">
      <alignment horizontal="center" vertical="center" wrapText="1"/>
      <protection locked="0"/>
    </xf>
    <xf numFmtId="3" fontId="3" fillId="3" borderId="1" xfId="1" applyNumberFormat="1" applyFont="1" applyFill="1" applyBorder="1" applyAlignment="1" applyProtection="1">
      <alignment horizontal="center" vertical="center"/>
      <protection locked="0"/>
    </xf>
    <xf numFmtId="3" fontId="4" fillId="3" borderId="1" xfId="1" applyNumberFormat="1" applyFont="1" applyFill="1" applyBorder="1" applyAlignment="1" applyProtection="1">
      <alignment horizontal="center" vertical="center"/>
      <protection locked="0"/>
    </xf>
    <xf numFmtId="0" fontId="3" fillId="2" borderId="0" xfId="1" applyFont="1" applyFill="1" applyBorder="1" applyAlignment="1" applyProtection="1">
      <alignment horizontal="left" vertical="center"/>
      <protection locked="0"/>
    </xf>
    <xf numFmtId="0" fontId="3" fillId="3" borderId="1" xfId="1" applyFont="1" applyFill="1" applyBorder="1" applyAlignment="1" applyProtection="1">
      <alignment horizontal="center" vertical="center"/>
      <protection locked="0"/>
    </xf>
    <xf numFmtId="0" fontId="4" fillId="3" borderId="1" xfId="1" applyFont="1" applyFill="1" applyBorder="1" applyAlignment="1" applyProtection="1">
      <alignment horizontal="center" vertical="center"/>
      <protection locked="0"/>
    </xf>
    <xf numFmtId="0" fontId="4" fillId="3" borderId="1" xfId="1" applyFont="1" applyFill="1" applyBorder="1" applyAlignment="1" applyProtection="1">
      <alignment horizontal="left" vertical="center"/>
      <protection locked="0"/>
    </xf>
    <xf numFmtId="0" fontId="5" fillId="7" borderId="12" xfId="0" applyFont="1" applyFill="1" applyBorder="1" applyAlignment="1" applyProtection="1">
      <alignment horizontal="center" vertical="center"/>
      <protection locked="0"/>
    </xf>
    <xf numFmtId="0" fontId="2" fillId="6" borderId="1" xfId="0" applyFont="1" applyFill="1" applyBorder="1" applyAlignment="1" applyProtection="1">
      <alignment horizontal="center" vertical="center"/>
      <protection locked="0"/>
    </xf>
    <xf numFmtId="17" fontId="5" fillId="8" borderId="1" xfId="0" applyNumberFormat="1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23" fillId="0" borderId="1" xfId="0" applyFont="1" applyBorder="1" applyAlignment="1" applyProtection="1">
      <alignment horizontal="left" vertical="center"/>
      <protection locked="0"/>
    </xf>
    <xf numFmtId="0" fontId="22" fillId="5" borderId="1" xfId="0" applyFont="1" applyFill="1" applyBorder="1" applyAlignment="1" applyProtection="1">
      <alignment horizontal="center" vertical="center"/>
      <protection locked="0"/>
    </xf>
    <xf numFmtId="3" fontId="23" fillId="0" borderId="1" xfId="0" applyNumberFormat="1" applyFont="1" applyBorder="1" applyAlignment="1" applyProtection="1">
      <alignment horizontal="center" vertical="center"/>
    </xf>
    <xf numFmtId="9" fontId="24" fillId="0" borderId="1" xfId="0" applyNumberFormat="1" applyFont="1" applyBorder="1" applyAlignment="1" applyProtection="1">
      <alignment horizontal="center" vertical="center"/>
    </xf>
    <xf numFmtId="0" fontId="2" fillId="7" borderId="12" xfId="0" applyFont="1" applyFill="1" applyBorder="1" applyAlignment="1" applyProtection="1">
      <alignment horizontal="center" vertical="center"/>
      <protection locked="0"/>
    </xf>
    <xf numFmtId="0" fontId="2" fillId="4" borderId="5" xfId="0" applyFont="1" applyFill="1" applyBorder="1" applyAlignment="1" applyProtection="1">
      <alignment horizontal="center" vertical="center"/>
      <protection locked="0"/>
    </xf>
    <xf numFmtId="0" fontId="23" fillId="0" borderId="5" xfId="0" applyFont="1" applyBorder="1" applyAlignment="1" applyProtection="1">
      <alignment horizontal="left" vertical="center"/>
      <protection locked="0"/>
    </xf>
    <xf numFmtId="0" fontId="22" fillId="5" borderId="5" xfId="0" applyFont="1" applyFill="1" applyBorder="1" applyAlignment="1" applyProtection="1">
      <alignment horizontal="center" vertical="center"/>
      <protection locked="0"/>
    </xf>
    <xf numFmtId="3" fontId="23" fillId="0" borderId="5" xfId="0" applyNumberFormat="1" applyFont="1" applyBorder="1" applyAlignment="1" applyProtection="1">
      <alignment horizontal="center" vertical="center"/>
    </xf>
    <xf numFmtId="9" fontId="24" fillId="0" borderId="5" xfId="0" applyNumberFormat="1" applyFont="1" applyBorder="1" applyAlignment="1" applyProtection="1">
      <alignment horizontal="center" vertical="center"/>
    </xf>
    <xf numFmtId="0" fontId="24" fillId="0" borderId="5" xfId="0" applyFont="1" applyBorder="1" applyAlignment="1" applyProtection="1">
      <alignment horizontal="left" vertical="center"/>
      <protection locked="0"/>
    </xf>
    <xf numFmtId="3" fontId="24" fillId="0" borderId="5" xfId="0" applyNumberFormat="1" applyFont="1" applyBorder="1" applyAlignment="1" applyProtection="1">
      <alignment horizontal="center" vertical="center"/>
    </xf>
    <xf numFmtId="0" fontId="2" fillId="4" borderId="8" xfId="0" applyFont="1" applyFill="1" applyBorder="1" applyAlignment="1" applyProtection="1">
      <alignment horizontal="center" vertical="center"/>
      <protection locked="0"/>
    </xf>
    <xf numFmtId="0" fontId="23" fillId="0" borderId="20" xfId="0" applyFont="1" applyBorder="1" applyAlignment="1" applyProtection="1">
      <alignment horizontal="left" vertical="center"/>
      <protection locked="0"/>
    </xf>
    <xf numFmtId="0" fontId="22" fillId="5" borderId="20" xfId="0" applyFont="1" applyFill="1" applyBorder="1" applyAlignment="1" applyProtection="1">
      <alignment horizontal="center" vertical="center"/>
      <protection locked="0"/>
    </xf>
    <xf numFmtId="3" fontId="23" fillId="0" borderId="12" xfId="0" applyNumberFormat="1" applyFont="1" applyBorder="1" applyAlignment="1" applyProtection="1">
      <alignment horizontal="center" vertical="center"/>
    </xf>
    <xf numFmtId="3" fontId="23" fillId="0" borderId="20" xfId="0" applyNumberFormat="1" applyFont="1" applyBorder="1" applyAlignment="1" applyProtection="1">
      <alignment horizontal="center" vertical="center"/>
    </xf>
    <xf numFmtId="3" fontId="23" fillId="0" borderId="2" xfId="0" applyNumberFormat="1" applyFont="1" applyBorder="1" applyAlignment="1" applyProtection="1">
      <alignment horizontal="center" vertical="center"/>
    </xf>
    <xf numFmtId="0" fontId="2" fillId="5" borderId="6" xfId="0" applyFont="1" applyFill="1" applyBorder="1" applyAlignment="1" applyProtection="1">
      <alignment horizontal="center" vertical="center"/>
      <protection locked="0"/>
    </xf>
    <xf numFmtId="3" fontId="6" fillId="0" borderId="1" xfId="0" applyNumberFormat="1" applyFont="1" applyBorder="1" applyAlignment="1" applyProtection="1">
      <alignment horizontal="center" vertical="center"/>
    </xf>
    <xf numFmtId="9" fontId="12" fillId="0" borderId="1" xfId="0" applyNumberFormat="1" applyFont="1" applyBorder="1" applyAlignment="1" applyProtection="1">
      <alignment horizontal="center" vertical="center"/>
    </xf>
    <xf numFmtId="0" fontId="22" fillId="5" borderId="10" xfId="0" applyFont="1" applyFill="1" applyBorder="1" applyAlignment="1" applyProtection="1">
      <alignment horizontal="center" vertical="center"/>
      <protection locked="0"/>
    </xf>
    <xf numFmtId="9" fontId="27" fillId="0" borderId="1" xfId="0" applyNumberFormat="1" applyFont="1" applyBorder="1" applyAlignment="1" applyProtection="1">
      <alignment horizontal="center" vertical="center"/>
    </xf>
    <xf numFmtId="0" fontId="2" fillId="7" borderId="1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22" fillId="3" borderId="1" xfId="0" applyFont="1" applyFill="1" applyBorder="1" applyAlignment="1" applyProtection="1">
      <alignment horizontal="center" vertical="center"/>
      <protection locked="0"/>
    </xf>
    <xf numFmtId="0" fontId="22" fillId="3" borderId="4" xfId="0" applyFont="1" applyFill="1" applyBorder="1" applyAlignment="1" applyProtection="1">
      <alignment horizontal="left" vertical="center"/>
      <protection locked="0"/>
    </xf>
    <xf numFmtId="0" fontId="22" fillId="3" borderId="4" xfId="0" applyFont="1" applyFill="1" applyBorder="1" applyAlignment="1" applyProtection="1">
      <alignment horizontal="center" vertical="center"/>
      <protection locked="0"/>
    </xf>
    <xf numFmtId="3" fontId="22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22" fillId="3" borderId="15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6" xfId="0" applyFont="1" applyFill="1" applyBorder="1" applyAlignment="1" applyProtection="1">
      <alignment horizontal="center" vertical="center"/>
      <protection locked="0"/>
    </xf>
    <xf numFmtId="0" fontId="26" fillId="10" borderId="24" xfId="0" applyFont="1" applyFill="1" applyBorder="1" applyAlignment="1" applyProtection="1">
      <alignment horizontal="center" vertical="center"/>
      <protection locked="0"/>
    </xf>
    <xf numFmtId="0" fontId="30" fillId="10" borderId="28" xfId="0" applyFont="1" applyFill="1" applyBorder="1" applyAlignment="1" applyProtection="1">
      <alignment horizontal="center"/>
      <protection locked="0"/>
    </xf>
    <xf numFmtId="0" fontId="29" fillId="0" borderId="26" xfId="0" applyFont="1" applyBorder="1" applyAlignment="1" applyProtection="1">
      <alignment horizontal="center"/>
      <protection locked="0"/>
    </xf>
    <xf numFmtId="0" fontId="30" fillId="6" borderId="24" xfId="0" applyFont="1" applyFill="1" applyBorder="1" applyAlignment="1" applyProtection="1">
      <alignment horizontal="center" vertical="center"/>
      <protection locked="0"/>
    </xf>
    <xf numFmtId="0" fontId="31" fillId="6" borderId="20" xfId="0" applyFont="1" applyFill="1" applyBorder="1" applyAlignment="1" applyProtection="1">
      <alignment horizontal="center" vertical="center"/>
      <protection locked="0"/>
    </xf>
    <xf numFmtId="0" fontId="30" fillId="6" borderId="23" xfId="0" applyFon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" xfId="1" xr:uid="{00000000-0005-0000-0000-000006000000}"/>
    <cellStyle name="Normal 3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BFBFBF"/>
      <rgbColor rgb="FFFF99CC"/>
      <rgbColor rgb="FFCC99FF"/>
      <rgbColor rgb="FFFFCC99"/>
      <rgbColor rgb="FF4F81BD"/>
      <rgbColor rgb="FF4BACC6"/>
      <rgbColor rgb="FF9BBB59"/>
      <rgbColor rgb="FFFFC000"/>
      <rgbColor rgb="FFF79646"/>
      <rgbColor rgb="FFFF6600"/>
      <rgbColor rgb="FF8064A2"/>
      <rgbColor rgb="FFA6A6A6"/>
      <rgbColor rgb="FF17375E"/>
      <rgbColor rgb="FF339966"/>
      <rgbColor rgb="FF003300"/>
      <rgbColor rgb="FF333300"/>
      <rgbColor rgb="FF993300"/>
      <rgbColor rgb="FF993366"/>
      <rgbColor rgb="FF376092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62FA-472B-9448-2B3B11C9030A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62FA-472B-9448-2B3B11C9030A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62FA-472B-9448-2B3B11C9030A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62FA-472B-9448-2B3B11C9030A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62FA-472B-9448-2B3B11C9030A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62FA-472B-9448-2B3B11C9030A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62FA-472B-9448-2B3B11C9030A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62FA-472B-9448-2B3B11C9030A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62FA-472B-9448-2B3B11C9030A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62FA-472B-9448-2B3B11C9030A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62FA-472B-9448-2B3B11C9030A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B-62FA-472B-9448-2B3B11C903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0</c:f>
              <c:numCache>
                <c:formatCode>General</c:formatCode>
                <c:ptCount val="6"/>
                <c:pt idx="0">
                  <c:v>18785</c:v>
                </c:pt>
                <c:pt idx="1">
                  <c:v>20898</c:v>
                </c:pt>
                <c:pt idx="2">
                  <c:v>9631</c:v>
                </c:pt>
                <c:pt idx="3">
                  <c:v>169</c:v>
                </c:pt>
                <c:pt idx="4">
                  <c:v>303</c:v>
                </c:pt>
                <c:pt idx="5">
                  <c:v>58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C-62FA-472B-9448-2B3B11C90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  <c:spPr>
        <a:noFill/>
        <a:ln w="9360">
          <a:solidFill>
            <a:srgbClr val="878787"/>
          </a:solidFill>
          <a:round/>
        </a:ln>
      </c:spPr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01/01/13 à 31/12/13 (TOTAL 29020)</c:v>
          </c:tx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4B6D-493F-92EA-0EF59A49723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sz="1100" b="1" strike="noStrike" spc="-1">
                        <a:latin typeface="Arial"/>
                      </a:rPr>
                      <a:t>TOTAL</a:t>
                    </a:r>
                  </a:p>
                  <a:p>
                    <a:r>
                      <a:rPr lang="en-US" sz="1100" b="1" strike="noStrike" spc="-1">
                        <a:latin typeface="Arial"/>
                      </a:rPr>
                      <a:t>29020</a:t>
                    </a:r>
                  </a:p>
                  <a:p>
                    <a:r>
                      <a:rPr lang="en-US" sz="1100" b="1" strike="noStrike" spc="-1">
                        <a:latin typeface="Arial"/>
                      </a:rPr>
                      <a:t>ANO DE</a:t>
                    </a:r>
                  </a:p>
                  <a:p>
                    <a:r>
                      <a:rPr lang="en-US" sz="1100" b="1" strike="noStrike" spc="-1">
                        <a:latin typeface="Arial"/>
                      </a:rPr>
                      <a:t> 2013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4B6D-493F-92EA-0EF59A4972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GRÁFICOS!$B$4</c:f>
              <c:numCache>
                <c:formatCode>General</c:formatCode>
                <c:ptCount val="1"/>
                <c:pt idx="0">
                  <c:v>29020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6D-493F-92EA-0EF59A497235}"/>
            </c:ext>
          </c:extLst>
        </c:ser>
        <c:ser>
          <c:idx val="1"/>
          <c:order val="1"/>
          <c:tx>
            <c:v>01/01/14 à 31/12/14 (TOTAL 32096)</c:v>
          </c:tx>
          <c:spPr>
            <a:solidFill>
              <a:srgbClr val="C0504D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4B6D-493F-92EA-0EF59A49723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sz="1100" b="1" strike="noStrike" spc="-1">
                        <a:latin typeface="Arial"/>
                      </a:rPr>
                      <a:t>TOTAL</a:t>
                    </a:r>
                  </a:p>
                  <a:p>
                    <a:r>
                      <a:rPr lang="en-US" sz="1100" b="1" strike="noStrike" spc="-1">
                        <a:latin typeface="Arial"/>
                      </a:rPr>
                      <a:t>32096</a:t>
                    </a:r>
                  </a:p>
                  <a:p>
                    <a:r>
                      <a:rPr lang="en-US" sz="1100" b="1" strike="noStrike" spc="-1">
                        <a:latin typeface="Arial"/>
                      </a:rPr>
                      <a:t>ANO DE</a:t>
                    </a:r>
                  </a:p>
                  <a:p>
                    <a:r>
                      <a:rPr lang="en-US" sz="1100" b="1" strike="noStrike" spc="-1">
                        <a:latin typeface="Arial"/>
                      </a:rPr>
                      <a:t> 2014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4B6D-493F-92EA-0EF59A4972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GRÁFICOS!$C$4</c:f>
              <c:numCache>
                <c:formatCode>General</c:formatCode>
                <c:ptCount val="1"/>
                <c:pt idx="0">
                  <c:v>32096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6D-493F-92EA-0EF59A497235}"/>
            </c:ext>
          </c:extLst>
        </c:ser>
        <c:ser>
          <c:idx val="2"/>
          <c:order val="2"/>
          <c:tx>
            <c:v>01/01/15 à 31/12/15 (TOTAL 35064)</c:v>
          </c:tx>
          <c:spPr>
            <a:solidFill>
              <a:srgbClr val="9BBB59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4B6D-493F-92EA-0EF59A49723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sz="1100" b="1" strike="noStrike" spc="-1">
                        <a:latin typeface="Arial"/>
                      </a:rPr>
                      <a:t>TOTAL</a:t>
                    </a:r>
                  </a:p>
                  <a:p>
                    <a:r>
                      <a:rPr lang="en-US" sz="1100" b="1" strike="noStrike" spc="-1">
                        <a:latin typeface="Arial"/>
                      </a:rPr>
                      <a:t>35064</a:t>
                    </a:r>
                  </a:p>
                  <a:p>
                    <a:r>
                      <a:rPr lang="en-US" sz="1100" b="1" strike="noStrike" spc="-1">
                        <a:latin typeface="Arial"/>
                      </a:rPr>
                      <a:t>ANO DE</a:t>
                    </a:r>
                  </a:p>
                  <a:p>
                    <a:r>
                      <a:rPr lang="en-US" sz="1100" b="1" strike="noStrike" spc="-1">
                        <a:latin typeface="Arial"/>
                      </a:rPr>
                      <a:t> 2015</a:t>
                    </a:r>
                  </a:p>
                  <a:p>
                    <a:endParaRPr lang="en-US"/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4B6D-493F-92EA-0EF59A4972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GRÁFICOS!$D$4</c:f>
              <c:numCache>
                <c:formatCode>General</c:formatCode>
                <c:ptCount val="1"/>
                <c:pt idx="0">
                  <c:v>35064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6D-493F-92EA-0EF59A497235}"/>
            </c:ext>
          </c:extLst>
        </c:ser>
        <c:ser>
          <c:idx val="3"/>
          <c:order val="3"/>
          <c:tx>
            <c:v>01/01/16 à 31/12/16 (TOTAL 34081)</c:v>
          </c:tx>
          <c:spPr>
            <a:solidFill>
              <a:srgbClr val="8064A2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4B6D-493F-92EA-0EF59A49723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sz="1100" b="1" strike="noStrike" spc="-1">
                        <a:latin typeface="Arial"/>
                      </a:rPr>
                      <a:t>TOTAL</a:t>
                    </a:r>
                  </a:p>
                  <a:p>
                    <a:r>
                      <a:rPr lang="en-US" sz="1100" b="1" strike="noStrike" spc="-1">
                        <a:latin typeface="Arial"/>
                      </a:rPr>
                      <a:t>34081</a:t>
                    </a:r>
                  </a:p>
                  <a:p>
                    <a:r>
                      <a:rPr lang="en-US" sz="1100" b="1" strike="noStrike" spc="-1">
                        <a:latin typeface="Arial"/>
                      </a:rPr>
                      <a:t>ANO DE</a:t>
                    </a:r>
                  </a:p>
                  <a:p>
                    <a:r>
                      <a:rPr lang="en-US" sz="1100" b="1" strike="noStrike" spc="-1">
                        <a:latin typeface="Arial"/>
                      </a:rPr>
                      <a:t> 2016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4B6D-493F-92EA-0EF59A4972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GRÁFICOS!$E$4</c:f>
              <c:numCache>
                <c:formatCode>General</c:formatCode>
                <c:ptCount val="1"/>
                <c:pt idx="0">
                  <c:v>34081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B6D-493F-92EA-0EF59A497235}"/>
            </c:ext>
          </c:extLst>
        </c:ser>
        <c:ser>
          <c:idx val="4"/>
          <c:order val="4"/>
          <c:tx>
            <c:v>01/01/17 à 31/12/17 (TOTAL 34001)</c:v>
          </c:tx>
          <c:spPr>
            <a:solidFill>
              <a:srgbClr val="4BACC6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4B6D-493F-92EA-0EF59A49723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sz="1100" b="1" strike="noStrike" spc="-1">
                        <a:latin typeface="Arial"/>
                      </a:rPr>
                      <a:t>TOTAL</a:t>
                    </a:r>
                  </a:p>
                  <a:p>
                    <a:r>
                      <a:rPr lang="en-US" sz="1100" b="1" strike="noStrike" spc="-1">
                        <a:latin typeface="Arial"/>
                      </a:rPr>
                      <a:t>34001</a:t>
                    </a:r>
                  </a:p>
                  <a:p>
                    <a:r>
                      <a:rPr lang="en-US" sz="1100" b="1" strike="noStrike" spc="-1">
                        <a:latin typeface="Arial"/>
                      </a:rPr>
                      <a:t>ANO DE</a:t>
                    </a:r>
                  </a:p>
                  <a:p>
                    <a:r>
                      <a:rPr lang="en-US" sz="1100" b="1" strike="noStrike" spc="-1">
                        <a:latin typeface="Arial"/>
                      </a:rPr>
                      <a:t> 2017</a:t>
                    </a:r>
                  </a:p>
                  <a:p>
                    <a:endParaRPr lang="en-US"/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4B6D-493F-92EA-0EF59A4972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GRÁFICOS!$F$4</c:f>
              <c:numCache>
                <c:formatCode>General</c:formatCode>
                <c:ptCount val="1"/>
                <c:pt idx="0">
                  <c:v>34001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B6D-493F-92EA-0EF59A497235}"/>
            </c:ext>
          </c:extLst>
        </c:ser>
        <c:ser>
          <c:idx val="5"/>
          <c:order val="5"/>
          <c:tx>
            <c:v>01/01/18 à 18/06/18 (TOTAL 16659)</c:v>
          </c:tx>
          <c:spPr>
            <a:solidFill>
              <a:srgbClr val="F79646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4B6D-493F-92EA-0EF59A49723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sz="1100" b="1" strike="noStrike" spc="-1">
                        <a:latin typeface="Arial"/>
                      </a:rPr>
                      <a:t>TOTAL </a:t>
                    </a:r>
                  </a:p>
                  <a:p>
                    <a:r>
                      <a:rPr lang="en-US" sz="1100" b="1" strike="noStrike" spc="-1">
                        <a:latin typeface="Arial"/>
                      </a:rPr>
                      <a:t>16659</a:t>
                    </a:r>
                  </a:p>
                  <a:p>
                    <a:r>
                      <a:rPr lang="en-US" sz="1100" b="1" strike="noStrike" spc="-1">
                        <a:latin typeface="Arial"/>
                      </a:rPr>
                      <a:t>ANO DE </a:t>
                    </a:r>
                  </a:p>
                  <a:p>
                    <a:r>
                      <a:rPr lang="en-US" sz="1100" b="1" strike="noStrike" spc="-1">
                        <a:latin typeface="Arial"/>
                      </a:rPr>
                      <a:t>2018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4B6D-493F-92EA-0EF59A4972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GRÁFICOS!$G$4</c:f>
              <c:numCache>
                <c:formatCode>General</c:formatCode>
                <c:ptCount val="1"/>
                <c:pt idx="0">
                  <c:v>16659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B6D-493F-92EA-0EF59A497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475102"/>
        <c:axId val="89205755"/>
        <c:axId val="0"/>
      </c:bar3DChart>
      <c:catAx>
        <c:axId val="434751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 Black"/>
              </a:defRPr>
            </a:pPr>
            <a:endParaRPr lang="pt-BR"/>
          </a:p>
        </c:txPr>
        <c:crossAx val="89205755"/>
        <c:crosses val="autoZero"/>
        <c:auto val="1"/>
        <c:lblAlgn val="ctr"/>
        <c:lblOffset val="100"/>
        <c:noMultiLvlLbl val="1"/>
      </c:catAx>
      <c:valAx>
        <c:axId val="8920575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4347510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1" strike="noStrike" spc="-1">
              <a:solidFill>
                <a:srgbClr val="000000"/>
              </a:solidFill>
              <a:latin typeface="Arial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  <c:spPr>
        <a:noFill/>
        <a:ln w="9360">
          <a:solidFill>
            <a:srgbClr val="878787"/>
          </a:solidFill>
          <a:round/>
        </a:ln>
      </c:spPr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ANO DE 2013(TOTAL 33.627)</c:v>
          </c:tx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5B13-44A2-960C-7A565A2E71B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sz="1100" b="1" strike="noStrike" spc="-1">
                        <a:latin typeface="Arial"/>
                      </a:rPr>
                      <a:t>ANO DE</a:t>
                    </a:r>
                  </a:p>
                  <a:p>
                    <a:r>
                      <a:rPr lang="en-US" sz="1100" b="1" strike="noStrike" spc="-1">
                        <a:latin typeface="Arial"/>
                      </a:rPr>
                      <a:t>2013</a:t>
                    </a:r>
                  </a:p>
                  <a:p>
                    <a:r>
                      <a:rPr lang="en-US" sz="1100" b="1" strike="noStrike" spc="-1">
                        <a:latin typeface="Arial"/>
                      </a:rPr>
                      <a:t>TOTAL</a:t>
                    </a:r>
                  </a:p>
                  <a:p>
                    <a:r>
                      <a:rPr lang="en-US" sz="1100" b="1" strike="noStrike" spc="-1">
                        <a:latin typeface="Arial"/>
                      </a:rPr>
                      <a:t> 33.627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5B13-44A2-960C-7A565A2E71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GRÁFICOS!$C$31</c:f>
              <c:numCache>
                <c:formatCode>#,##0</c:formatCode>
                <c:ptCount val="1"/>
                <c:pt idx="0">
                  <c:v>33627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4A2-960C-7A565A2E71BC}"/>
            </c:ext>
          </c:extLst>
        </c:ser>
        <c:ser>
          <c:idx val="1"/>
          <c:order val="1"/>
          <c:tx>
            <c:v>ANO DE 2014(TOTAL 39.611)</c:v>
          </c:tx>
          <c:spPr>
            <a:solidFill>
              <a:srgbClr val="C0504D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5B13-44A2-960C-7A565A2E71B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sz="1100" b="1" strike="noStrike" spc="-1">
                        <a:latin typeface="Arial"/>
                      </a:rPr>
                      <a:t>ANO DE</a:t>
                    </a:r>
                  </a:p>
                  <a:p>
                    <a:r>
                      <a:rPr lang="en-US" sz="1100" b="1" strike="noStrike" spc="-1">
                        <a:latin typeface="Arial"/>
                      </a:rPr>
                      <a:t>2014</a:t>
                    </a:r>
                  </a:p>
                  <a:p>
                    <a:r>
                      <a:rPr lang="en-US" sz="1100" b="1" strike="noStrike" spc="-1">
                        <a:latin typeface="Arial"/>
                      </a:rPr>
                      <a:t>TOTAL</a:t>
                    </a:r>
                  </a:p>
                  <a:p>
                    <a:r>
                      <a:rPr lang="en-US" sz="1100" b="1" strike="noStrike" spc="-1">
                        <a:latin typeface="Arial"/>
                      </a:rPr>
                      <a:t> 39.611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5B13-44A2-960C-7A565A2E71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GRÁFICOS!$D$31</c:f>
              <c:numCache>
                <c:formatCode>#,##0</c:formatCode>
                <c:ptCount val="1"/>
                <c:pt idx="0">
                  <c:v>39611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4A2-960C-7A565A2E71BC}"/>
            </c:ext>
          </c:extLst>
        </c:ser>
        <c:ser>
          <c:idx val="2"/>
          <c:order val="2"/>
          <c:tx>
            <c:v>ANO DE 2015(TOTAL 44.690)</c:v>
          </c:tx>
          <c:spPr>
            <a:solidFill>
              <a:srgbClr val="9BBB59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5B13-44A2-960C-7A565A2E71B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sz="1100" b="1" strike="noStrike" spc="-1">
                        <a:latin typeface="Arial"/>
                      </a:rPr>
                      <a:t>ANO DE</a:t>
                    </a:r>
                  </a:p>
                  <a:p>
                    <a:r>
                      <a:rPr lang="en-US" sz="1100" b="1" strike="noStrike" spc="-1">
                        <a:latin typeface="Arial"/>
                      </a:rPr>
                      <a:t> 2015</a:t>
                    </a:r>
                  </a:p>
                  <a:p>
                    <a:r>
                      <a:rPr lang="en-US" sz="1100" b="1" strike="noStrike" spc="-1">
                        <a:latin typeface="Arial"/>
                      </a:rPr>
                      <a:t>TOTAL</a:t>
                    </a:r>
                  </a:p>
                  <a:p>
                    <a:r>
                      <a:rPr lang="en-US" sz="1100" b="1" strike="noStrike" spc="-1">
                        <a:latin typeface="Arial"/>
                      </a:rPr>
                      <a:t> 44.690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5B13-44A2-960C-7A565A2E71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GRÁFICOS!$E$31</c:f>
              <c:numCache>
                <c:formatCode>#,##0</c:formatCode>
                <c:ptCount val="1"/>
                <c:pt idx="0">
                  <c:v>44690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4A2-960C-7A565A2E71BC}"/>
            </c:ext>
          </c:extLst>
        </c:ser>
        <c:ser>
          <c:idx val="3"/>
          <c:order val="3"/>
          <c:tx>
            <c:v>ANO DE 2016(TOTAL 50.482)</c:v>
          </c:tx>
          <c:spPr>
            <a:solidFill>
              <a:srgbClr val="8064A2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5B13-44A2-960C-7A565A2E71B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sz="1100" b="1" strike="noStrike" spc="-1">
                        <a:latin typeface="Arial"/>
                      </a:rPr>
                      <a:t>ANO DE </a:t>
                    </a:r>
                  </a:p>
                  <a:p>
                    <a:r>
                      <a:rPr lang="en-US" sz="1100" b="1" strike="noStrike" spc="-1">
                        <a:latin typeface="Arial"/>
                      </a:rPr>
                      <a:t>2016</a:t>
                    </a:r>
                  </a:p>
                  <a:p>
                    <a:r>
                      <a:rPr lang="en-US" sz="1100" b="1" strike="noStrike" spc="-1">
                        <a:latin typeface="Arial"/>
                      </a:rPr>
                      <a:t>TOTAL</a:t>
                    </a:r>
                  </a:p>
                  <a:p>
                    <a:r>
                      <a:rPr lang="en-US" sz="1100" b="1" strike="noStrike" spc="-1">
                        <a:latin typeface="Arial"/>
                      </a:rPr>
                      <a:t> 50.482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5B13-44A2-960C-7A565A2E71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GRÁFICOS!$F$31</c:f>
              <c:numCache>
                <c:formatCode>#,##0</c:formatCode>
                <c:ptCount val="1"/>
                <c:pt idx="0">
                  <c:v>50482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B13-44A2-960C-7A565A2E71BC}"/>
            </c:ext>
          </c:extLst>
        </c:ser>
        <c:ser>
          <c:idx val="4"/>
          <c:order val="4"/>
          <c:tx>
            <c:v>ANO DE 2017(TOTAL 50.211)</c:v>
          </c:tx>
          <c:spPr>
            <a:solidFill>
              <a:srgbClr val="4BACC6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5B13-44A2-960C-7A565A2E71B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sz="1100" b="1" strike="noStrike" spc="-1">
                        <a:latin typeface="Arial"/>
                      </a:rPr>
                      <a:t>ANO DE </a:t>
                    </a:r>
                  </a:p>
                  <a:p>
                    <a:r>
                      <a:rPr lang="en-US" sz="1100" b="1" strike="noStrike" spc="-1">
                        <a:latin typeface="Arial"/>
                      </a:rPr>
                      <a:t>2017</a:t>
                    </a:r>
                  </a:p>
                  <a:p>
                    <a:r>
                      <a:rPr lang="en-US" sz="1100" b="1" strike="noStrike" spc="-1">
                        <a:latin typeface="Arial"/>
                      </a:rPr>
                      <a:t>TOTAL </a:t>
                    </a:r>
                  </a:p>
                  <a:p>
                    <a:r>
                      <a:rPr lang="en-US" sz="1100" b="1" strike="noStrike" spc="-1">
                        <a:latin typeface="Arial"/>
                      </a:rPr>
                      <a:t>50.211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5B13-44A2-960C-7A565A2E71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GRÁFICOS!$G$31</c:f>
              <c:numCache>
                <c:formatCode>#,##0</c:formatCode>
                <c:ptCount val="1"/>
                <c:pt idx="0">
                  <c:v>50211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13-44A2-960C-7A565A2E71BC}"/>
            </c:ext>
          </c:extLst>
        </c:ser>
        <c:ser>
          <c:idx val="5"/>
          <c:order val="5"/>
          <c:tx>
            <c:v>ANO DE 2018(TOTAL 51.745)</c:v>
          </c:tx>
          <c:spPr>
            <a:solidFill>
              <a:srgbClr val="F79646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5B13-44A2-960C-7A565A2E71B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sz="1100" b="1" strike="noStrike" spc="-1">
                        <a:latin typeface="Arial"/>
                      </a:rPr>
                      <a:t>ANO DE</a:t>
                    </a:r>
                  </a:p>
                  <a:p>
                    <a:r>
                      <a:rPr lang="en-US" sz="1100" b="1" strike="noStrike" spc="-1">
                        <a:latin typeface="Arial"/>
                      </a:rPr>
                      <a:t> 2018</a:t>
                    </a:r>
                  </a:p>
                  <a:p>
                    <a:r>
                      <a:rPr lang="en-US" sz="1100" b="1" strike="noStrike" spc="-1">
                        <a:latin typeface="Arial"/>
                      </a:rPr>
                      <a:t>TOTAL</a:t>
                    </a:r>
                  </a:p>
                  <a:p>
                    <a:r>
                      <a:rPr lang="en-US" sz="1100" b="1" strike="noStrike" spc="-1">
                        <a:latin typeface="Arial"/>
                      </a:rPr>
                      <a:t> 51.745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5B13-44A2-960C-7A565A2E71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GRÁFICOS!$H$31</c:f>
              <c:numCache>
                <c:formatCode>#,##0</c:formatCode>
                <c:ptCount val="1"/>
                <c:pt idx="0">
                  <c:v>51745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B13-44A2-960C-7A565A2E7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525747"/>
        <c:axId val="3824302"/>
        <c:axId val="0"/>
      </c:bar3DChart>
      <c:catAx>
        <c:axId val="385257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400" b="1" strike="noStrike" spc="-1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3824302"/>
        <c:crosses val="autoZero"/>
        <c:auto val="1"/>
        <c:lblAlgn val="ctr"/>
        <c:lblOffset val="100"/>
        <c:noMultiLvlLbl val="1"/>
      </c:catAx>
      <c:valAx>
        <c:axId val="382430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3852574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100" b="1" strike="noStrike" spc="-1">
              <a:solidFill>
                <a:srgbClr val="000000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  <c:spPr>
        <a:noFill/>
        <a:ln w="9360">
          <a:solidFill>
            <a:srgbClr val="878787"/>
          </a:solidFill>
          <a:round/>
        </a:ln>
      </c:spPr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ANO DE 2013 (TOTAL 301)</c:v>
          </c:tx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45C-4F2B-B459-AD3AB20E33D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sz="1300" b="1" strike="noStrike" spc="-1">
                        <a:latin typeface="Arial"/>
                      </a:rPr>
                      <a:t>ANO DE 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2013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TOTAL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 301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C45C-4F2B-B459-AD3AB20E33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GRÁFICOS!$B$56</c:f>
              <c:numCache>
                <c:formatCode>General</c:formatCode>
                <c:ptCount val="1"/>
                <c:pt idx="0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5C-4F2B-B459-AD3AB20E33DA}"/>
            </c:ext>
          </c:extLst>
        </c:ser>
        <c:ser>
          <c:idx val="1"/>
          <c:order val="1"/>
          <c:tx>
            <c:v>ANO DE 2014 (TOTAL 416)</c:v>
          </c:tx>
          <c:spPr>
            <a:solidFill>
              <a:srgbClr val="C0504D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C45C-4F2B-B459-AD3AB20E33D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sz="1300" b="1" strike="noStrike" spc="-1">
                        <a:latin typeface="Arial"/>
                      </a:rPr>
                      <a:t>ANO DE 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2014 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TOTAL 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416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C45C-4F2B-B459-AD3AB20E33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GRÁFICOS!$C$56</c:f>
              <c:numCache>
                <c:formatCode>General</c:formatCode>
                <c:ptCount val="1"/>
                <c:pt idx="0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5C-4F2B-B459-AD3AB20E33DA}"/>
            </c:ext>
          </c:extLst>
        </c:ser>
        <c:ser>
          <c:idx val="2"/>
          <c:order val="2"/>
          <c:tx>
            <c:v>ANO DE 2015 (TOTAL 427)</c:v>
          </c:tx>
          <c:spPr>
            <a:solidFill>
              <a:srgbClr val="9BBB59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C45C-4F2B-B459-AD3AB20E33D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sz="1300" b="1" strike="noStrike" spc="-1">
                        <a:latin typeface="Arial"/>
                      </a:rPr>
                      <a:t>ANO DE 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2015 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TOTAL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 427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C45C-4F2B-B459-AD3AB20E33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GRÁFICOS!$D$56</c:f>
              <c:numCache>
                <c:formatCode>General</c:formatCode>
                <c:ptCount val="1"/>
                <c:pt idx="0">
                  <c:v>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45C-4F2B-B459-AD3AB20E33DA}"/>
            </c:ext>
          </c:extLst>
        </c:ser>
        <c:ser>
          <c:idx val="3"/>
          <c:order val="3"/>
          <c:tx>
            <c:v>ANO DE 2016 (TOTAL 572)</c:v>
          </c:tx>
          <c:spPr>
            <a:solidFill>
              <a:srgbClr val="8064A2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C45C-4F2B-B459-AD3AB20E33D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sz="1300" b="1" strike="noStrike" spc="-1">
                        <a:latin typeface="Arial"/>
                      </a:rPr>
                      <a:t>ANO DE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 2016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TOTAL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 572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C45C-4F2B-B459-AD3AB20E33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GRÁFICOS!$E$56</c:f>
              <c:numCache>
                <c:formatCode>General</c:formatCode>
                <c:ptCount val="1"/>
                <c:pt idx="0">
                  <c:v>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45C-4F2B-B459-AD3AB20E33DA}"/>
            </c:ext>
          </c:extLst>
        </c:ser>
        <c:ser>
          <c:idx val="4"/>
          <c:order val="4"/>
          <c:tx>
            <c:v>ANO DE 2017 (TOTAL 402)</c:v>
          </c:tx>
          <c:spPr>
            <a:solidFill>
              <a:srgbClr val="4BACC6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C45C-4F2B-B459-AD3AB20E33D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sz="1300" b="1" strike="noStrike" spc="-1">
                        <a:latin typeface="Arial"/>
                      </a:rPr>
                      <a:t>ANO DE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 2017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TOTAL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 402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C45C-4F2B-B459-AD3AB20E33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GRÁFICOS!$F$56</c:f>
              <c:numCache>
                <c:formatCode>General</c:formatCode>
                <c:ptCount val="1"/>
                <c:pt idx="0">
                  <c:v>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45C-4F2B-B459-AD3AB20E33DA}"/>
            </c:ext>
          </c:extLst>
        </c:ser>
        <c:ser>
          <c:idx val="5"/>
          <c:order val="5"/>
          <c:tx>
            <c:v>ANO DE 2018 (TOTAL 466)</c:v>
          </c:tx>
          <c:spPr>
            <a:solidFill>
              <a:srgbClr val="F79646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C45C-4F2B-B459-AD3AB20E33D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sz="1300" b="1" strike="noStrike" spc="-1">
                        <a:latin typeface="Arial"/>
                      </a:rPr>
                      <a:t>ANO DE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 2018 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TOTAL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 466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C45C-4F2B-B459-AD3AB20E33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GRÁFICOS!$G$56</c:f>
              <c:numCache>
                <c:formatCode>General</c:formatCode>
                <c:ptCount val="1"/>
                <c:pt idx="0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45C-4F2B-B459-AD3AB20E3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376224"/>
        <c:axId val="82091979"/>
        <c:axId val="0"/>
      </c:bar3DChart>
      <c:catAx>
        <c:axId val="2837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200" b="1" strike="noStrike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82091979"/>
        <c:crosses val="autoZero"/>
        <c:auto val="1"/>
        <c:lblAlgn val="ctr"/>
        <c:lblOffset val="100"/>
        <c:noMultiLvlLbl val="1"/>
      </c:catAx>
      <c:valAx>
        <c:axId val="8209197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2837622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100" b="1" strike="noStrike" spc="-1">
              <a:solidFill>
                <a:srgbClr val="000000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  <c:spPr>
        <a:noFill/>
        <a:ln w="9360">
          <a:solidFill>
            <a:srgbClr val="878787"/>
          </a:solidFill>
          <a:round/>
        </a:ln>
      </c:spPr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ANO DE 2013 (TOTAL 7282)</c:v>
          </c:tx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AE2F-4F01-9D15-134C0A1B89E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sz="1300" b="1" strike="noStrike" spc="-1">
                        <a:latin typeface="Arial"/>
                      </a:rPr>
                      <a:t>ANO DE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 2013 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TOTAL 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7282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AE2F-4F01-9D15-134C0A1B89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GRÁFICOS!$B$73</c:f>
              <c:numCache>
                <c:formatCode>General</c:formatCode>
                <c:ptCount val="1"/>
                <c:pt idx="0">
                  <c:v>7282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2F-4F01-9D15-134C0A1B89ED}"/>
            </c:ext>
          </c:extLst>
        </c:ser>
        <c:ser>
          <c:idx val="1"/>
          <c:order val="1"/>
          <c:tx>
            <c:v>ANO DE 2014 (TOTAL 9277)</c:v>
          </c:tx>
          <c:spPr>
            <a:solidFill>
              <a:srgbClr val="C0504D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AE2F-4F01-9D15-134C0A1B89E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sz="1300" b="1" strike="noStrike" spc="-1">
                        <a:latin typeface="Arial"/>
                      </a:rPr>
                      <a:t>ANO DE 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2014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TOTAL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 9277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AE2F-4F01-9D15-134C0A1B89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GRÁFICOS!$C$73</c:f>
              <c:numCache>
                <c:formatCode>General</c:formatCode>
                <c:ptCount val="1"/>
                <c:pt idx="0">
                  <c:v>9277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2F-4F01-9D15-134C0A1B89ED}"/>
            </c:ext>
          </c:extLst>
        </c:ser>
        <c:ser>
          <c:idx val="2"/>
          <c:order val="2"/>
          <c:tx>
            <c:v>ANO DE 2015 (TOTAL 10431)</c:v>
          </c:tx>
          <c:spPr>
            <a:solidFill>
              <a:srgbClr val="9BBB59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AE2F-4F01-9D15-134C0A1B89E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sz="1300" b="1" strike="noStrike" spc="-1">
                        <a:latin typeface="Arial"/>
                      </a:rPr>
                      <a:t>ANO DE 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2015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TOTAL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10431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AE2F-4F01-9D15-134C0A1B89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GRÁFICOS!$D$73</c:f>
              <c:numCache>
                <c:formatCode>General</c:formatCode>
                <c:ptCount val="1"/>
                <c:pt idx="0">
                  <c:v>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2F-4F01-9D15-134C0A1B89ED}"/>
            </c:ext>
          </c:extLst>
        </c:ser>
        <c:ser>
          <c:idx val="3"/>
          <c:order val="3"/>
          <c:tx>
            <c:v>ANO DE 2016 (TOTAL 10431)</c:v>
          </c:tx>
          <c:spPr>
            <a:solidFill>
              <a:srgbClr val="8064A2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AE2F-4F01-9D15-134C0A1B89E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sz="1300" b="1" strike="noStrike" spc="-1">
                        <a:latin typeface="Arial"/>
                      </a:rPr>
                      <a:t>ANO DE 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2016 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TOTAL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 10431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AE2F-4F01-9D15-134C0A1B89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GRÁFICOS!$E$73</c:f>
              <c:numCache>
                <c:formatCode>General</c:formatCode>
                <c:ptCount val="1"/>
                <c:pt idx="0">
                  <c:v>10431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E2F-4F01-9D15-134C0A1B89ED}"/>
            </c:ext>
          </c:extLst>
        </c:ser>
        <c:ser>
          <c:idx val="4"/>
          <c:order val="4"/>
          <c:tx>
            <c:v>ANO DE 2017 (TOTAL 10840)</c:v>
          </c:tx>
          <c:spPr>
            <a:solidFill>
              <a:srgbClr val="4BACC6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AE2F-4F01-9D15-134C0A1B89E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sz="1300" b="1" strike="noStrike" spc="-1">
                        <a:latin typeface="Arial"/>
                      </a:rPr>
                      <a:t>ANO DE 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2017 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TOTAL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 10840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AE2F-4F01-9D15-134C0A1B89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GRÁFICOS!$F$73</c:f>
              <c:numCache>
                <c:formatCode>General</c:formatCode>
                <c:ptCount val="1"/>
                <c:pt idx="0">
                  <c:v>10840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E2F-4F01-9D15-134C0A1B89ED}"/>
            </c:ext>
          </c:extLst>
        </c:ser>
        <c:ser>
          <c:idx val="5"/>
          <c:order val="5"/>
          <c:tx>
            <c:v>ANO DE 2018 (TOTAL 11784)</c:v>
          </c:tx>
          <c:spPr>
            <a:solidFill>
              <a:srgbClr val="F79646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AE2F-4F01-9D15-134C0A1B89E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sz="1300" b="1" strike="noStrike" spc="-1">
                        <a:latin typeface="Arial"/>
                      </a:rPr>
                      <a:t>ANO DE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 2018 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TOTAL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 11784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AE2F-4F01-9D15-134C0A1B89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GRÁFICOS!$G$73</c:f>
              <c:numCache>
                <c:formatCode>General</c:formatCode>
                <c:ptCount val="1"/>
                <c:pt idx="0">
                  <c:v>11784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E2F-4F01-9D15-134C0A1B8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074495"/>
        <c:axId val="50219488"/>
        <c:axId val="0"/>
      </c:bar3DChart>
      <c:catAx>
        <c:axId val="360744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200" b="1" strike="noStrike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0219488"/>
        <c:crosses val="autoZero"/>
        <c:auto val="1"/>
        <c:lblAlgn val="ctr"/>
        <c:lblOffset val="100"/>
        <c:noMultiLvlLbl val="1"/>
      </c:catAx>
      <c:valAx>
        <c:axId val="5021948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36074495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100" b="1" strike="noStrike" spc="-1">
              <a:solidFill>
                <a:srgbClr val="000000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  <c:spPr>
        <a:noFill/>
        <a:ln w="9360">
          <a:solidFill>
            <a:srgbClr val="878787"/>
          </a:solidFill>
          <a:round/>
        </a:ln>
      </c:spPr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ANO DE 2013 (TOTAL 11798)</c:v>
          </c:tx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1F32-4252-A159-DDC879DB178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sz="1300" b="1" strike="noStrike" spc="-1">
                        <a:latin typeface="Arial"/>
                      </a:rPr>
                      <a:t>ANO DE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 2013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TOTAL 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11798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1F32-4252-A159-DDC879DB17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GRÁFICOS!$B$92</c:f>
              <c:numCache>
                <c:formatCode>General</c:formatCode>
                <c:ptCount val="1"/>
                <c:pt idx="0">
                  <c:v>11798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32-4252-A159-DDC879DB1782}"/>
            </c:ext>
          </c:extLst>
        </c:ser>
        <c:ser>
          <c:idx val="1"/>
          <c:order val="1"/>
          <c:tx>
            <c:v>ANO DE 2014 (TOTAL 13425)</c:v>
          </c:tx>
          <c:spPr>
            <a:solidFill>
              <a:srgbClr val="C0504D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1F32-4252-A159-DDC879DB178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sz="1300" b="1" strike="noStrike" spc="-1">
                        <a:latin typeface="Arial"/>
                      </a:rPr>
                      <a:t>ANO DE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 2014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TOTAL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 13425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1F32-4252-A159-DDC879DB17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GRÁFICOS!$C$92</c:f>
              <c:numCache>
                <c:formatCode>General</c:formatCode>
                <c:ptCount val="1"/>
                <c:pt idx="0">
                  <c:v>13425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32-4252-A159-DDC879DB1782}"/>
            </c:ext>
          </c:extLst>
        </c:ser>
        <c:ser>
          <c:idx val="2"/>
          <c:order val="2"/>
          <c:tx>
            <c:v>ANO DE 2015 (TOTAL 16147)</c:v>
          </c:tx>
          <c:spPr>
            <a:solidFill>
              <a:srgbClr val="9BBB59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1F32-4252-A159-DDC879DB178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sz="1300" b="1" strike="noStrike" spc="-1">
                        <a:latin typeface="Arial"/>
                      </a:rPr>
                      <a:t>ANO DE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 2015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TOTAL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 16147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1F32-4252-A159-DDC879DB17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GRÁFICOS!$D$92</c:f>
              <c:numCache>
                <c:formatCode>General</c:formatCode>
                <c:ptCount val="1"/>
                <c:pt idx="0">
                  <c:v>16147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32-4252-A159-DDC879DB1782}"/>
            </c:ext>
          </c:extLst>
        </c:ser>
        <c:ser>
          <c:idx val="3"/>
          <c:order val="3"/>
          <c:tx>
            <c:v>ANO DE 2016 (TOTAL 18844)</c:v>
          </c:tx>
          <c:spPr>
            <a:solidFill>
              <a:srgbClr val="8064A2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1F32-4252-A159-DDC879DB178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sz="1300" b="1" strike="noStrike" spc="-1">
                        <a:latin typeface="Arial"/>
                      </a:rPr>
                      <a:t>ANO DE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 2016 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TOTAL 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18844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1F32-4252-A159-DDC879DB17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GRÁFICOS!$E$92</c:f>
              <c:numCache>
                <c:formatCode>General</c:formatCode>
                <c:ptCount val="1"/>
                <c:pt idx="0">
                  <c:v>18844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F32-4252-A159-DDC879DB1782}"/>
            </c:ext>
          </c:extLst>
        </c:ser>
        <c:ser>
          <c:idx val="4"/>
          <c:order val="4"/>
          <c:tx>
            <c:v>ANO DE 2017 (TOTAL 18695)</c:v>
          </c:tx>
          <c:spPr>
            <a:solidFill>
              <a:srgbClr val="4BACC6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1F32-4252-A159-DDC879DB178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sz="1300" b="1" strike="noStrike" spc="-1">
                        <a:latin typeface="Arial"/>
                      </a:rPr>
                      <a:t>ANO DE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 2017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TOTAL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 18695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1F32-4252-A159-DDC879DB17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GRÁFICOS!$F$92</c:f>
              <c:numCache>
                <c:formatCode>General</c:formatCode>
                <c:ptCount val="1"/>
                <c:pt idx="0">
                  <c:v>18695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F32-4252-A159-DDC879DB1782}"/>
            </c:ext>
          </c:extLst>
        </c:ser>
        <c:ser>
          <c:idx val="5"/>
          <c:order val="5"/>
          <c:tx>
            <c:v>ANO DE 2018 (TOTAL 19090)</c:v>
          </c:tx>
          <c:spPr>
            <a:solidFill>
              <a:srgbClr val="F79646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1F32-4252-A159-DDC879DB178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sz="1300" b="1" strike="noStrike" spc="-1">
                        <a:latin typeface="Arial"/>
                      </a:rPr>
                      <a:t>ANO DE 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2018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TOTAL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 19090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1F32-4252-A159-DDC879DB17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GRÁFICOS!$G$92</c:f>
              <c:numCache>
                <c:formatCode>General</c:formatCode>
                <c:ptCount val="1"/>
                <c:pt idx="0">
                  <c:v>19090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F32-4252-A159-DDC879DB1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928884"/>
        <c:axId val="95069809"/>
        <c:axId val="0"/>
      </c:bar3DChart>
      <c:catAx>
        <c:axId val="189288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200" b="1" strike="noStrike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95069809"/>
        <c:crosses val="autoZero"/>
        <c:auto val="1"/>
        <c:lblAlgn val="ctr"/>
        <c:lblOffset val="100"/>
        <c:noMultiLvlLbl val="1"/>
      </c:catAx>
      <c:valAx>
        <c:axId val="9506980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892888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100" b="1" strike="noStrike" spc="-1">
              <a:solidFill>
                <a:srgbClr val="000000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  <c:spPr>
        <a:noFill/>
        <a:ln w="9360">
          <a:solidFill>
            <a:srgbClr val="878787"/>
          </a:solidFill>
          <a:round/>
        </a:ln>
      </c:spPr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ANO DE 2013 (TOTAL 14246)</c:v>
          </c:tx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718B-4622-9972-E4015150F21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sz="1300" b="1" strike="noStrike" spc="-1">
                        <a:latin typeface="Arial"/>
                      </a:rPr>
                      <a:t>ANO DE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 2013 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TOTAL 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14246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718B-4622-9972-E4015150F2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GRÁFICOS!$B$111</c:f>
              <c:numCache>
                <c:formatCode>General</c:formatCode>
                <c:ptCount val="1"/>
                <c:pt idx="0">
                  <c:v>14246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8B-4622-9972-E4015150F212}"/>
            </c:ext>
          </c:extLst>
        </c:ser>
        <c:ser>
          <c:idx val="1"/>
          <c:order val="1"/>
          <c:tx>
            <c:v>ANO DE 2014 (TOTAL 16493)</c:v>
          </c:tx>
          <c:spPr>
            <a:solidFill>
              <a:srgbClr val="C0504D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718B-4622-9972-E4015150F21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sz="1300" b="1" strike="noStrike" spc="-1">
                        <a:latin typeface="Arial"/>
                      </a:rPr>
                      <a:t>ANO DE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 2014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TOTAL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 16493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718B-4622-9972-E4015150F2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GRÁFICOS!$C$111</c:f>
              <c:numCache>
                <c:formatCode>General</c:formatCode>
                <c:ptCount val="1"/>
                <c:pt idx="0">
                  <c:v>16493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8B-4622-9972-E4015150F212}"/>
            </c:ext>
          </c:extLst>
        </c:ser>
        <c:ser>
          <c:idx val="2"/>
          <c:order val="2"/>
          <c:tx>
            <c:v>ANO DE 2015 (TOTAL 18214)</c:v>
          </c:tx>
          <c:spPr>
            <a:solidFill>
              <a:srgbClr val="9BBB59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718B-4622-9972-E4015150F21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sz="1300" b="1" strike="noStrike" spc="-1">
                        <a:latin typeface="Arial"/>
                      </a:rPr>
                      <a:t>ANO DE 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2015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TOTAL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 18214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718B-4622-9972-E4015150F2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GRÁFICOS!$D$111</c:f>
              <c:numCache>
                <c:formatCode>General</c:formatCode>
                <c:ptCount val="1"/>
                <c:pt idx="0">
                  <c:v>18214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8B-4622-9972-E4015150F212}"/>
            </c:ext>
          </c:extLst>
        </c:ser>
        <c:ser>
          <c:idx val="3"/>
          <c:order val="3"/>
          <c:tx>
            <c:v>ANO DE 2016 (TOTAL 20635)</c:v>
          </c:tx>
          <c:spPr>
            <a:solidFill>
              <a:srgbClr val="8064A2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718B-4622-9972-E4015150F21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sz="1300" b="1" strike="noStrike" spc="-1">
                        <a:latin typeface="Arial"/>
                      </a:rPr>
                      <a:t>ANO DE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 2016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TOTAL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 20635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718B-4622-9972-E4015150F2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GRÁFICOS!$E$111</c:f>
              <c:numCache>
                <c:formatCode>General</c:formatCode>
                <c:ptCount val="1"/>
                <c:pt idx="0">
                  <c:v>20635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18B-4622-9972-E4015150F212}"/>
            </c:ext>
          </c:extLst>
        </c:ser>
        <c:ser>
          <c:idx val="4"/>
          <c:order val="4"/>
          <c:tx>
            <c:v>ANO DE 2017 (TOTAL 20274)</c:v>
          </c:tx>
          <c:spPr>
            <a:solidFill>
              <a:srgbClr val="4BACC6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718B-4622-9972-E4015150F21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sz="1300" b="1" strike="noStrike" spc="-1">
                        <a:latin typeface="Arial"/>
                      </a:rPr>
                      <a:t>ANO DE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 2017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TOTAL 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20274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718B-4622-9972-E4015150F2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GRÁFICOS!$F$111</c:f>
              <c:numCache>
                <c:formatCode>General</c:formatCode>
                <c:ptCount val="1"/>
                <c:pt idx="0">
                  <c:v>20274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18B-4622-9972-E4015150F212}"/>
            </c:ext>
          </c:extLst>
        </c:ser>
        <c:ser>
          <c:idx val="5"/>
          <c:order val="5"/>
          <c:tx>
            <c:v>ANO DE 2018 (TOTAL 19862)</c:v>
          </c:tx>
          <c:spPr>
            <a:solidFill>
              <a:srgbClr val="F79646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718B-4622-9972-E4015150F21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sz="1300" b="1" strike="noStrike" spc="-1">
                        <a:latin typeface="Arial"/>
                      </a:rPr>
                      <a:t>ANO DE 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2018 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TOTAL </a:t>
                    </a:r>
                  </a:p>
                  <a:p>
                    <a:r>
                      <a:rPr lang="en-US" sz="1300" b="1" strike="noStrike" spc="-1">
                        <a:latin typeface="Arial"/>
                      </a:rPr>
                      <a:t>19862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718B-4622-9972-E4015150F2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GRÁFICOS!$G$111</c:f>
              <c:numCache>
                <c:formatCode>General</c:formatCode>
                <c:ptCount val="1"/>
                <c:pt idx="0">
                  <c:v>19862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18B-4622-9972-E4015150F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9834951"/>
        <c:axId val="44353354"/>
        <c:axId val="0"/>
      </c:bar3DChart>
      <c:catAx>
        <c:axId val="998349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200" b="1" strike="noStrike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44353354"/>
        <c:crosses val="autoZero"/>
        <c:auto val="1"/>
        <c:lblAlgn val="ctr"/>
        <c:lblOffset val="100"/>
        <c:noMultiLvlLbl val="1"/>
      </c:catAx>
      <c:valAx>
        <c:axId val="4435335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99834951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100" b="1" strike="noStrike" spc="-1">
              <a:solidFill>
                <a:srgbClr val="000000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  <c:spPr>
        <a:noFill/>
        <a:ln w="9360">
          <a:solidFill>
            <a:srgbClr val="878787"/>
          </a:solidFill>
          <a:round/>
        </a:ln>
      </c:spPr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2013</c:v>
          </c:tx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5CCA-4CDD-8714-57DF8F4823B4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5CCA-4CDD-8714-57DF8F4823B4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5CCA-4CDD-8714-57DF8F4823B4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5CCA-4CDD-8714-57DF8F4823B4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200" b="1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5CCA-4CDD-8714-57DF8F4823B4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200" b="1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5CCA-4CDD-8714-57DF8F4823B4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200" b="1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5CCA-4CDD-8714-57DF8F4823B4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1200" b="1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5CCA-4CDD-8714-57DF8F4823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GRÁFICOS!$B$132:$E$132</c:f>
              <c:strCache>
                <c:ptCount val="4"/>
                <c:pt idx="0">
                  <c:v>FECHADO</c:v>
                </c:pt>
                <c:pt idx="1">
                  <c:v>PROVISÓRIO</c:v>
                </c:pt>
                <c:pt idx="2">
                  <c:v>SEMIABERTO</c:v>
                </c:pt>
                <c:pt idx="3">
                  <c:v>ABERTO</c:v>
                </c:pt>
              </c:strCache>
            </c:strRef>
          </c:cat>
          <c:val>
            <c:numRef>
              <c:f>GRÁFICOS!$B$133:$E$133</c:f>
              <c:numCache>
                <c:formatCode>General</c:formatCode>
                <c:ptCount val="4"/>
                <c:pt idx="0">
                  <c:v>-2348</c:v>
                </c:pt>
                <c:pt idx="1">
                  <c:v>-2748</c:v>
                </c:pt>
                <c:pt idx="2">
                  <c:v>-1760</c:v>
                </c:pt>
                <c:pt idx="3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CCA-4CDD-8714-57DF8F4823B4}"/>
            </c:ext>
          </c:extLst>
        </c:ser>
        <c:ser>
          <c:idx val="1"/>
          <c:order val="1"/>
          <c:tx>
            <c:v>2014</c:v>
          </c:tx>
          <c:spPr>
            <a:solidFill>
              <a:srgbClr val="C0504D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5CCA-4CDD-8714-57DF8F4823B4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5CCA-4CDD-8714-57DF8F4823B4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5CCA-4CDD-8714-57DF8F4823B4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5CCA-4CDD-8714-57DF8F4823B4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200" b="1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A-5CCA-4CDD-8714-57DF8F4823B4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200" b="1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C-5CCA-4CDD-8714-57DF8F4823B4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200" b="1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E-5CCA-4CDD-8714-57DF8F4823B4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1200" b="1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0-5CCA-4CDD-8714-57DF8F4823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GRÁFICOS!$B$132:$E$132</c:f>
              <c:strCache>
                <c:ptCount val="4"/>
                <c:pt idx="0">
                  <c:v>FECHADO</c:v>
                </c:pt>
                <c:pt idx="1">
                  <c:v>PROVISÓRIO</c:v>
                </c:pt>
                <c:pt idx="2">
                  <c:v>SEMIABERTO</c:v>
                </c:pt>
                <c:pt idx="3">
                  <c:v>ABERTO</c:v>
                </c:pt>
              </c:strCache>
            </c:strRef>
          </c:cat>
          <c:val>
            <c:numRef>
              <c:f>GRÁFICOS!$B$134:$E$134</c:f>
              <c:numCache>
                <c:formatCode>General</c:formatCode>
                <c:ptCount val="4"/>
                <c:pt idx="0">
                  <c:v>-4125</c:v>
                </c:pt>
                <c:pt idx="1">
                  <c:v>-4814</c:v>
                </c:pt>
                <c:pt idx="2">
                  <c:v>-3462</c:v>
                </c:pt>
                <c:pt idx="3">
                  <c:v>-178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CCA-4CDD-8714-57DF8F4823B4}"/>
            </c:ext>
          </c:extLst>
        </c:ser>
        <c:ser>
          <c:idx val="2"/>
          <c:order val="2"/>
          <c:tx>
            <c:v>2015</c:v>
          </c:tx>
          <c:spPr>
            <a:solidFill>
              <a:srgbClr val="9BBB59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5CCA-4CDD-8714-57DF8F4823B4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5CCA-4CDD-8714-57DF8F4823B4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5CCA-4CDD-8714-57DF8F4823B4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200" b="1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3-5CCA-4CDD-8714-57DF8F4823B4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200" b="1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5-5CCA-4CDD-8714-57DF8F4823B4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200" b="1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7-5CCA-4CDD-8714-57DF8F4823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GRÁFICOS!$B$132:$E$132</c:f>
              <c:strCache>
                <c:ptCount val="4"/>
                <c:pt idx="0">
                  <c:v>FECHADO</c:v>
                </c:pt>
                <c:pt idx="1">
                  <c:v>PROVISÓRIO</c:v>
                </c:pt>
                <c:pt idx="2">
                  <c:v>SEMIABERTO</c:v>
                </c:pt>
                <c:pt idx="3">
                  <c:v>ABERTO</c:v>
                </c:pt>
              </c:strCache>
            </c:strRef>
          </c:cat>
          <c:val>
            <c:numRef>
              <c:f>GRÁFICOS!$B$135:$E$135</c:f>
              <c:numCache>
                <c:formatCode>General</c:formatCode>
                <c:ptCount val="4"/>
                <c:pt idx="0">
                  <c:v>-6068</c:v>
                </c:pt>
                <c:pt idx="1">
                  <c:v>-7196</c:v>
                </c:pt>
                <c:pt idx="2">
                  <c:v>-4052</c:v>
                </c:pt>
                <c:pt idx="3">
                  <c:v>-208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CCA-4CDD-8714-57DF8F4823B4}"/>
            </c:ext>
          </c:extLst>
        </c:ser>
        <c:ser>
          <c:idx val="3"/>
          <c:order val="3"/>
          <c:tx>
            <c:v>2016</c:v>
          </c:tx>
          <c:spPr>
            <a:solidFill>
              <a:srgbClr val="8064A2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5CCA-4CDD-8714-57DF8F4823B4}"/>
              </c:ext>
            </c:extLst>
          </c:dPt>
          <c:dLbls>
            <c:dLbl>
              <c:idx val="1"/>
              <c:spPr/>
              <c:txPr>
                <a:bodyPr/>
                <a:lstStyle/>
                <a:p>
                  <a:pPr>
                    <a:defRPr sz="1200" b="1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A-5CCA-4CDD-8714-57DF8F4823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GRÁFICOS!$B$132:$E$132</c:f>
              <c:strCache>
                <c:ptCount val="4"/>
                <c:pt idx="0">
                  <c:v>FECHADO</c:v>
                </c:pt>
                <c:pt idx="1">
                  <c:v>PROVISÓRIO</c:v>
                </c:pt>
                <c:pt idx="2">
                  <c:v>SEMIABERTO</c:v>
                </c:pt>
                <c:pt idx="3">
                  <c:v>ABERTO</c:v>
                </c:pt>
              </c:strCache>
            </c:strRef>
          </c:cat>
          <c:val>
            <c:numRef>
              <c:f>GRÁFICOS!$B$136:$E$136</c:f>
              <c:numCache>
                <c:formatCode>General</c:formatCode>
                <c:ptCount val="4"/>
                <c:pt idx="0">
                  <c:v>-9196</c:v>
                </c:pt>
                <c:pt idx="1">
                  <c:v>-9356</c:v>
                </c:pt>
                <c:pt idx="2">
                  <c:v>-3992</c:v>
                </c:pt>
                <c:pt idx="3">
                  <c:v>-486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CCA-4CDD-8714-57DF8F4823B4}"/>
            </c:ext>
          </c:extLst>
        </c:ser>
        <c:ser>
          <c:idx val="4"/>
          <c:order val="4"/>
          <c:tx>
            <c:v>2017</c:v>
          </c:tx>
          <c:spPr>
            <a:solidFill>
              <a:srgbClr val="4BACC6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5CCA-4CDD-8714-57DF8F4823B4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5CCA-4CDD-8714-57DF8F4823B4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1-5CCA-4CDD-8714-57DF8F4823B4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200" b="1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D-5CCA-4CDD-8714-57DF8F4823B4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200" b="1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F-5CCA-4CDD-8714-57DF8F4823B4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200" b="1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1-5CCA-4CDD-8714-57DF8F4823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GRÁFICOS!$B$132:$E$132</c:f>
              <c:strCache>
                <c:ptCount val="4"/>
                <c:pt idx="0">
                  <c:v>FECHADO</c:v>
                </c:pt>
                <c:pt idx="1">
                  <c:v>PROVISÓRIO</c:v>
                </c:pt>
                <c:pt idx="2">
                  <c:v>SEMIABERTO</c:v>
                </c:pt>
                <c:pt idx="3">
                  <c:v>ABERTO</c:v>
                </c:pt>
              </c:strCache>
            </c:strRef>
          </c:cat>
          <c:val>
            <c:numRef>
              <c:f>GRÁFICOS!$B$137:$E$137</c:f>
              <c:numCache>
                <c:formatCode>General</c:formatCode>
                <c:ptCount val="4"/>
                <c:pt idx="0">
                  <c:v>-8367</c:v>
                </c:pt>
                <c:pt idx="1">
                  <c:v>-9213</c:v>
                </c:pt>
                <c:pt idx="2">
                  <c:v>-4023</c:v>
                </c:pt>
                <c:pt idx="3">
                  <c:v>-366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CCA-4CDD-8714-57DF8F4823B4}"/>
            </c:ext>
          </c:extLst>
        </c:ser>
        <c:ser>
          <c:idx val="5"/>
          <c:order val="5"/>
          <c:tx>
            <c:v>2018</c:v>
          </c:tx>
          <c:spPr>
            <a:solidFill>
              <a:srgbClr val="F79646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4-5CCA-4CDD-8714-57DF8F4823B4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200" b="1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4-5CCA-4CDD-8714-57DF8F4823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GRÁFICOS!$B$132:$E$132</c:f>
              <c:strCache>
                <c:ptCount val="4"/>
                <c:pt idx="0">
                  <c:v>FECHADO</c:v>
                </c:pt>
                <c:pt idx="1">
                  <c:v>PROVISÓRIO</c:v>
                </c:pt>
                <c:pt idx="2">
                  <c:v>SEMIABERTO</c:v>
                </c:pt>
                <c:pt idx="3">
                  <c:v>ABERTO</c:v>
                </c:pt>
              </c:strCache>
            </c:strRef>
          </c:cat>
          <c:val>
            <c:numRef>
              <c:f>GRÁFICOS!$B$138:$E$138</c:f>
              <c:numCache>
                <c:formatCode>General</c:formatCode>
                <c:ptCount val="4"/>
                <c:pt idx="0">
                  <c:v>-8437</c:v>
                </c:pt>
                <c:pt idx="1">
                  <c:v>-10030</c:v>
                </c:pt>
                <c:pt idx="2">
                  <c:v>-4481</c:v>
                </c:pt>
                <c:pt idx="3">
                  <c:v>-485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CCA-4CDD-8714-57DF8F482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850096"/>
        <c:axId val="78207112"/>
        <c:axId val="0"/>
      </c:bar3DChart>
      <c:catAx>
        <c:axId val="7185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high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200" b="1" strike="noStrike" spc="-1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78207112"/>
        <c:crosses val="autoZero"/>
        <c:auto val="1"/>
        <c:lblAlgn val="ctr"/>
        <c:lblOffset val="100"/>
        <c:noMultiLvlLbl val="1"/>
      </c:catAx>
      <c:valAx>
        <c:axId val="782071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7185009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400" b="1" strike="noStrike" spc="-1">
              <a:solidFill>
                <a:srgbClr val="000000"/>
              </a:solidFill>
              <a:latin typeface="Arial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4048200</xdr:colOff>
      <xdr:row>1</xdr:row>
      <xdr:rowOff>0</xdr:rowOff>
    </xdr:from>
    <xdr:to>
      <xdr:col>1</xdr:col>
      <xdr:colOff>5160600</xdr:colOff>
      <xdr:row>4</xdr:row>
      <xdr:rowOff>144720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491360" y="190440"/>
          <a:ext cx="1112400" cy="1030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5207040</xdr:colOff>
      <xdr:row>1</xdr:row>
      <xdr:rowOff>15840</xdr:rowOff>
    </xdr:from>
    <xdr:to>
      <xdr:col>5</xdr:col>
      <xdr:colOff>707040</xdr:colOff>
      <xdr:row>3</xdr:row>
      <xdr:rowOff>277200</xdr:rowOff>
    </xdr:to>
    <xdr:pic>
      <xdr:nvPicPr>
        <xdr:cNvPr id="3" name="Imagem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5650200" y="206280"/>
          <a:ext cx="5215320" cy="85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9360</xdr:colOff>
      <xdr:row>1</xdr:row>
      <xdr:rowOff>0</xdr:rowOff>
    </xdr:from>
    <xdr:to>
      <xdr:col>7</xdr:col>
      <xdr:colOff>296280</xdr:colOff>
      <xdr:row>4</xdr:row>
      <xdr:rowOff>144720</xdr:rowOff>
    </xdr:to>
    <xdr:pic>
      <xdr:nvPicPr>
        <xdr:cNvPr id="4" name="Imagem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1024640" y="190440"/>
          <a:ext cx="1154160" cy="1030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181080</xdr:colOff>
      <xdr:row>20</xdr:row>
      <xdr:rowOff>109440</xdr:rowOff>
    </xdr:from>
    <xdr:to>
      <xdr:col>5</xdr:col>
      <xdr:colOff>480600</xdr:colOff>
      <xdr:row>43</xdr:row>
      <xdr:rowOff>156600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40320</xdr:colOff>
      <xdr:row>1</xdr:row>
      <xdr:rowOff>4680</xdr:rowOff>
    </xdr:from>
    <xdr:to>
      <xdr:col>13</xdr:col>
      <xdr:colOff>549360</xdr:colOff>
      <xdr:row>28</xdr:row>
      <xdr:rowOff>97200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45360</xdr:colOff>
      <xdr:row>29</xdr:row>
      <xdr:rowOff>19080</xdr:rowOff>
    </xdr:from>
    <xdr:to>
      <xdr:col>13</xdr:col>
      <xdr:colOff>549720</xdr:colOff>
      <xdr:row>52</xdr:row>
      <xdr:rowOff>168480</xdr:rowOff>
    </xdr:to>
    <xdr:graphicFrame macro="">
      <xdr:nvGraphicFramePr>
        <xdr:cNvPr id="5" name="Gráfico 2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85680</xdr:colOff>
      <xdr:row>53</xdr:row>
      <xdr:rowOff>128520</xdr:rowOff>
    </xdr:from>
    <xdr:to>
      <xdr:col>13</xdr:col>
      <xdr:colOff>549360</xdr:colOff>
      <xdr:row>70</xdr:row>
      <xdr:rowOff>97200</xdr:rowOff>
    </xdr:to>
    <xdr:graphicFrame macro="">
      <xdr:nvGraphicFramePr>
        <xdr:cNvPr id="6" name="Gráfico 3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85680</xdr:colOff>
      <xdr:row>70</xdr:row>
      <xdr:rowOff>157320</xdr:rowOff>
    </xdr:from>
    <xdr:to>
      <xdr:col>13</xdr:col>
      <xdr:colOff>549360</xdr:colOff>
      <xdr:row>90</xdr:row>
      <xdr:rowOff>73440</xdr:rowOff>
    </xdr:to>
    <xdr:graphicFrame macro="">
      <xdr:nvGraphicFramePr>
        <xdr:cNvPr id="7" name="Gráfico 4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85680</xdr:colOff>
      <xdr:row>90</xdr:row>
      <xdr:rowOff>138240</xdr:rowOff>
    </xdr:from>
    <xdr:to>
      <xdr:col>13</xdr:col>
      <xdr:colOff>489960</xdr:colOff>
      <xdr:row>109</xdr:row>
      <xdr:rowOff>61560</xdr:rowOff>
    </xdr:to>
    <xdr:graphicFrame macro="">
      <xdr:nvGraphicFramePr>
        <xdr:cNvPr id="8" name="Gráfico 5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104760</xdr:colOff>
      <xdr:row>109</xdr:row>
      <xdr:rowOff>166680</xdr:rowOff>
    </xdr:from>
    <xdr:to>
      <xdr:col>13</xdr:col>
      <xdr:colOff>478080</xdr:colOff>
      <xdr:row>129</xdr:row>
      <xdr:rowOff>168480</xdr:rowOff>
    </xdr:to>
    <xdr:graphicFrame macro="">
      <xdr:nvGraphicFramePr>
        <xdr:cNvPr id="9" name="Gráfico 6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83520</xdr:colOff>
      <xdr:row>130</xdr:row>
      <xdr:rowOff>166680</xdr:rowOff>
    </xdr:from>
    <xdr:to>
      <xdr:col>13</xdr:col>
      <xdr:colOff>514080</xdr:colOff>
      <xdr:row>177</xdr:row>
      <xdr:rowOff>187560</xdr:rowOff>
    </xdr:to>
    <xdr:graphicFrame macro="">
      <xdr:nvGraphicFramePr>
        <xdr:cNvPr id="10" name="Gráfico 7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231120</xdr:colOff>
      <xdr:row>173</xdr:row>
      <xdr:rowOff>181080</xdr:rowOff>
    </xdr:from>
    <xdr:to>
      <xdr:col>8</xdr:col>
      <xdr:colOff>566280</xdr:colOff>
      <xdr:row>174</xdr:row>
      <xdr:rowOff>109080</xdr:rowOff>
    </xdr:to>
    <xdr:pic>
      <xdr:nvPicPr>
        <xdr:cNvPr id="11" name="Imagem 8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842400" y="33137280"/>
          <a:ext cx="5251320" cy="118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578520</xdr:colOff>
      <xdr:row>1</xdr:row>
      <xdr:rowOff>162000</xdr:rowOff>
    </xdr:from>
    <xdr:to>
      <xdr:col>13</xdr:col>
      <xdr:colOff>554040</xdr:colOff>
      <xdr:row>7</xdr:row>
      <xdr:rowOff>168480</xdr:rowOff>
    </xdr:to>
    <xdr:pic>
      <xdr:nvPicPr>
        <xdr:cNvPr id="12" name="Imagem 10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6717600" y="352440"/>
          <a:ext cx="2421360" cy="1149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361800</xdr:colOff>
      <xdr:row>29</xdr:row>
      <xdr:rowOff>126360</xdr:rowOff>
    </xdr:from>
    <xdr:to>
      <xdr:col>13</xdr:col>
      <xdr:colOff>514080</xdr:colOff>
      <xdr:row>35</xdr:row>
      <xdr:rowOff>61560</xdr:rowOff>
    </xdr:to>
    <xdr:pic>
      <xdr:nvPicPr>
        <xdr:cNvPr id="13" name="Imagem 11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7112160" y="5650560"/>
          <a:ext cx="1986840" cy="1078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334440</xdr:colOff>
      <xdr:row>54</xdr:row>
      <xdr:rowOff>-360</xdr:rowOff>
    </xdr:from>
    <xdr:to>
      <xdr:col>13</xdr:col>
      <xdr:colOff>454320</xdr:colOff>
      <xdr:row>58</xdr:row>
      <xdr:rowOff>37440</xdr:rowOff>
    </xdr:to>
    <xdr:pic>
      <xdr:nvPicPr>
        <xdr:cNvPr id="14" name="Imagem 12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7084800" y="10286640"/>
          <a:ext cx="1954440" cy="799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554760</xdr:colOff>
      <xdr:row>71</xdr:row>
      <xdr:rowOff>38160</xdr:rowOff>
    </xdr:from>
    <xdr:to>
      <xdr:col>13</xdr:col>
      <xdr:colOff>489960</xdr:colOff>
      <xdr:row>76</xdr:row>
      <xdr:rowOff>64080</xdr:rowOff>
    </xdr:to>
    <xdr:pic>
      <xdr:nvPicPr>
        <xdr:cNvPr id="15" name="Imagem 13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6693840" y="13563360"/>
          <a:ext cx="2381040" cy="978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419040</xdr:colOff>
      <xdr:row>91</xdr:row>
      <xdr:rowOff>28440</xdr:rowOff>
    </xdr:from>
    <xdr:to>
      <xdr:col>13</xdr:col>
      <xdr:colOff>168120</xdr:colOff>
      <xdr:row>95</xdr:row>
      <xdr:rowOff>166320</xdr:rowOff>
    </xdr:to>
    <xdr:pic>
      <xdr:nvPicPr>
        <xdr:cNvPr id="16" name="Imagem 14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6558120" y="17363880"/>
          <a:ext cx="2194920" cy="899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138240</xdr:colOff>
      <xdr:row>110</xdr:row>
      <xdr:rowOff>111960</xdr:rowOff>
    </xdr:from>
    <xdr:to>
      <xdr:col>13</xdr:col>
      <xdr:colOff>432720</xdr:colOff>
      <xdr:row>115</xdr:row>
      <xdr:rowOff>156600</xdr:rowOff>
    </xdr:to>
    <xdr:pic>
      <xdr:nvPicPr>
        <xdr:cNvPr id="17" name="Imagem 15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6888600" y="21066840"/>
          <a:ext cx="2129040" cy="997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131040</xdr:colOff>
      <xdr:row>169</xdr:row>
      <xdr:rowOff>124200</xdr:rowOff>
    </xdr:from>
    <xdr:to>
      <xdr:col>13</xdr:col>
      <xdr:colOff>411480</xdr:colOff>
      <xdr:row>175</xdr:row>
      <xdr:rowOff>104040</xdr:rowOff>
    </xdr:to>
    <xdr:pic>
      <xdr:nvPicPr>
        <xdr:cNvPr id="18" name="Imagem 16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6270120" y="32318640"/>
          <a:ext cx="2726280" cy="112284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K100"/>
  <sheetViews>
    <sheetView tabSelected="1" topLeftCell="A76" zoomScale="70" zoomScaleNormal="70" workbookViewId="0">
      <selection activeCell="C95" sqref="C95"/>
    </sheetView>
  </sheetViews>
  <sheetFormatPr defaultRowHeight="14.75" x14ac:dyDescent="0.75"/>
  <cols>
    <col min="1" max="1" width="6.26953125" style="1" customWidth="1"/>
    <col min="2" max="2" width="88.6796875" style="1" customWidth="1"/>
    <col min="3" max="3" width="22.58984375" style="1" customWidth="1"/>
    <col min="4" max="4" width="9.08984375" style="1" customWidth="1"/>
    <col min="5" max="5" width="17.26953125" style="1" customWidth="1"/>
    <col min="6" max="6" width="12.1328125" style="1" customWidth="1"/>
    <col min="7" max="7" width="12.26953125" style="1" customWidth="1"/>
    <col min="8" max="8" width="16.40625" style="1" customWidth="1"/>
    <col min="9" max="9" width="13.1328125" style="1" customWidth="1"/>
    <col min="10" max="10" width="14.1328125" style="1" customWidth="1"/>
    <col min="11" max="11" width="18.08984375" style="1" customWidth="1"/>
    <col min="12" max="12" width="11.31640625" style="1" customWidth="1"/>
    <col min="13" max="13" width="12.40625" style="1" customWidth="1"/>
    <col min="14" max="14" width="10.08984375" style="1" customWidth="1"/>
    <col min="15" max="1025" width="9.08984375" style="1" customWidth="1"/>
  </cols>
  <sheetData>
    <row r="2" spans="1:14" ht="23" x14ac:dyDescent="0.7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ht="23" x14ac:dyDescent="0.75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23" x14ac:dyDescent="0.7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9" x14ac:dyDescent="0.75">
      <c r="A5" s="186" t="s">
        <v>0</v>
      </c>
      <c r="B5" s="186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9.5" customHeight="1" x14ac:dyDescent="0.75">
      <c r="A6" s="187" t="s">
        <v>1</v>
      </c>
      <c r="B6" s="188" t="s">
        <v>2</v>
      </c>
      <c r="C6" s="189" t="s">
        <v>3</v>
      </c>
      <c r="D6" s="188" t="s">
        <v>4</v>
      </c>
      <c r="E6" s="188"/>
      <c r="F6" s="188" t="s">
        <v>5</v>
      </c>
      <c r="G6" s="188" t="s">
        <v>6</v>
      </c>
      <c r="H6" s="182" t="s">
        <v>7</v>
      </c>
      <c r="I6" s="182" t="s">
        <v>8</v>
      </c>
      <c r="J6" s="182" t="s">
        <v>9</v>
      </c>
      <c r="K6" s="182" t="s">
        <v>10</v>
      </c>
      <c r="L6" s="183" t="s">
        <v>11</v>
      </c>
      <c r="M6" s="184" t="s">
        <v>12</v>
      </c>
      <c r="N6" s="185" t="s">
        <v>13</v>
      </c>
    </row>
    <row r="7" spans="1:14" ht="15.75" customHeight="1" x14ac:dyDescent="0.75">
      <c r="A7" s="187"/>
      <c r="B7" s="188"/>
      <c r="C7" s="189"/>
      <c r="D7" s="188"/>
      <c r="E7" s="188"/>
      <c r="F7" s="188"/>
      <c r="G7" s="188"/>
      <c r="H7" s="182"/>
      <c r="I7" s="182"/>
      <c r="J7" s="182"/>
      <c r="K7" s="182"/>
      <c r="L7" s="183"/>
      <c r="M7" s="184"/>
      <c r="N7" s="185"/>
    </row>
    <row r="8" spans="1:14" ht="15.75" customHeight="1" x14ac:dyDescent="0.75">
      <c r="A8" s="187"/>
      <c r="B8" s="188"/>
      <c r="C8" s="189"/>
      <c r="D8" s="188"/>
      <c r="E8" s="188"/>
      <c r="F8" s="188"/>
      <c r="G8" s="188"/>
      <c r="H8" s="182"/>
      <c r="I8" s="182"/>
      <c r="J8" s="182"/>
      <c r="K8" s="182"/>
      <c r="L8" s="183"/>
      <c r="M8" s="184"/>
      <c r="N8" s="185"/>
    </row>
    <row r="9" spans="1:14" ht="20" x14ac:dyDescent="0.75">
      <c r="A9" s="4">
        <v>1</v>
      </c>
      <c r="B9" s="5" t="s">
        <v>14</v>
      </c>
      <c r="C9" s="6" t="s">
        <v>15</v>
      </c>
      <c r="D9" s="142" t="s">
        <v>16</v>
      </c>
      <c r="E9" s="142"/>
      <c r="F9" s="7">
        <v>1184</v>
      </c>
      <c r="G9" s="8">
        <v>0</v>
      </c>
      <c r="H9" s="9">
        <f t="shared" ref="H9:H16" si="0">F9-G9</f>
        <v>1184</v>
      </c>
      <c r="I9" s="10">
        <v>2436</v>
      </c>
      <c r="J9" s="10">
        <v>6</v>
      </c>
      <c r="K9" s="10">
        <v>0</v>
      </c>
      <c r="L9" s="11">
        <f t="shared" ref="L9:L17" si="1">I9+K9</f>
        <v>2436</v>
      </c>
      <c r="M9" s="12">
        <f t="shared" ref="M9:M17" si="2">IF((H9-L9)&lt;0,L9-H9,0)</f>
        <v>1252</v>
      </c>
      <c r="N9" s="13">
        <f t="shared" ref="N9:N17" si="3">IF((H9-L9)&gt;0,H9-L9,0)</f>
        <v>0</v>
      </c>
    </row>
    <row r="10" spans="1:14" ht="20" x14ac:dyDescent="0.75">
      <c r="A10" s="4">
        <v>2</v>
      </c>
      <c r="B10" s="5" t="s">
        <v>17</v>
      </c>
      <c r="C10" s="6" t="s">
        <v>15</v>
      </c>
      <c r="D10" s="137" t="s">
        <v>16</v>
      </c>
      <c r="E10" s="137"/>
      <c r="F10" s="8">
        <v>672</v>
      </c>
      <c r="G10" s="8">
        <v>0</v>
      </c>
      <c r="H10" s="9">
        <f t="shared" si="0"/>
        <v>672</v>
      </c>
      <c r="I10" s="14">
        <v>1530</v>
      </c>
      <c r="J10" s="14">
        <v>3</v>
      </c>
      <c r="K10" s="14">
        <v>0</v>
      </c>
      <c r="L10" s="11">
        <f t="shared" si="1"/>
        <v>1530</v>
      </c>
      <c r="M10" s="12">
        <f t="shared" si="2"/>
        <v>858</v>
      </c>
      <c r="N10" s="13">
        <f t="shared" si="3"/>
        <v>0</v>
      </c>
    </row>
    <row r="11" spans="1:14" ht="20" x14ac:dyDescent="0.75">
      <c r="A11" s="4">
        <v>3</v>
      </c>
      <c r="B11" s="15" t="s">
        <v>18</v>
      </c>
      <c r="C11" s="16" t="s">
        <v>19</v>
      </c>
      <c r="D11" s="142" t="s">
        <v>16</v>
      </c>
      <c r="E11" s="142"/>
      <c r="F11" s="8">
        <v>750</v>
      </c>
      <c r="G11" s="8">
        <v>0</v>
      </c>
      <c r="H11" s="9">
        <f t="shared" si="0"/>
        <v>750</v>
      </c>
      <c r="I11" s="14">
        <v>1813</v>
      </c>
      <c r="J11" s="14">
        <v>3</v>
      </c>
      <c r="K11" s="14">
        <v>0</v>
      </c>
      <c r="L11" s="11">
        <f t="shared" si="1"/>
        <v>1813</v>
      </c>
      <c r="M11" s="12">
        <f t="shared" si="2"/>
        <v>1063</v>
      </c>
      <c r="N11" s="13">
        <f t="shared" si="3"/>
        <v>0</v>
      </c>
    </row>
    <row r="12" spans="1:14" ht="20" x14ac:dyDescent="0.75">
      <c r="A12" s="4">
        <v>4</v>
      </c>
      <c r="B12" s="5" t="s">
        <v>20</v>
      </c>
      <c r="C12" s="6" t="s">
        <v>21</v>
      </c>
      <c r="D12" s="142" t="s">
        <v>16</v>
      </c>
      <c r="E12" s="142"/>
      <c r="F12" s="8">
        <v>884</v>
      </c>
      <c r="G12" s="8">
        <v>0</v>
      </c>
      <c r="H12" s="9">
        <f t="shared" si="0"/>
        <v>884</v>
      </c>
      <c r="I12" s="14">
        <v>1612</v>
      </c>
      <c r="J12" s="14">
        <v>5</v>
      </c>
      <c r="K12" s="14">
        <v>1</v>
      </c>
      <c r="L12" s="11">
        <f t="shared" si="1"/>
        <v>1613</v>
      </c>
      <c r="M12" s="12">
        <f t="shared" si="2"/>
        <v>729</v>
      </c>
      <c r="N12" s="13">
        <f t="shared" si="3"/>
        <v>0</v>
      </c>
    </row>
    <row r="13" spans="1:14" ht="20" x14ac:dyDescent="0.75">
      <c r="A13" s="4">
        <v>5</v>
      </c>
      <c r="B13" s="5" t="s">
        <v>22</v>
      </c>
      <c r="C13" s="6" t="s">
        <v>19</v>
      </c>
      <c r="D13" s="142" t="s">
        <v>16</v>
      </c>
      <c r="E13" s="142"/>
      <c r="F13" s="8">
        <v>154</v>
      </c>
      <c r="G13" s="8">
        <v>16</v>
      </c>
      <c r="H13" s="9">
        <f t="shared" si="0"/>
        <v>138</v>
      </c>
      <c r="I13" s="14">
        <v>77</v>
      </c>
      <c r="J13" s="14">
        <v>2</v>
      </c>
      <c r="K13" s="14">
        <v>0</v>
      </c>
      <c r="L13" s="11">
        <f t="shared" si="1"/>
        <v>77</v>
      </c>
      <c r="M13" s="12">
        <f t="shared" si="2"/>
        <v>0</v>
      </c>
      <c r="N13" s="13">
        <f t="shared" si="3"/>
        <v>61</v>
      </c>
    </row>
    <row r="14" spans="1:14" ht="20" x14ac:dyDescent="0.75">
      <c r="A14" s="4">
        <v>6</v>
      </c>
      <c r="B14" s="15" t="s">
        <v>23</v>
      </c>
      <c r="C14" s="16" t="s">
        <v>24</v>
      </c>
      <c r="D14" s="142" t="s">
        <v>16</v>
      </c>
      <c r="E14" s="142"/>
      <c r="F14" s="8">
        <v>564</v>
      </c>
      <c r="G14" s="8">
        <v>0</v>
      </c>
      <c r="H14" s="9">
        <f t="shared" si="0"/>
        <v>564</v>
      </c>
      <c r="I14" s="17">
        <v>1368</v>
      </c>
      <c r="J14" s="17">
        <v>9</v>
      </c>
      <c r="K14" s="17">
        <v>0</v>
      </c>
      <c r="L14" s="11">
        <f t="shared" si="1"/>
        <v>1368</v>
      </c>
      <c r="M14" s="12">
        <f t="shared" si="2"/>
        <v>804</v>
      </c>
      <c r="N14" s="13">
        <f t="shared" si="3"/>
        <v>0</v>
      </c>
    </row>
    <row r="15" spans="1:14" ht="20" x14ac:dyDescent="0.75">
      <c r="A15" s="4">
        <v>7</v>
      </c>
      <c r="B15" s="18" t="s">
        <v>25</v>
      </c>
      <c r="C15" s="19" t="s">
        <v>24</v>
      </c>
      <c r="D15" s="142" t="s">
        <v>16</v>
      </c>
      <c r="E15" s="142"/>
      <c r="F15" s="7">
        <v>504</v>
      </c>
      <c r="G15" s="7">
        <v>0</v>
      </c>
      <c r="H15" s="9">
        <f t="shared" si="0"/>
        <v>504</v>
      </c>
      <c r="I15" s="17">
        <v>918</v>
      </c>
      <c r="J15" s="17">
        <v>2</v>
      </c>
      <c r="K15" s="17">
        <v>0</v>
      </c>
      <c r="L15" s="11">
        <f t="shared" si="1"/>
        <v>918</v>
      </c>
      <c r="M15" s="12">
        <f t="shared" si="2"/>
        <v>414</v>
      </c>
      <c r="N15" s="13">
        <f t="shared" si="3"/>
        <v>0</v>
      </c>
    </row>
    <row r="16" spans="1:14" ht="20" x14ac:dyDescent="0.75">
      <c r="A16" s="4">
        <v>8</v>
      </c>
      <c r="B16" s="15" t="s">
        <v>26</v>
      </c>
      <c r="C16" s="16" t="s">
        <v>19</v>
      </c>
      <c r="D16" s="142" t="s">
        <v>16</v>
      </c>
      <c r="E16" s="142"/>
      <c r="F16" s="20">
        <v>750</v>
      </c>
      <c r="G16" s="20">
        <v>0</v>
      </c>
      <c r="H16" s="9">
        <f t="shared" si="0"/>
        <v>750</v>
      </c>
      <c r="I16" s="17">
        <v>1811</v>
      </c>
      <c r="J16" s="17">
        <v>3</v>
      </c>
      <c r="K16" s="17">
        <v>0</v>
      </c>
      <c r="L16" s="11">
        <f t="shared" si="1"/>
        <v>1811</v>
      </c>
      <c r="M16" s="12">
        <f t="shared" si="2"/>
        <v>1061</v>
      </c>
      <c r="N16" s="13">
        <f t="shared" si="3"/>
        <v>0</v>
      </c>
    </row>
    <row r="17" spans="1:14" ht="20" x14ac:dyDescent="0.75">
      <c r="A17" s="4">
        <v>9</v>
      </c>
      <c r="B17" s="15" t="s">
        <v>27</v>
      </c>
      <c r="C17" s="16" t="s">
        <v>28</v>
      </c>
      <c r="D17" s="142" t="s">
        <v>16</v>
      </c>
      <c r="E17" s="142"/>
      <c r="F17" s="20">
        <v>626</v>
      </c>
      <c r="G17" s="20">
        <v>0</v>
      </c>
      <c r="H17" s="11">
        <v>626</v>
      </c>
      <c r="I17" s="17">
        <v>287</v>
      </c>
      <c r="J17" s="17">
        <v>3</v>
      </c>
      <c r="K17" s="17">
        <v>0</v>
      </c>
      <c r="L17" s="11">
        <f t="shared" si="1"/>
        <v>287</v>
      </c>
      <c r="M17" s="12">
        <f t="shared" si="2"/>
        <v>0</v>
      </c>
      <c r="N17" s="13">
        <f t="shared" si="3"/>
        <v>339</v>
      </c>
    </row>
    <row r="18" spans="1:14" ht="19.25" x14ac:dyDescent="0.75">
      <c r="A18" s="128" t="s">
        <v>29</v>
      </c>
      <c r="B18" s="128"/>
      <c r="C18" s="128"/>
      <c r="D18" s="128"/>
      <c r="E18" s="128"/>
      <c r="F18" s="21">
        <f t="shared" ref="F18:N18" si="4">SUM(F9:F17)</f>
        <v>6088</v>
      </c>
      <c r="G18" s="21">
        <f t="shared" si="4"/>
        <v>16</v>
      </c>
      <c r="H18" s="21">
        <f t="shared" si="4"/>
        <v>6072</v>
      </c>
      <c r="I18" s="21">
        <f t="shared" si="4"/>
        <v>11852</v>
      </c>
      <c r="J18" s="21">
        <f t="shared" si="4"/>
        <v>36</v>
      </c>
      <c r="K18" s="21">
        <f t="shared" si="4"/>
        <v>1</v>
      </c>
      <c r="L18" s="21">
        <f t="shared" si="4"/>
        <v>11853</v>
      </c>
      <c r="M18" s="22">
        <f t="shared" si="4"/>
        <v>6181</v>
      </c>
      <c r="N18" s="23">
        <f t="shared" si="4"/>
        <v>400</v>
      </c>
    </row>
    <row r="19" spans="1:14" ht="20" x14ac:dyDescent="0.75">
      <c r="A19" s="4">
        <v>10</v>
      </c>
      <c r="B19" s="15" t="s">
        <v>30</v>
      </c>
      <c r="C19" s="16" t="s">
        <v>21</v>
      </c>
      <c r="D19" s="137" t="s">
        <v>31</v>
      </c>
      <c r="E19" s="137"/>
      <c r="F19" s="20">
        <v>884</v>
      </c>
      <c r="G19" s="20">
        <v>0</v>
      </c>
      <c r="H19" s="11">
        <f t="shared" ref="H19:H27" si="5">F19-G19</f>
        <v>884</v>
      </c>
      <c r="I19" s="17">
        <v>1196</v>
      </c>
      <c r="J19" s="17">
        <v>3</v>
      </c>
      <c r="K19" s="17">
        <v>0</v>
      </c>
      <c r="L19" s="11">
        <f t="shared" ref="L19:L27" si="6">I19+K19</f>
        <v>1196</v>
      </c>
      <c r="M19" s="12">
        <f t="shared" ref="M19:M27" si="7">IF((H19-L19)&lt;0,L19-H19,0)</f>
        <v>312</v>
      </c>
      <c r="N19" s="13">
        <f t="shared" ref="N19:N27" si="8">IF((H19-L19)&gt;0,H19-L19,0)</f>
        <v>0</v>
      </c>
    </row>
    <row r="20" spans="1:14" ht="20" x14ac:dyDescent="0.75">
      <c r="A20" s="4">
        <v>11</v>
      </c>
      <c r="B20" s="15" t="s">
        <v>32</v>
      </c>
      <c r="C20" s="16" t="s">
        <v>19</v>
      </c>
      <c r="D20" s="137" t="s">
        <v>31</v>
      </c>
      <c r="E20" s="137"/>
      <c r="F20" s="20">
        <v>750</v>
      </c>
      <c r="G20" s="20">
        <v>0</v>
      </c>
      <c r="H20" s="11">
        <f t="shared" si="5"/>
        <v>750</v>
      </c>
      <c r="I20" s="17">
        <v>1223</v>
      </c>
      <c r="J20" s="17">
        <v>5</v>
      </c>
      <c r="K20" s="17">
        <v>0</v>
      </c>
      <c r="L20" s="11">
        <f t="shared" si="6"/>
        <v>1223</v>
      </c>
      <c r="M20" s="12">
        <f t="shared" si="7"/>
        <v>473</v>
      </c>
      <c r="N20" s="13">
        <f t="shared" si="8"/>
        <v>0</v>
      </c>
    </row>
    <row r="21" spans="1:14" ht="20" x14ac:dyDescent="0.75">
      <c r="A21" s="4">
        <v>12</v>
      </c>
      <c r="B21" s="15" t="s">
        <v>33</v>
      </c>
      <c r="C21" s="16" t="s">
        <v>21</v>
      </c>
      <c r="D21" s="137" t="s">
        <v>31</v>
      </c>
      <c r="E21" s="137"/>
      <c r="F21" s="20">
        <v>750</v>
      </c>
      <c r="G21" s="20">
        <v>0</v>
      </c>
      <c r="H21" s="11">
        <f t="shared" si="5"/>
        <v>750</v>
      </c>
      <c r="I21" s="17">
        <v>1185</v>
      </c>
      <c r="J21" s="17">
        <v>15</v>
      </c>
      <c r="K21" s="17">
        <v>0</v>
      </c>
      <c r="L21" s="11">
        <f t="shared" si="6"/>
        <v>1185</v>
      </c>
      <c r="M21" s="12">
        <f t="shared" si="7"/>
        <v>435</v>
      </c>
      <c r="N21" s="13">
        <f t="shared" si="8"/>
        <v>0</v>
      </c>
    </row>
    <row r="22" spans="1:14" ht="20" x14ac:dyDescent="0.75">
      <c r="A22" s="4">
        <v>13</v>
      </c>
      <c r="B22" s="15" t="s">
        <v>34</v>
      </c>
      <c r="C22" s="16" t="s">
        <v>35</v>
      </c>
      <c r="D22" s="137" t="s">
        <v>31</v>
      </c>
      <c r="E22" s="137"/>
      <c r="F22" s="20">
        <v>302</v>
      </c>
      <c r="G22" s="20">
        <v>0</v>
      </c>
      <c r="H22" s="11">
        <f t="shared" si="5"/>
        <v>302</v>
      </c>
      <c r="I22" s="17">
        <v>249</v>
      </c>
      <c r="J22" s="17">
        <v>0</v>
      </c>
      <c r="K22" s="17">
        <v>0</v>
      </c>
      <c r="L22" s="11">
        <f t="shared" si="6"/>
        <v>249</v>
      </c>
      <c r="M22" s="12">
        <f t="shared" si="7"/>
        <v>0</v>
      </c>
      <c r="N22" s="13">
        <f t="shared" si="8"/>
        <v>53</v>
      </c>
    </row>
    <row r="23" spans="1:14" ht="20" x14ac:dyDescent="0.75">
      <c r="A23" s="4">
        <v>14</v>
      </c>
      <c r="B23" s="15" t="s">
        <v>36</v>
      </c>
      <c r="C23" s="16" t="s">
        <v>19</v>
      </c>
      <c r="D23" s="137" t="s">
        <v>31</v>
      </c>
      <c r="E23" s="137"/>
      <c r="F23" s="20">
        <v>750</v>
      </c>
      <c r="G23" s="20">
        <v>0</v>
      </c>
      <c r="H23" s="11">
        <f t="shared" si="5"/>
        <v>750</v>
      </c>
      <c r="I23" s="17">
        <v>1075</v>
      </c>
      <c r="J23" s="17">
        <v>2</v>
      </c>
      <c r="K23" s="17">
        <v>0</v>
      </c>
      <c r="L23" s="11">
        <f t="shared" si="6"/>
        <v>1075</v>
      </c>
      <c r="M23" s="12">
        <f t="shared" si="7"/>
        <v>325</v>
      </c>
      <c r="N23" s="13">
        <f t="shared" si="8"/>
        <v>0</v>
      </c>
    </row>
    <row r="24" spans="1:14" ht="20" x14ac:dyDescent="0.75">
      <c r="A24" s="4">
        <v>15</v>
      </c>
      <c r="B24" s="15" t="s">
        <v>37</v>
      </c>
      <c r="C24" s="16" t="s">
        <v>38</v>
      </c>
      <c r="D24" s="137" t="s">
        <v>31</v>
      </c>
      <c r="E24" s="137"/>
      <c r="F24" s="20">
        <v>630</v>
      </c>
      <c r="G24" s="20">
        <v>0</v>
      </c>
      <c r="H24" s="11">
        <f t="shared" si="5"/>
        <v>630</v>
      </c>
      <c r="I24" s="17">
        <v>1439</v>
      </c>
      <c r="J24" s="17">
        <v>6</v>
      </c>
      <c r="K24" s="17">
        <v>0</v>
      </c>
      <c r="L24" s="11">
        <f t="shared" si="6"/>
        <v>1439</v>
      </c>
      <c r="M24" s="12">
        <f t="shared" si="7"/>
        <v>809</v>
      </c>
      <c r="N24" s="13">
        <f t="shared" si="8"/>
        <v>0</v>
      </c>
    </row>
    <row r="25" spans="1:14" ht="20" x14ac:dyDescent="0.75">
      <c r="A25" s="4">
        <v>16</v>
      </c>
      <c r="B25" s="15" t="s">
        <v>39</v>
      </c>
      <c r="C25" s="16" t="s">
        <v>38</v>
      </c>
      <c r="D25" s="137" t="s">
        <v>31</v>
      </c>
      <c r="E25" s="137"/>
      <c r="F25" s="20">
        <v>630</v>
      </c>
      <c r="G25" s="20">
        <v>0</v>
      </c>
      <c r="H25" s="11">
        <f t="shared" si="5"/>
        <v>630</v>
      </c>
      <c r="I25" s="17">
        <v>1796</v>
      </c>
      <c r="J25" s="17">
        <v>12</v>
      </c>
      <c r="K25" s="17">
        <v>0</v>
      </c>
      <c r="L25" s="11">
        <f t="shared" si="6"/>
        <v>1796</v>
      </c>
      <c r="M25" s="12">
        <f t="shared" si="7"/>
        <v>1166</v>
      </c>
      <c r="N25" s="13">
        <f t="shared" si="8"/>
        <v>0</v>
      </c>
    </row>
    <row r="26" spans="1:14" ht="20" x14ac:dyDescent="0.75">
      <c r="A26" s="4">
        <v>17</v>
      </c>
      <c r="B26" s="24" t="s">
        <v>40</v>
      </c>
      <c r="C26" s="16" t="s">
        <v>19</v>
      </c>
      <c r="D26" s="137" t="s">
        <v>31</v>
      </c>
      <c r="E26" s="137"/>
      <c r="F26" s="20">
        <v>532</v>
      </c>
      <c r="G26" s="20">
        <v>0</v>
      </c>
      <c r="H26" s="11">
        <f t="shared" si="5"/>
        <v>532</v>
      </c>
      <c r="I26" s="25">
        <v>983</v>
      </c>
      <c r="J26" s="25">
        <v>2</v>
      </c>
      <c r="K26" s="25">
        <v>0</v>
      </c>
      <c r="L26" s="11">
        <f t="shared" si="6"/>
        <v>983</v>
      </c>
      <c r="M26" s="12">
        <f t="shared" si="7"/>
        <v>451</v>
      </c>
      <c r="N26" s="13">
        <f t="shared" si="8"/>
        <v>0</v>
      </c>
    </row>
    <row r="27" spans="1:14" ht="20" x14ac:dyDescent="0.75">
      <c r="A27" s="4">
        <v>18</v>
      </c>
      <c r="B27" s="24" t="s">
        <v>41</v>
      </c>
      <c r="C27" s="16" t="s">
        <v>42</v>
      </c>
      <c r="D27" s="137" t="s">
        <v>31</v>
      </c>
      <c r="E27" s="137"/>
      <c r="F27" s="20">
        <v>968</v>
      </c>
      <c r="G27" s="20">
        <v>0</v>
      </c>
      <c r="H27" s="11">
        <f t="shared" si="5"/>
        <v>968</v>
      </c>
      <c r="I27" s="25">
        <v>1659</v>
      </c>
      <c r="J27" s="25">
        <v>11</v>
      </c>
      <c r="K27" s="25">
        <v>1</v>
      </c>
      <c r="L27" s="11">
        <f t="shared" si="6"/>
        <v>1660</v>
      </c>
      <c r="M27" s="12">
        <f t="shared" si="7"/>
        <v>692</v>
      </c>
      <c r="N27" s="13">
        <f t="shared" si="8"/>
        <v>0</v>
      </c>
    </row>
    <row r="28" spans="1:14" ht="19.25" x14ac:dyDescent="0.75">
      <c r="A28" s="128" t="s">
        <v>29</v>
      </c>
      <c r="B28" s="128"/>
      <c r="C28" s="128"/>
      <c r="D28" s="128"/>
      <c r="E28" s="128"/>
      <c r="F28" s="26">
        <f t="shared" ref="F28:N28" si="9">SUM(F19:F27)</f>
        <v>6196</v>
      </c>
      <c r="G28" s="26">
        <f t="shared" si="9"/>
        <v>0</v>
      </c>
      <c r="H28" s="26">
        <f t="shared" si="9"/>
        <v>6196</v>
      </c>
      <c r="I28" s="26">
        <f t="shared" si="9"/>
        <v>10805</v>
      </c>
      <c r="J28" s="26">
        <f t="shared" si="9"/>
        <v>56</v>
      </c>
      <c r="K28" s="26">
        <f t="shared" si="9"/>
        <v>1</v>
      </c>
      <c r="L28" s="26">
        <f t="shared" si="9"/>
        <v>10806</v>
      </c>
      <c r="M28" s="27">
        <f t="shared" si="9"/>
        <v>4663</v>
      </c>
      <c r="N28" s="28">
        <f t="shared" si="9"/>
        <v>53</v>
      </c>
    </row>
    <row r="29" spans="1:14" ht="20" x14ac:dyDescent="0.75">
      <c r="A29" s="29">
        <v>19</v>
      </c>
      <c r="B29" s="30" t="s">
        <v>43</v>
      </c>
      <c r="C29" s="31" t="s">
        <v>24</v>
      </c>
      <c r="D29" s="171" t="s">
        <v>44</v>
      </c>
      <c r="E29" s="171"/>
      <c r="F29" s="32">
        <v>140</v>
      </c>
      <c r="G29" s="32">
        <v>48</v>
      </c>
      <c r="H29" s="11">
        <f t="shared" ref="H29:H36" si="10">F29-G29</f>
        <v>92</v>
      </c>
      <c r="I29" s="14">
        <v>82</v>
      </c>
      <c r="J29" s="14">
        <v>1</v>
      </c>
      <c r="K29" s="14">
        <v>0</v>
      </c>
      <c r="L29" s="11">
        <f t="shared" ref="L29:L36" si="11">I29+K29</f>
        <v>82</v>
      </c>
      <c r="M29" s="12">
        <f t="shared" ref="M29:M36" si="12">IF((H29-L29)&lt;0,L29-H29,0)</f>
        <v>0</v>
      </c>
      <c r="N29" s="13">
        <f t="shared" ref="N29:N36" si="13">IF((H29-L29)&gt;0,H29-L29,0)</f>
        <v>10</v>
      </c>
    </row>
    <row r="30" spans="1:14" ht="20" x14ac:dyDescent="0.75">
      <c r="A30" s="29">
        <v>20</v>
      </c>
      <c r="B30" s="30" t="s">
        <v>45</v>
      </c>
      <c r="C30" s="31" t="s">
        <v>46</v>
      </c>
      <c r="D30" s="171" t="s">
        <v>47</v>
      </c>
      <c r="E30" s="171"/>
      <c r="F30" s="32">
        <v>242</v>
      </c>
      <c r="G30" s="32">
        <v>0</v>
      </c>
      <c r="H30" s="11">
        <f t="shared" si="10"/>
        <v>242</v>
      </c>
      <c r="I30" s="14">
        <v>266</v>
      </c>
      <c r="J30" s="14">
        <v>3</v>
      </c>
      <c r="K30" s="14">
        <v>0</v>
      </c>
      <c r="L30" s="11">
        <f t="shared" si="11"/>
        <v>266</v>
      </c>
      <c r="M30" s="12">
        <f t="shared" si="12"/>
        <v>24</v>
      </c>
      <c r="N30" s="13">
        <f t="shared" si="13"/>
        <v>0</v>
      </c>
    </row>
    <row r="31" spans="1:14" ht="20" x14ac:dyDescent="0.75">
      <c r="A31" s="29">
        <v>21</v>
      </c>
      <c r="B31" s="30" t="s">
        <v>48</v>
      </c>
      <c r="C31" s="31" t="s">
        <v>49</v>
      </c>
      <c r="D31" s="171" t="s">
        <v>44</v>
      </c>
      <c r="E31" s="171"/>
      <c r="F31" s="32">
        <v>383</v>
      </c>
      <c r="G31" s="32">
        <v>0</v>
      </c>
      <c r="H31" s="11">
        <f t="shared" si="10"/>
        <v>383</v>
      </c>
      <c r="I31" s="14">
        <v>325</v>
      </c>
      <c r="J31" s="14">
        <v>1</v>
      </c>
      <c r="K31" s="14">
        <v>0</v>
      </c>
      <c r="L31" s="11">
        <f t="shared" si="11"/>
        <v>325</v>
      </c>
      <c r="M31" s="12">
        <f t="shared" si="12"/>
        <v>0</v>
      </c>
      <c r="N31" s="13">
        <f t="shared" si="13"/>
        <v>58</v>
      </c>
    </row>
    <row r="32" spans="1:14" ht="20" x14ac:dyDescent="0.75">
      <c r="A32" s="29">
        <v>23</v>
      </c>
      <c r="B32" s="30" t="s">
        <v>50</v>
      </c>
      <c r="C32" s="31" t="s">
        <v>15</v>
      </c>
      <c r="D32" s="171" t="s">
        <v>44</v>
      </c>
      <c r="E32" s="171"/>
      <c r="F32" s="32">
        <v>1696</v>
      </c>
      <c r="G32" s="32">
        <v>0</v>
      </c>
      <c r="H32" s="11">
        <f t="shared" si="10"/>
        <v>1696</v>
      </c>
      <c r="I32" s="14">
        <v>944</v>
      </c>
      <c r="J32" s="14">
        <v>5</v>
      </c>
      <c r="K32" s="14">
        <v>0</v>
      </c>
      <c r="L32" s="11">
        <f t="shared" si="11"/>
        <v>944</v>
      </c>
      <c r="M32" s="12">
        <f t="shared" si="12"/>
        <v>0</v>
      </c>
      <c r="N32" s="13">
        <f t="shared" si="13"/>
        <v>752</v>
      </c>
    </row>
    <row r="33" spans="1:14" ht="20" x14ac:dyDescent="0.75">
      <c r="A33" s="29">
        <v>24</v>
      </c>
      <c r="B33" s="33" t="s">
        <v>51</v>
      </c>
      <c r="C33" s="34" t="s">
        <v>49</v>
      </c>
      <c r="D33" s="168" t="s">
        <v>47</v>
      </c>
      <c r="E33" s="168"/>
      <c r="F33" s="20">
        <v>50</v>
      </c>
      <c r="G33" s="20">
        <v>0</v>
      </c>
      <c r="H33" s="11">
        <f t="shared" si="10"/>
        <v>50</v>
      </c>
      <c r="I33" s="17">
        <v>73</v>
      </c>
      <c r="J33" s="17">
        <v>0</v>
      </c>
      <c r="K33" s="17">
        <v>0</v>
      </c>
      <c r="L33" s="11">
        <f t="shared" si="11"/>
        <v>73</v>
      </c>
      <c r="M33" s="12">
        <f t="shared" si="12"/>
        <v>23</v>
      </c>
      <c r="N33" s="13">
        <f t="shared" si="13"/>
        <v>0</v>
      </c>
    </row>
    <row r="34" spans="1:14" ht="20" x14ac:dyDescent="0.75">
      <c r="A34" s="29">
        <v>25</v>
      </c>
      <c r="B34" s="36" t="s">
        <v>52</v>
      </c>
      <c r="C34" s="35" t="s">
        <v>19</v>
      </c>
      <c r="D34" s="168" t="s">
        <v>53</v>
      </c>
      <c r="E34" s="168"/>
      <c r="F34" s="20">
        <v>912</v>
      </c>
      <c r="G34" s="20">
        <v>0</v>
      </c>
      <c r="H34" s="11">
        <f t="shared" si="10"/>
        <v>912</v>
      </c>
      <c r="I34" s="17">
        <v>1912</v>
      </c>
      <c r="J34" s="17">
        <v>4</v>
      </c>
      <c r="K34" s="17">
        <v>0</v>
      </c>
      <c r="L34" s="11">
        <f t="shared" si="11"/>
        <v>1912</v>
      </c>
      <c r="M34" s="12">
        <f t="shared" si="12"/>
        <v>1000</v>
      </c>
      <c r="N34" s="13">
        <f t="shared" si="13"/>
        <v>0</v>
      </c>
    </row>
    <row r="35" spans="1:14" ht="20" x14ac:dyDescent="0.75">
      <c r="A35" s="29">
        <v>26</v>
      </c>
      <c r="B35" s="37" t="s">
        <v>54</v>
      </c>
      <c r="C35" s="38" t="s">
        <v>19</v>
      </c>
      <c r="D35" s="130" t="s">
        <v>44</v>
      </c>
      <c r="E35" s="130"/>
      <c r="F35" s="20">
        <v>1564</v>
      </c>
      <c r="G35" s="20">
        <v>0</v>
      </c>
      <c r="H35" s="11">
        <f t="shared" si="10"/>
        <v>1564</v>
      </c>
      <c r="I35" s="17">
        <v>1532</v>
      </c>
      <c r="J35" s="17">
        <v>2</v>
      </c>
      <c r="K35" s="17">
        <v>1</v>
      </c>
      <c r="L35" s="11">
        <f t="shared" si="11"/>
        <v>1533</v>
      </c>
      <c r="M35" s="12">
        <f t="shared" si="12"/>
        <v>0</v>
      </c>
      <c r="N35" s="13">
        <f t="shared" si="13"/>
        <v>31</v>
      </c>
    </row>
    <row r="36" spans="1:14" ht="20" x14ac:dyDescent="0.75">
      <c r="A36" s="29">
        <v>27</v>
      </c>
      <c r="B36" s="15" t="s">
        <v>55</v>
      </c>
      <c r="C36" s="39" t="s">
        <v>15</v>
      </c>
      <c r="D36" s="168" t="s">
        <v>44</v>
      </c>
      <c r="E36" s="168"/>
      <c r="F36" s="40">
        <v>1364</v>
      </c>
      <c r="G36" s="20">
        <v>0</v>
      </c>
      <c r="H36" s="11">
        <f t="shared" si="10"/>
        <v>1364</v>
      </c>
      <c r="I36" s="17">
        <v>1997</v>
      </c>
      <c r="J36" s="17">
        <v>1</v>
      </c>
      <c r="K36" s="17">
        <v>0</v>
      </c>
      <c r="L36" s="11">
        <f t="shared" si="11"/>
        <v>1997</v>
      </c>
      <c r="M36" s="12">
        <f t="shared" si="12"/>
        <v>633</v>
      </c>
      <c r="N36" s="13">
        <f t="shared" si="13"/>
        <v>0</v>
      </c>
    </row>
    <row r="37" spans="1:14" ht="19" x14ac:dyDescent="0.75">
      <c r="A37" s="181" t="s">
        <v>29</v>
      </c>
      <c r="B37" s="181"/>
      <c r="C37" s="181"/>
      <c r="D37" s="181"/>
      <c r="E37" s="181"/>
      <c r="F37" s="41">
        <f t="shared" ref="F37:N37" si="14">SUM(F29:F36)</f>
        <v>6351</v>
      </c>
      <c r="G37" s="41">
        <f t="shared" si="14"/>
        <v>48</v>
      </c>
      <c r="H37" s="41">
        <f t="shared" si="14"/>
        <v>6303</v>
      </c>
      <c r="I37" s="41">
        <f t="shared" si="14"/>
        <v>7131</v>
      </c>
      <c r="J37" s="41">
        <f t="shared" si="14"/>
        <v>17</v>
      </c>
      <c r="K37" s="41">
        <f t="shared" si="14"/>
        <v>1</v>
      </c>
      <c r="L37" s="42">
        <f t="shared" si="14"/>
        <v>7132</v>
      </c>
      <c r="M37" s="43">
        <f t="shared" si="14"/>
        <v>1680</v>
      </c>
      <c r="N37" s="44">
        <f t="shared" si="14"/>
        <v>851</v>
      </c>
    </row>
    <row r="38" spans="1:14" ht="20" x14ac:dyDescent="0.75">
      <c r="A38" s="133">
        <v>28</v>
      </c>
      <c r="B38" s="170" t="s">
        <v>56</v>
      </c>
      <c r="C38" s="171" t="s">
        <v>57</v>
      </c>
      <c r="D38" s="175" t="s">
        <v>16</v>
      </c>
      <c r="E38" s="175"/>
      <c r="F38" s="143">
        <v>1497</v>
      </c>
      <c r="G38" s="143">
        <v>0</v>
      </c>
      <c r="H38" s="134">
        <f>F38-G38</f>
        <v>1497</v>
      </c>
      <c r="I38" s="14">
        <v>834</v>
      </c>
      <c r="J38" s="146">
        <v>36</v>
      </c>
      <c r="K38" s="167">
        <v>2</v>
      </c>
      <c r="L38" s="134">
        <f>I38+I39+K38</f>
        <v>3694</v>
      </c>
      <c r="M38" s="135">
        <f>IF((H38-L38)&lt;0,L38-H38,0)</f>
        <v>2197</v>
      </c>
      <c r="N38" s="136">
        <f>IF((H38-L38)&gt;0,H38-L38,0)</f>
        <v>0</v>
      </c>
    </row>
    <row r="39" spans="1:14" ht="20" x14ac:dyDescent="0.75">
      <c r="A39" s="133"/>
      <c r="B39" s="170"/>
      <c r="C39" s="171"/>
      <c r="D39" s="168" t="s">
        <v>31</v>
      </c>
      <c r="E39" s="168"/>
      <c r="F39" s="143"/>
      <c r="G39" s="143"/>
      <c r="H39" s="134"/>
      <c r="I39" s="14">
        <v>2858</v>
      </c>
      <c r="J39" s="146"/>
      <c r="K39" s="167"/>
      <c r="L39" s="134"/>
      <c r="M39" s="135"/>
      <c r="N39" s="136"/>
    </row>
    <row r="40" spans="1:14" ht="20" x14ac:dyDescent="0.75">
      <c r="A40" s="133">
        <v>29</v>
      </c>
      <c r="B40" s="170" t="s">
        <v>58</v>
      </c>
      <c r="C40" s="171" t="s">
        <v>59</v>
      </c>
      <c r="D40" s="175" t="s">
        <v>16</v>
      </c>
      <c r="E40" s="175"/>
      <c r="F40" s="143">
        <v>507</v>
      </c>
      <c r="G40" s="143">
        <v>0</v>
      </c>
      <c r="H40" s="134">
        <f>F40-G40</f>
        <v>507</v>
      </c>
      <c r="I40" s="14">
        <v>255</v>
      </c>
      <c r="J40" s="146">
        <v>4</v>
      </c>
      <c r="K40" s="146">
        <v>0</v>
      </c>
      <c r="L40" s="134">
        <f>I40+I41+I42+I43+K40</f>
        <v>677</v>
      </c>
      <c r="M40" s="135">
        <f>IF((H40-L40)&lt;0,L40-H40,0)</f>
        <v>170</v>
      </c>
      <c r="N40" s="136">
        <f>IF((H40-L40)&gt;0,H40-L40,0)</f>
        <v>0</v>
      </c>
    </row>
    <row r="41" spans="1:14" ht="20" x14ac:dyDescent="0.75">
      <c r="A41" s="133"/>
      <c r="B41" s="170"/>
      <c r="C41" s="171"/>
      <c r="D41" s="168" t="s">
        <v>31</v>
      </c>
      <c r="E41" s="168"/>
      <c r="F41" s="143"/>
      <c r="G41" s="143"/>
      <c r="H41" s="134"/>
      <c r="I41" s="14">
        <v>302</v>
      </c>
      <c r="J41" s="146"/>
      <c r="K41" s="146"/>
      <c r="L41" s="134"/>
      <c r="M41" s="135"/>
      <c r="N41" s="136"/>
    </row>
    <row r="42" spans="1:14" ht="20" x14ac:dyDescent="0.75">
      <c r="A42" s="133"/>
      <c r="B42" s="170"/>
      <c r="C42" s="171"/>
      <c r="D42" s="168" t="s">
        <v>44</v>
      </c>
      <c r="E42" s="168"/>
      <c r="F42" s="143"/>
      <c r="G42" s="143"/>
      <c r="H42" s="134"/>
      <c r="I42" s="14">
        <v>120</v>
      </c>
      <c r="J42" s="146"/>
      <c r="K42" s="146"/>
      <c r="L42" s="134"/>
      <c r="M42" s="135"/>
      <c r="N42" s="136"/>
    </row>
    <row r="43" spans="1:14" ht="20" x14ac:dyDescent="0.75">
      <c r="A43" s="133"/>
      <c r="B43" s="170"/>
      <c r="C43" s="171"/>
      <c r="D43" s="168" t="s">
        <v>60</v>
      </c>
      <c r="E43" s="168"/>
      <c r="F43" s="143"/>
      <c r="G43" s="143"/>
      <c r="H43" s="134"/>
      <c r="I43" s="14">
        <v>0</v>
      </c>
      <c r="J43" s="146"/>
      <c r="K43" s="146"/>
      <c r="L43" s="134"/>
      <c r="M43" s="135"/>
      <c r="N43" s="136"/>
    </row>
    <row r="44" spans="1:14" ht="20" x14ac:dyDescent="0.75">
      <c r="A44" s="133">
        <v>30</v>
      </c>
      <c r="B44" s="170" t="s">
        <v>61</v>
      </c>
      <c r="C44" s="171" t="s">
        <v>62</v>
      </c>
      <c r="D44" s="175" t="s">
        <v>16</v>
      </c>
      <c r="E44" s="175"/>
      <c r="F44" s="143">
        <v>500</v>
      </c>
      <c r="G44" s="143">
        <v>0</v>
      </c>
      <c r="H44" s="134">
        <f>F44-G44</f>
        <v>500</v>
      </c>
      <c r="I44" s="14">
        <v>274</v>
      </c>
      <c r="J44" s="146">
        <v>4</v>
      </c>
      <c r="K44" s="146">
        <v>0</v>
      </c>
      <c r="L44" s="134">
        <f>I44+I45+I46+I47+K44</f>
        <v>723</v>
      </c>
      <c r="M44" s="135">
        <f>IF((H44-L44)&lt;0,L44-H44,0)</f>
        <v>223</v>
      </c>
      <c r="N44" s="136">
        <f>IF((H44-L44)&gt;0,H44-L44,0)</f>
        <v>0</v>
      </c>
    </row>
    <row r="45" spans="1:14" ht="20" x14ac:dyDescent="0.75">
      <c r="A45" s="133"/>
      <c r="B45" s="170"/>
      <c r="C45" s="171"/>
      <c r="D45" s="168" t="s">
        <v>31</v>
      </c>
      <c r="E45" s="168"/>
      <c r="F45" s="143"/>
      <c r="G45" s="143"/>
      <c r="H45" s="134"/>
      <c r="I45" s="14">
        <v>359</v>
      </c>
      <c r="J45" s="146"/>
      <c r="K45" s="146"/>
      <c r="L45" s="134"/>
      <c r="M45" s="135"/>
      <c r="N45" s="136"/>
    </row>
    <row r="46" spans="1:14" ht="20" x14ac:dyDescent="0.75">
      <c r="A46" s="133"/>
      <c r="B46" s="170"/>
      <c r="C46" s="171"/>
      <c r="D46" s="168" t="s">
        <v>44</v>
      </c>
      <c r="E46" s="168"/>
      <c r="F46" s="143"/>
      <c r="G46" s="143"/>
      <c r="H46" s="134"/>
      <c r="I46" s="14">
        <v>90</v>
      </c>
      <c r="J46" s="146"/>
      <c r="K46" s="146"/>
      <c r="L46" s="134"/>
      <c r="M46" s="135"/>
      <c r="N46" s="136"/>
    </row>
    <row r="47" spans="1:14" ht="20" x14ac:dyDescent="0.75">
      <c r="A47" s="133"/>
      <c r="B47" s="170"/>
      <c r="C47" s="171"/>
      <c r="D47" s="168" t="s">
        <v>60</v>
      </c>
      <c r="E47" s="168"/>
      <c r="F47" s="143"/>
      <c r="G47" s="143"/>
      <c r="H47" s="134"/>
      <c r="I47" s="14">
        <v>0</v>
      </c>
      <c r="J47" s="146"/>
      <c r="K47" s="146"/>
      <c r="L47" s="134"/>
      <c r="M47" s="135"/>
      <c r="N47" s="136"/>
    </row>
    <row r="48" spans="1:14" ht="20" x14ac:dyDescent="0.75">
      <c r="A48" s="133">
        <v>31</v>
      </c>
      <c r="B48" s="170" t="s">
        <v>63</v>
      </c>
      <c r="C48" s="171" t="s">
        <v>64</v>
      </c>
      <c r="D48" s="175" t="s">
        <v>16</v>
      </c>
      <c r="E48" s="175"/>
      <c r="F48" s="143">
        <v>864</v>
      </c>
      <c r="G48" s="143">
        <v>0</v>
      </c>
      <c r="H48" s="134">
        <f>F48-G48</f>
        <v>864</v>
      </c>
      <c r="I48" s="14">
        <v>623</v>
      </c>
      <c r="J48" s="146">
        <v>3</v>
      </c>
      <c r="K48" s="146">
        <v>0</v>
      </c>
      <c r="L48" s="134">
        <f>I48+I49+I50+I51+K48</f>
        <v>1758</v>
      </c>
      <c r="M48" s="135">
        <f>IF((H48-L48)&lt;0,L48-H48,0)</f>
        <v>894</v>
      </c>
      <c r="N48" s="136">
        <f>IF((H48-L48)&gt;0,H48-L48,0)</f>
        <v>0</v>
      </c>
    </row>
    <row r="49" spans="1:15" ht="20" x14ac:dyDescent="0.75">
      <c r="A49" s="133"/>
      <c r="B49" s="170"/>
      <c r="C49" s="171"/>
      <c r="D49" s="168" t="s">
        <v>31</v>
      </c>
      <c r="E49" s="168"/>
      <c r="F49" s="143"/>
      <c r="G49" s="143"/>
      <c r="H49" s="134"/>
      <c r="I49" s="14">
        <v>829</v>
      </c>
      <c r="J49" s="146"/>
      <c r="K49" s="146"/>
      <c r="L49" s="134"/>
      <c r="M49" s="135"/>
      <c r="N49" s="136"/>
    </row>
    <row r="50" spans="1:15" ht="20" x14ac:dyDescent="0.75">
      <c r="A50" s="133"/>
      <c r="B50" s="170"/>
      <c r="C50" s="171"/>
      <c r="D50" s="168" t="s">
        <v>44</v>
      </c>
      <c r="E50" s="168"/>
      <c r="F50" s="143"/>
      <c r="G50" s="143"/>
      <c r="H50" s="134"/>
      <c r="I50" s="14">
        <v>306</v>
      </c>
      <c r="J50" s="146"/>
      <c r="K50" s="146"/>
      <c r="L50" s="134"/>
      <c r="M50" s="135"/>
      <c r="N50" s="136"/>
    </row>
    <row r="51" spans="1:15" ht="20" x14ac:dyDescent="0.75">
      <c r="A51" s="133"/>
      <c r="B51" s="170"/>
      <c r="C51" s="171"/>
      <c r="D51" s="168" t="s">
        <v>60</v>
      </c>
      <c r="E51" s="168"/>
      <c r="F51" s="143"/>
      <c r="G51" s="143"/>
      <c r="H51" s="134"/>
      <c r="I51" s="14">
        <v>0</v>
      </c>
      <c r="J51" s="146"/>
      <c r="K51" s="146"/>
      <c r="L51" s="134"/>
      <c r="M51" s="135"/>
      <c r="N51" s="136"/>
    </row>
    <row r="52" spans="1:15" ht="20" x14ac:dyDescent="0.75">
      <c r="A52" s="133">
        <v>32</v>
      </c>
      <c r="B52" s="170" t="s">
        <v>65</v>
      </c>
      <c r="C52" s="171" t="s">
        <v>15</v>
      </c>
      <c r="D52" s="175" t="s">
        <v>16</v>
      </c>
      <c r="E52" s="175"/>
      <c r="F52" s="143">
        <v>48</v>
      </c>
      <c r="G52" s="143">
        <v>0</v>
      </c>
      <c r="H52" s="134">
        <f>F52-G52</f>
        <v>48</v>
      </c>
      <c r="I52" s="14">
        <v>19</v>
      </c>
      <c r="J52" s="146">
        <v>1</v>
      </c>
      <c r="K52" s="146">
        <v>0</v>
      </c>
      <c r="L52" s="134">
        <f>I52+I53+K52</f>
        <v>29</v>
      </c>
      <c r="M52" s="135">
        <f>IF((H52-L52)&lt;0,L52-H52,0)</f>
        <v>0</v>
      </c>
      <c r="N52" s="136">
        <f>IF((H52-L52)&gt;0,H52-L52,0)</f>
        <v>19</v>
      </c>
    </row>
    <row r="53" spans="1:15" ht="20" x14ac:dyDescent="0.75">
      <c r="A53" s="133"/>
      <c r="B53" s="170"/>
      <c r="C53" s="171"/>
      <c r="D53" s="168" t="s">
        <v>31</v>
      </c>
      <c r="E53" s="168"/>
      <c r="F53" s="143"/>
      <c r="G53" s="143"/>
      <c r="H53" s="134"/>
      <c r="I53" s="14">
        <v>10</v>
      </c>
      <c r="J53" s="146"/>
      <c r="K53" s="146"/>
      <c r="L53" s="134"/>
      <c r="M53" s="135"/>
      <c r="N53" s="136"/>
    </row>
    <row r="54" spans="1:15" ht="20" x14ac:dyDescent="0.75">
      <c r="A54" s="133">
        <v>33</v>
      </c>
      <c r="B54" s="170" t="s">
        <v>66</v>
      </c>
      <c r="C54" s="177" t="s">
        <v>15</v>
      </c>
      <c r="D54" s="178" t="s">
        <v>16</v>
      </c>
      <c r="E54" s="178"/>
      <c r="F54" s="143">
        <v>672</v>
      </c>
      <c r="G54" s="143">
        <v>0</v>
      </c>
      <c r="H54" s="134">
        <f>F54-G54</f>
        <v>672</v>
      </c>
      <c r="I54" s="14">
        <v>950</v>
      </c>
      <c r="J54" s="179">
        <v>0</v>
      </c>
      <c r="K54" s="180">
        <v>0</v>
      </c>
      <c r="L54" s="134">
        <f>I54+I55+K54</f>
        <v>1065</v>
      </c>
      <c r="M54" s="135">
        <f>IF((H54-L54)&lt;0,L54-H54,0)</f>
        <v>393</v>
      </c>
      <c r="N54" s="136">
        <f>IF((H54-L54)&gt;0,H54-L54,0)</f>
        <v>0</v>
      </c>
    </row>
    <row r="55" spans="1:15" ht="20" x14ac:dyDescent="0.75">
      <c r="A55" s="133"/>
      <c r="B55" s="170"/>
      <c r="C55" s="177"/>
      <c r="D55" s="173" t="s">
        <v>31</v>
      </c>
      <c r="E55" s="173"/>
      <c r="F55" s="143"/>
      <c r="G55" s="143"/>
      <c r="H55" s="134"/>
      <c r="I55" s="14">
        <v>115</v>
      </c>
      <c r="J55" s="179"/>
      <c r="K55" s="180"/>
      <c r="L55" s="134"/>
      <c r="M55" s="135"/>
      <c r="N55" s="136"/>
      <c r="O55" s="46"/>
    </row>
    <row r="56" spans="1:15" ht="20" x14ac:dyDescent="0.75">
      <c r="A56" s="176">
        <v>34</v>
      </c>
      <c r="B56" s="170" t="s">
        <v>67</v>
      </c>
      <c r="C56" s="171" t="s">
        <v>15</v>
      </c>
      <c r="D56" s="175" t="s">
        <v>16</v>
      </c>
      <c r="E56" s="175"/>
      <c r="F56" s="143">
        <v>1344</v>
      </c>
      <c r="G56" s="143">
        <v>0</v>
      </c>
      <c r="H56" s="134">
        <f>F56-G56</f>
        <v>1344</v>
      </c>
      <c r="I56" s="14">
        <v>1406</v>
      </c>
      <c r="J56" s="146">
        <v>7</v>
      </c>
      <c r="K56" s="146">
        <v>0</v>
      </c>
      <c r="L56" s="134">
        <f>I56+I57+K56</f>
        <v>2986</v>
      </c>
      <c r="M56" s="135">
        <f>IF((H56-L56)&lt;0,L56-H56,0)</f>
        <v>1642</v>
      </c>
      <c r="N56" s="136">
        <f>IF((H56-L56)&gt;0,H56-L56,0)</f>
        <v>0</v>
      </c>
      <c r="O56" s="46"/>
    </row>
    <row r="57" spans="1:15" ht="20" x14ac:dyDescent="0.75">
      <c r="A57" s="176"/>
      <c r="B57" s="170"/>
      <c r="C57" s="171"/>
      <c r="D57" s="168" t="s">
        <v>31</v>
      </c>
      <c r="E57" s="168"/>
      <c r="F57" s="143"/>
      <c r="G57" s="143"/>
      <c r="H57" s="134"/>
      <c r="I57" s="14">
        <v>1580</v>
      </c>
      <c r="J57" s="146"/>
      <c r="K57" s="146"/>
      <c r="L57" s="134"/>
      <c r="M57" s="135"/>
      <c r="N57" s="136"/>
      <c r="O57" s="46"/>
    </row>
    <row r="58" spans="1:15" ht="20" x14ac:dyDescent="0.75">
      <c r="A58" s="133">
        <v>35</v>
      </c>
      <c r="B58" s="174" t="s">
        <v>68</v>
      </c>
      <c r="C58" s="171" t="s">
        <v>69</v>
      </c>
      <c r="D58" s="175" t="s">
        <v>16</v>
      </c>
      <c r="E58" s="175"/>
      <c r="F58" s="143">
        <v>432</v>
      </c>
      <c r="G58" s="143">
        <v>0</v>
      </c>
      <c r="H58" s="134">
        <f>F58-G58</f>
        <v>432</v>
      </c>
      <c r="I58" s="14">
        <v>284</v>
      </c>
      <c r="J58" s="146">
        <v>2</v>
      </c>
      <c r="K58" s="146">
        <v>0</v>
      </c>
      <c r="L58" s="134">
        <f>I58+I59+K58</f>
        <v>340</v>
      </c>
      <c r="M58" s="135">
        <f>IF((H58-L58)&lt;0,L58-H58,0)</f>
        <v>0</v>
      </c>
      <c r="N58" s="136">
        <f>IF((H58-L58)&gt;0,H58-L58,0)</f>
        <v>92</v>
      </c>
      <c r="O58" s="46"/>
    </row>
    <row r="59" spans="1:15" ht="20" x14ac:dyDescent="0.75">
      <c r="A59" s="133"/>
      <c r="B59" s="174"/>
      <c r="C59" s="171"/>
      <c r="D59" s="168" t="s">
        <v>44</v>
      </c>
      <c r="E59" s="168"/>
      <c r="F59" s="143"/>
      <c r="G59" s="143"/>
      <c r="H59" s="134"/>
      <c r="I59" s="14">
        <v>56</v>
      </c>
      <c r="J59" s="146"/>
      <c r="K59" s="146"/>
      <c r="L59" s="134"/>
      <c r="M59" s="135"/>
      <c r="N59" s="136"/>
      <c r="O59" s="46"/>
    </row>
    <row r="60" spans="1:15" ht="20" x14ac:dyDescent="0.75">
      <c r="A60" s="169">
        <v>36</v>
      </c>
      <c r="B60" s="170" t="s">
        <v>70</v>
      </c>
      <c r="C60" s="171" t="s">
        <v>15</v>
      </c>
      <c r="D60" s="172" t="s">
        <v>16</v>
      </c>
      <c r="E60" s="172"/>
      <c r="F60" s="143">
        <v>512</v>
      </c>
      <c r="G60" s="143">
        <v>0</v>
      </c>
      <c r="H60" s="134">
        <f>F60-G60</f>
        <v>512</v>
      </c>
      <c r="I60" s="14">
        <v>446</v>
      </c>
      <c r="J60" s="146">
        <v>3</v>
      </c>
      <c r="K60" s="146">
        <v>0</v>
      </c>
      <c r="L60" s="134">
        <f>I60+I61+I62+K60</f>
        <v>864</v>
      </c>
      <c r="M60" s="135">
        <f>IF((H60-L60)&lt;0,L60-H60,0)</f>
        <v>352</v>
      </c>
      <c r="N60" s="136">
        <f>IF((H60-L60)&gt;0,H60-L60,0)</f>
        <v>0</v>
      </c>
      <c r="O60" s="48"/>
    </row>
    <row r="61" spans="1:15" ht="20" x14ac:dyDescent="0.75">
      <c r="A61" s="169"/>
      <c r="B61" s="170"/>
      <c r="C61" s="171"/>
      <c r="D61" s="173" t="s">
        <v>31</v>
      </c>
      <c r="E61" s="173"/>
      <c r="F61" s="143"/>
      <c r="G61" s="143"/>
      <c r="H61" s="134"/>
      <c r="I61" s="14">
        <v>259</v>
      </c>
      <c r="J61" s="146"/>
      <c r="K61" s="146"/>
      <c r="L61" s="134"/>
      <c r="M61" s="135"/>
      <c r="N61" s="136"/>
      <c r="O61" s="48"/>
    </row>
    <row r="62" spans="1:15" ht="19.5" customHeight="1" x14ac:dyDescent="0.75">
      <c r="A62" s="169"/>
      <c r="B62" s="170"/>
      <c r="C62" s="171"/>
      <c r="D62" s="173" t="s">
        <v>44</v>
      </c>
      <c r="E62" s="173"/>
      <c r="F62" s="143"/>
      <c r="G62" s="143"/>
      <c r="H62" s="134"/>
      <c r="I62" s="14">
        <v>159</v>
      </c>
      <c r="J62" s="146"/>
      <c r="K62" s="146"/>
      <c r="L62" s="134"/>
      <c r="M62" s="135"/>
      <c r="N62" s="136"/>
      <c r="O62" s="48"/>
    </row>
    <row r="63" spans="1:15" ht="20" x14ac:dyDescent="0.75">
      <c r="A63" s="158">
        <v>37</v>
      </c>
      <c r="B63" s="159" t="s">
        <v>71</v>
      </c>
      <c r="C63" s="151" t="s">
        <v>19</v>
      </c>
      <c r="D63" s="141" t="s">
        <v>16</v>
      </c>
      <c r="E63" s="141"/>
      <c r="F63" s="153">
        <v>541</v>
      </c>
      <c r="G63" s="153">
        <v>0</v>
      </c>
      <c r="H63" s="154">
        <f>F63-G63</f>
        <v>541</v>
      </c>
      <c r="I63" s="14">
        <v>212</v>
      </c>
      <c r="J63" s="167">
        <v>1</v>
      </c>
      <c r="K63" s="167">
        <v>0</v>
      </c>
      <c r="L63" s="154">
        <f>I63+I64+K63</f>
        <v>628</v>
      </c>
      <c r="M63" s="156">
        <f>IF((H63-L63)&lt;0,L63-H63,0)</f>
        <v>87</v>
      </c>
      <c r="N63" s="157">
        <f>IF((H63-L63)&gt;0,H63-L63,0)</f>
        <v>0</v>
      </c>
    </row>
    <row r="64" spans="1:15" ht="20" x14ac:dyDescent="0.75">
      <c r="A64" s="158"/>
      <c r="B64" s="159"/>
      <c r="C64" s="151"/>
      <c r="D64" s="141" t="s">
        <v>72</v>
      </c>
      <c r="E64" s="141"/>
      <c r="F64" s="153"/>
      <c r="G64" s="153"/>
      <c r="H64" s="154"/>
      <c r="I64" s="14">
        <v>416</v>
      </c>
      <c r="J64" s="167"/>
      <c r="K64" s="167"/>
      <c r="L64" s="154"/>
      <c r="M64" s="156"/>
      <c r="N64" s="157"/>
    </row>
    <row r="65" spans="1:17" ht="21" customHeight="1" x14ac:dyDescent="0.75">
      <c r="A65" s="148">
        <v>38</v>
      </c>
      <c r="B65" s="163" t="s">
        <v>73</v>
      </c>
      <c r="C65" s="138" t="s">
        <v>49</v>
      </c>
      <c r="D65" s="141" t="s">
        <v>16</v>
      </c>
      <c r="E65" s="141"/>
      <c r="F65" s="143">
        <v>142</v>
      </c>
      <c r="G65" s="143">
        <v>9</v>
      </c>
      <c r="H65" s="134">
        <f>F65-G65</f>
        <v>133</v>
      </c>
      <c r="I65" s="50">
        <v>18</v>
      </c>
      <c r="J65" s="164">
        <v>0</v>
      </c>
      <c r="K65" s="164">
        <v>0</v>
      </c>
      <c r="L65" s="134">
        <f>I65+I66+I67+I68+K65</f>
        <v>77</v>
      </c>
      <c r="M65" s="135">
        <f>IF((H65-L65)&lt;0,L65-H65,0)</f>
        <v>0</v>
      </c>
      <c r="N65" s="136">
        <f>IF((H65-L65)&gt;0,H65-L65,0)</f>
        <v>56</v>
      </c>
    </row>
    <row r="66" spans="1:17" ht="20" x14ac:dyDescent="0.75">
      <c r="A66" s="148"/>
      <c r="B66" s="163"/>
      <c r="C66" s="138"/>
      <c r="D66" s="165" t="s">
        <v>31</v>
      </c>
      <c r="E66" s="165"/>
      <c r="F66" s="143"/>
      <c r="G66" s="143"/>
      <c r="H66" s="134"/>
      <c r="I66" s="50">
        <v>28</v>
      </c>
      <c r="J66" s="164"/>
      <c r="K66" s="164"/>
      <c r="L66" s="134"/>
      <c r="M66" s="135"/>
      <c r="N66" s="136"/>
    </row>
    <row r="67" spans="1:17" ht="20" x14ac:dyDescent="0.75">
      <c r="A67" s="148"/>
      <c r="B67" s="163"/>
      <c r="C67" s="138"/>
      <c r="D67" s="166" t="s">
        <v>44</v>
      </c>
      <c r="E67" s="166"/>
      <c r="F67" s="143"/>
      <c r="G67" s="143"/>
      <c r="H67" s="134"/>
      <c r="I67" s="50">
        <v>31</v>
      </c>
      <c r="J67" s="164"/>
      <c r="K67" s="164"/>
      <c r="L67" s="134"/>
      <c r="M67" s="135"/>
      <c r="N67" s="136"/>
    </row>
    <row r="68" spans="1:17" ht="20" x14ac:dyDescent="0.75">
      <c r="A68" s="148"/>
      <c r="B68" s="163"/>
      <c r="C68" s="138"/>
      <c r="D68" s="166" t="s">
        <v>60</v>
      </c>
      <c r="E68" s="166"/>
      <c r="F68" s="143"/>
      <c r="G68" s="143"/>
      <c r="H68" s="134"/>
      <c r="I68" s="50">
        <v>0</v>
      </c>
      <c r="J68" s="164"/>
      <c r="K68" s="164"/>
      <c r="L68" s="134"/>
      <c r="M68" s="135"/>
      <c r="N68" s="136"/>
    </row>
    <row r="69" spans="1:17" ht="20" x14ac:dyDescent="0.75">
      <c r="A69" s="148">
        <v>39</v>
      </c>
      <c r="B69" s="140" t="s">
        <v>74</v>
      </c>
      <c r="C69" s="141" t="s">
        <v>19</v>
      </c>
      <c r="D69" s="142" t="s">
        <v>16</v>
      </c>
      <c r="E69" s="142"/>
      <c r="F69" s="162">
        <v>992</v>
      </c>
      <c r="G69" s="162">
        <v>0</v>
      </c>
      <c r="H69" s="134">
        <f>F69-G69</f>
        <v>992</v>
      </c>
      <c r="I69" s="14">
        <v>516</v>
      </c>
      <c r="J69" s="146">
        <v>4</v>
      </c>
      <c r="K69" s="146">
        <v>0</v>
      </c>
      <c r="L69" s="134">
        <f>I69+K69+I70</f>
        <v>1265</v>
      </c>
      <c r="M69" s="135">
        <f>IF((H69-L69)&lt;0,L69-H69,0)</f>
        <v>273</v>
      </c>
      <c r="N69" s="136">
        <f>IF((H69-L69)&gt;0,H69-L69,0)</f>
        <v>0</v>
      </c>
      <c r="Q69" s="51"/>
    </row>
    <row r="70" spans="1:17" ht="20" x14ac:dyDescent="0.75">
      <c r="A70" s="148"/>
      <c r="B70" s="140"/>
      <c r="C70" s="141"/>
      <c r="D70" s="161" t="s">
        <v>44</v>
      </c>
      <c r="E70" s="161"/>
      <c r="F70" s="162"/>
      <c r="G70" s="162"/>
      <c r="H70" s="134"/>
      <c r="I70" s="14">
        <v>749</v>
      </c>
      <c r="J70" s="146"/>
      <c r="K70" s="146"/>
      <c r="L70" s="134"/>
      <c r="M70" s="135"/>
      <c r="N70" s="136"/>
      <c r="Q70" s="51"/>
    </row>
    <row r="71" spans="1:17" ht="20" x14ac:dyDescent="0.75">
      <c r="A71" s="158">
        <v>40</v>
      </c>
      <c r="B71" s="159" t="s">
        <v>75</v>
      </c>
      <c r="C71" s="151" t="s">
        <v>19</v>
      </c>
      <c r="D71" s="141" t="s">
        <v>16</v>
      </c>
      <c r="E71" s="141"/>
      <c r="F71" s="160">
        <v>400</v>
      </c>
      <c r="G71" s="160">
        <v>0</v>
      </c>
      <c r="H71" s="134">
        <f>F71-G71</f>
        <v>400</v>
      </c>
      <c r="I71" s="45">
        <v>158</v>
      </c>
      <c r="J71" s="146">
        <v>1</v>
      </c>
      <c r="K71" s="146">
        <v>0</v>
      </c>
      <c r="L71" s="134">
        <f>I71+K71+I72</f>
        <v>349</v>
      </c>
      <c r="M71" s="135">
        <f>IF((H71-L71)&lt;0,L71-H71,0)</f>
        <v>0</v>
      </c>
      <c r="N71" s="136">
        <f>IF((H71-L71)&gt;0,H71-L71,0)</f>
        <v>51</v>
      </c>
    </row>
    <row r="72" spans="1:17" ht="20" x14ac:dyDescent="0.75">
      <c r="A72" s="158"/>
      <c r="B72" s="159"/>
      <c r="C72" s="151"/>
      <c r="D72" s="141" t="s">
        <v>72</v>
      </c>
      <c r="E72" s="141"/>
      <c r="F72" s="160"/>
      <c r="G72" s="160"/>
      <c r="H72" s="134"/>
      <c r="I72" s="45">
        <v>191</v>
      </c>
      <c r="J72" s="146"/>
      <c r="K72" s="146"/>
      <c r="L72" s="134"/>
      <c r="M72" s="135"/>
      <c r="N72" s="136"/>
    </row>
    <row r="73" spans="1:17" ht="20" x14ac:dyDescent="0.75">
      <c r="A73" s="158">
        <v>41</v>
      </c>
      <c r="B73" s="159" t="s">
        <v>76</v>
      </c>
      <c r="C73" s="151" t="s">
        <v>19</v>
      </c>
      <c r="D73" s="141" t="s">
        <v>16</v>
      </c>
      <c r="E73" s="141"/>
      <c r="F73" s="160">
        <v>500</v>
      </c>
      <c r="G73" s="160">
        <v>0</v>
      </c>
      <c r="H73" s="134">
        <f>F73-G73</f>
        <v>500</v>
      </c>
      <c r="I73" s="45">
        <v>680</v>
      </c>
      <c r="J73" s="146">
        <v>4</v>
      </c>
      <c r="K73" s="146">
        <v>0</v>
      </c>
      <c r="L73" s="134">
        <f>I73+K73+I74</f>
        <v>739</v>
      </c>
      <c r="M73" s="135">
        <f>IF((H73-L73)&lt;0,L73-H73,0)</f>
        <v>239</v>
      </c>
      <c r="N73" s="136">
        <f>IF((H73-L73)&gt;0,H73-L73,0)</f>
        <v>0</v>
      </c>
    </row>
    <row r="74" spans="1:17" ht="20" x14ac:dyDescent="0.75">
      <c r="A74" s="158"/>
      <c r="B74" s="159"/>
      <c r="C74" s="151"/>
      <c r="D74" s="141" t="s">
        <v>72</v>
      </c>
      <c r="E74" s="141"/>
      <c r="F74" s="160"/>
      <c r="G74" s="160"/>
      <c r="H74" s="134"/>
      <c r="I74" s="45">
        <v>59</v>
      </c>
      <c r="J74" s="146"/>
      <c r="K74" s="146"/>
      <c r="L74" s="134"/>
      <c r="M74" s="135"/>
      <c r="N74" s="136"/>
    </row>
    <row r="75" spans="1:17" ht="19" x14ac:dyDescent="0.75">
      <c r="A75" s="147" t="s">
        <v>29</v>
      </c>
      <c r="B75" s="147"/>
      <c r="C75" s="147"/>
      <c r="D75" s="147"/>
      <c r="E75" s="147"/>
      <c r="F75" s="21">
        <f t="shared" ref="F75:N75" si="15">SUM(F38:F74)</f>
        <v>8951</v>
      </c>
      <c r="G75" s="21">
        <f t="shared" si="15"/>
        <v>9</v>
      </c>
      <c r="H75" s="21">
        <f t="shared" si="15"/>
        <v>8942</v>
      </c>
      <c r="I75" s="21">
        <f t="shared" si="15"/>
        <v>15192</v>
      </c>
      <c r="J75" s="21">
        <f t="shared" si="15"/>
        <v>70</v>
      </c>
      <c r="K75" s="21">
        <f t="shared" si="15"/>
        <v>2</v>
      </c>
      <c r="L75" s="21">
        <f t="shared" si="15"/>
        <v>15194</v>
      </c>
      <c r="M75" s="22">
        <f t="shared" si="15"/>
        <v>6470</v>
      </c>
      <c r="N75" s="23">
        <f t="shared" si="15"/>
        <v>218</v>
      </c>
      <c r="O75" s="52"/>
    </row>
    <row r="76" spans="1:17" ht="19.25" x14ac:dyDescent="0.75">
      <c r="A76" s="148" t="s">
        <v>77</v>
      </c>
      <c r="B76" s="148"/>
      <c r="C76" s="148"/>
      <c r="D76" s="148"/>
      <c r="E76" s="148"/>
      <c r="F76" s="148"/>
      <c r="G76" s="148"/>
      <c r="H76" s="148"/>
      <c r="I76" s="148"/>
      <c r="J76" s="148"/>
      <c r="K76" s="148"/>
      <c r="L76" s="148"/>
      <c r="M76" s="148"/>
      <c r="N76" s="148"/>
    </row>
    <row r="77" spans="1:17" ht="20" x14ac:dyDescent="0.75">
      <c r="A77" s="53">
        <v>42</v>
      </c>
      <c r="B77" s="54" t="s">
        <v>78</v>
      </c>
      <c r="C77" s="55" t="s">
        <v>19</v>
      </c>
      <c r="D77" s="141" t="s">
        <v>16</v>
      </c>
      <c r="E77" s="141"/>
      <c r="F77" s="32">
        <v>436</v>
      </c>
      <c r="G77" s="32">
        <v>61</v>
      </c>
      <c r="H77" s="11">
        <f>F77-G77</f>
        <v>375</v>
      </c>
      <c r="I77" s="14">
        <v>486</v>
      </c>
      <c r="J77" s="14">
        <v>2</v>
      </c>
      <c r="K77" s="14">
        <v>0</v>
      </c>
      <c r="L77" s="11">
        <f>I77+K77</f>
        <v>486</v>
      </c>
      <c r="M77" s="12">
        <f>IF((H77-L77)&lt;0,L77-H77,0)</f>
        <v>111</v>
      </c>
      <c r="N77" s="13">
        <f>IF((H77-L77)&gt;0,H77-L77,0)</f>
        <v>0</v>
      </c>
    </row>
    <row r="78" spans="1:17" ht="20" x14ac:dyDescent="0.75">
      <c r="A78" s="4">
        <v>43</v>
      </c>
      <c r="B78" s="15" t="s">
        <v>79</v>
      </c>
      <c r="C78" s="16" t="s">
        <v>19</v>
      </c>
      <c r="D78" s="141" t="s">
        <v>80</v>
      </c>
      <c r="E78" s="141"/>
      <c r="F78" s="49">
        <v>20</v>
      </c>
      <c r="G78" s="32">
        <v>0</v>
      </c>
      <c r="H78" s="11">
        <f>F78-G78</f>
        <v>20</v>
      </c>
      <c r="I78" s="17">
        <v>12</v>
      </c>
      <c r="J78" s="17">
        <v>0</v>
      </c>
      <c r="K78" s="17">
        <v>0</v>
      </c>
      <c r="L78" s="11">
        <f>I78+K78</f>
        <v>12</v>
      </c>
      <c r="M78" s="12">
        <f>IF((H78-L78)&lt;0,L78-H78,0)</f>
        <v>0</v>
      </c>
      <c r="N78" s="13">
        <f>IF((H78-L78)&gt;0,H78-L78,0)</f>
        <v>8</v>
      </c>
    </row>
    <row r="79" spans="1:17" ht="19.25" x14ac:dyDescent="0.75">
      <c r="A79" s="149">
        <v>44</v>
      </c>
      <c r="B79" s="150" t="s">
        <v>81</v>
      </c>
      <c r="C79" s="151" t="s">
        <v>49</v>
      </c>
      <c r="D79" s="138" t="s">
        <v>44</v>
      </c>
      <c r="E79" s="138"/>
      <c r="F79" s="152">
        <v>400</v>
      </c>
      <c r="G79" s="153">
        <v>0</v>
      </c>
      <c r="H79" s="154">
        <f>F79-G79</f>
        <v>400</v>
      </c>
      <c r="I79" s="56">
        <v>324</v>
      </c>
      <c r="J79" s="155">
        <v>2</v>
      </c>
      <c r="K79" s="155">
        <v>1</v>
      </c>
      <c r="L79" s="154">
        <f>I79+I80+K79</f>
        <v>325</v>
      </c>
      <c r="M79" s="156">
        <f>IF((H79-L79)&lt;0,L79-H79,0)</f>
        <v>0</v>
      </c>
      <c r="N79" s="157">
        <f>IF((H79-L79)&gt;0,H79-L79,0)</f>
        <v>75</v>
      </c>
    </row>
    <row r="80" spans="1:17" ht="19.25" x14ac:dyDescent="0.75">
      <c r="A80" s="149"/>
      <c r="B80" s="150"/>
      <c r="C80" s="151"/>
      <c r="D80" s="138" t="s">
        <v>60</v>
      </c>
      <c r="E80" s="138"/>
      <c r="F80" s="152"/>
      <c r="G80" s="153"/>
      <c r="H80" s="154"/>
      <c r="I80" s="56">
        <v>0</v>
      </c>
      <c r="J80" s="155"/>
      <c r="K80" s="155"/>
      <c r="L80" s="154"/>
      <c r="M80" s="156"/>
      <c r="N80" s="157"/>
    </row>
    <row r="81" spans="1:14" ht="20" x14ac:dyDescent="0.75">
      <c r="A81" s="139">
        <v>45</v>
      </c>
      <c r="B81" s="140" t="s">
        <v>82</v>
      </c>
      <c r="C81" s="141" t="s">
        <v>19</v>
      </c>
      <c r="D81" s="142" t="s">
        <v>16</v>
      </c>
      <c r="E81" s="142"/>
      <c r="F81" s="143">
        <v>704</v>
      </c>
      <c r="G81" s="143">
        <v>0</v>
      </c>
      <c r="H81" s="134">
        <f>F81-G81</f>
        <v>704</v>
      </c>
      <c r="I81" s="14">
        <v>67</v>
      </c>
      <c r="J81" s="146">
        <v>7</v>
      </c>
      <c r="K81" s="146">
        <v>6</v>
      </c>
      <c r="L81" s="134">
        <f>I81+I82+I83+K81</f>
        <v>596</v>
      </c>
      <c r="M81" s="135">
        <f>IF((H81-L81)&lt;0,L81-H81,0)</f>
        <v>0</v>
      </c>
      <c r="N81" s="136">
        <f>IF((H81-L81)&gt;0,H81-L81,0)</f>
        <v>108</v>
      </c>
    </row>
    <row r="82" spans="1:14" ht="20" x14ac:dyDescent="0.75">
      <c r="A82" s="139"/>
      <c r="B82" s="140"/>
      <c r="C82" s="141"/>
      <c r="D82" s="137" t="s">
        <v>31</v>
      </c>
      <c r="E82" s="137"/>
      <c r="F82" s="143"/>
      <c r="G82" s="143"/>
      <c r="H82" s="134"/>
      <c r="I82" s="14">
        <v>498</v>
      </c>
      <c r="J82" s="146"/>
      <c r="K82" s="146"/>
      <c r="L82" s="134"/>
      <c r="M82" s="135"/>
      <c r="N82" s="136"/>
    </row>
    <row r="83" spans="1:14" ht="20" x14ac:dyDescent="0.75">
      <c r="A83" s="139"/>
      <c r="B83" s="140"/>
      <c r="C83" s="141"/>
      <c r="D83" s="138" t="s">
        <v>44</v>
      </c>
      <c r="E83" s="138"/>
      <c r="F83" s="143"/>
      <c r="G83" s="143"/>
      <c r="H83" s="134"/>
      <c r="I83" s="14">
        <v>25</v>
      </c>
      <c r="J83" s="146"/>
      <c r="K83" s="146"/>
      <c r="L83" s="134"/>
      <c r="M83" s="135"/>
      <c r="N83" s="136"/>
    </row>
    <row r="84" spans="1:14" ht="20" x14ac:dyDescent="0.75">
      <c r="A84" s="139">
        <v>46</v>
      </c>
      <c r="B84" s="140" t="s">
        <v>83</v>
      </c>
      <c r="C84" s="141" t="s">
        <v>64</v>
      </c>
      <c r="D84" s="142" t="s">
        <v>16</v>
      </c>
      <c r="E84" s="142"/>
      <c r="F84" s="143">
        <v>234</v>
      </c>
      <c r="G84" s="143">
        <v>1</v>
      </c>
      <c r="H84" s="144">
        <f>F84-G84</f>
        <v>233</v>
      </c>
      <c r="I84" s="14">
        <v>78</v>
      </c>
      <c r="J84" s="145">
        <v>0</v>
      </c>
      <c r="K84" s="146">
        <v>13</v>
      </c>
      <c r="L84" s="134">
        <f>I84+I85+I86+I87+K84</f>
        <v>188</v>
      </c>
      <c r="M84" s="135">
        <f>IF((H84-L84)&lt;0,L84-H84,0)</f>
        <v>0</v>
      </c>
      <c r="N84" s="136">
        <f>IF((H84-L84)&gt;0,H84-L84,0)</f>
        <v>45</v>
      </c>
    </row>
    <row r="85" spans="1:14" ht="20" x14ac:dyDescent="0.75">
      <c r="A85" s="139"/>
      <c r="B85" s="140"/>
      <c r="C85" s="141"/>
      <c r="D85" s="137" t="s">
        <v>31</v>
      </c>
      <c r="E85" s="137"/>
      <c r="F85" s="143"/>
      <c r="G85" s="143"/>
      <c r="H85" s="144"/>
      <c r="I85" s="14">
        <v>69</v>
      </c>
      <c r="J85" s="145"/>
      <c r="K85" s="146"/>
      <c r="L85" s="134"/>
      <c r="M85" s="135"/>
      <c r="N85" s="136"/>
    </row>
    <row r="86" spans="1:14" ht="20" x14ac:dyDescent="0.75">
      <c r="A86" s="139"/>
      <c r="B86" s="140"/>
      <c r="C86" s="141"/>
      <c r="D86" s="138" t="s">
        <v>44</v>
      </c>
      <c r="E86" s="138"/>
      <c r="F86" s="143"/>
      <c r="G86" s="143"/>
      <c r="H86" s="144"/>
      <c r="I86" s="14">
        <v>28</v>
      </c>
      <c r="J86" s="145"/>
      <c r="K86" s="146"/>
      <c r="L86" s="134"/>
      <c r="M86" s="135"/>
      <c r="N86" s="136"/>
    </row>
    <row r="87" spans="1:14" ht="20" x14ac:dyDescent="0.75">
      <c r="A87" s="139"/>
      <c r="B87" s="140"/>
      <c r="C87" s="141"/>
      <c r="D87" s="138" t="s">
        <v>60</v>
      </c>
      <c r="E87" s="138"/>
      <c r="F87" s="143"/>
      <c r="G87" s="143"/>
      <c r="H87" s="144"/>
      <c r="I87" s="14">
        <v>0</v>
      </c>
      <c r="J87" s="145"/>
      <c r="K87" s="146"/>
      <c r="L87" s="134"/>
      <c r="M87" s="135"/>
      <c r="N87" s="136"/>
    </row>
    <row r="88" spans="1:14" ht="19.25" x14ac:dyDescent="0.75">
      <c r="A88" s="128" t="s">
        <v>29</v>
      </c>
      <c r="B88" s="128"/>
      <c r="C88" s="128"/>
      <c r="D88" s="128"/>
      <c r="E88" s="128"/>
      <c r="F88" s="21">
        <f t="shared" ref="F88:N88" si="16">SUM(F77:F87)</f>
        <v>1794</v>
      </c>
      <c r="G88" s="21">
        <f t="shared" si="16"/>
        <v>62</v>
      </c>
      <c r="H88" s="21">
        <f t="shared" si="16"/>
        <v>1732</v>
      </c>
      <c r="I88" s="21">
        <f t="shared" si="16"/>
        <v>1587</v>
      </c>
      <c r="J88" s="21">
        <f t="shared" si="16"/>
        <v>11</v>
      </c>
      <c r="K88" s="21">
        <f t="shared" si="16"/>
        <v>20</v>
      </c>
      <c r="L88" s="21">
        <f t="shared" si="16"/>
        <v>1607</v>
      </c>
      <c r="M88" s="22">
        <f t="shared" si="16"/>
        <v>111</v>
      </c>
      <c r="N88" s="23">
        <f t="shared" si="16"/>
        <v>236</v>
      </c>
    </row>
    <row r="89" spans="1:14" ht="19" x14ac:dyDescent="0.75">
      <c r="A89" s="129" t="s">
        <v>84</v>
      </c>
      <c r="B89" s="129"/>
      <c r="C89" s="129"/>
      <c r="D89" s="129"/>
      <c r="E89" s="129"/>
      <c r="F89" s="129"/>
      <c r="G89" s="129"/>
      <c r="H89" s="129"/>
      <c r="I89" s="129"/>
      <c r="J89" s="129"/>
      <c r="K89" s="129"/>
      <c r="L89" s="129"/>
      <c r="M89" s="129"/>
      <c r="N89" s="129"/>
    </row>
    <row r="90" spans="1:14" ht="20" x14ac:dyDescent="0.75">
      <c r="A90" s="47">
        <v>47</v>
      </c>
      <c r="B90" s="33" t="s">
        <v>85</v>
      </c>
      <c r="C90" s="57" t="s">
        <v>28</v>
      </c>
      <c r="D90" s="130" t="s">
        <v>60</v>
      </c>
      <c r="E90" s="130"/>
      <c r="F90" s="58">
        <v>315</v>
      </c>
      <c r="G90" s="58">
        <v>0</v>
      </c>
      <c r="H90" s="59">
        <f>F90-G90</f>
        <v>315</v>
      </c>
      <c r="I90" s="17">
        <v>4</v>
      </c>
      <c r="J90" s="17">
        <v>1</v>
      </c>
      <c r="K90" s="17">
        <v>0</v>
      </c>
      <c r="L90" s="59">
        <f>I90+K90</f>
        <v>4</v>
      </c>
      <c r="M90" s="12">
        <f>IF((H90-L90)&lt;0,L90-H90,0)</f>
        <v>0</v>
      </c>
      <c r="N90" s="13">
        <f>IF((H90-L90)&gt;0,H90-L90,0)</f>
        <v>311</v>
      </c>
    </row>
    <row r="91" spans="1:14" ht="19.25" x14ac:dyDescent="0.75">
      <c r="A91" s="127" t="s">
        <v>86</v>
      </c>
      <c r="B91" s="127"/>
      <c r="C91" s="127"/>
      <c r="D91" s="127"/>
      <c r="E91" s="127"/>
      <c r="F91" s="60">
        <f t="shared" ref="F91:M91" si="17">F90</f>
        <v>315</v>
      </c>
      <c r="G91" s="60">
        <f t="shared" si="17"/>
        <v>0</v>
      </c>
      <c r="H91" s="60">
        <f t="shared" si="17"/>
        <v>315</v>
      </c>
      <c r="I91" s="60">
        <f t="shared" si="17"/>
        <v>4</v>
      </c>
      <c r="J91" s="60">
        <f t="shared" si="17"/>
        <v>1</v>
      </c>
      <c r="K91" s="60">
        <f t="shared" si="17"/>
        <v>0</v>
      </c>
      <c r="L91" s="60">
        <f t="shared" si="17"/>
        <v>4</v>
      </c>
      <c r="M91" s="61">
        <f t="shared" si="17"/>
        <v>0</v>
      </c>
      <c r="N91" s="62">
        <f>IF((H91-L91)&gt;0,H91-L91,0)</f>
        <v>311</v>
      </c>
    </row>
    <row r="92" spans="1:14" ht="19" x14ac:dyDescent="0.75">
      <c r="A92" s="129" t="s">
        <v>87</v>
      </c>
      <c r="B92" s="129"/>
      <c r="C92" s="129"/>
      <c r="D92" s="129"/>
      <c r="E92" s="129"/>
      <c r="F92" s="129"/>
      <c r="G92" s="129"/>
      <c r="H92" s="129"/>
      <c r="I92" s="129"/>
      <c r="J92" s="129"/>
      <c r="K92" s="129"/>
      <c r="L92" s="129"/>
      <c r="M92" s="129"/>
      <c r="N92" s="129"/>
    </row>
    <row r="93" spans="1:14" ht="20" x14ac:dyDescent="0.75">
      <c r="A93" s="29">
        <v>48</v>
      </c>
      <c r="B93" s="30" t="s">
        <v>88</v>
      </c>
      <c r="C93" s="63" t="s">
        <v>19</v>
      </c>
      <c r="D93" s="131" t="s">
        <v>16</v>
      </c>
      <c r="E93" s="131"/>
      <c r="F93" s="20">
        <v>75</v>
      </c>
      <c r="G93" s="20">
        <v>0</v>
      </c>
      <c r="H93" s="11">
        <f>F93-G93</f>
        <v>75</v>
      </c>
      <c r="I93" s="14">
        <v>30</v>
      </c>
      <c r="J93" s="14">
        <v>4</v>
      </c>
      <c r="K93" s="14">
        <v>0</v>
      </c>
      <c r="L93" s="11">
        <f>I93+K93</f>
        <v>30</v>
      </c>
      <c r="M93" s="12">
        <f>IF((H93-L93)&lt;0,L93-H93,0)</f>
        <v>0</v>
      </c>
      <c r="N93" s="13">
        <f t="shared" ref="N93:N98" si="18">IF((H93-L93)&gt;0,H93-L93,0)</f>
        <v>45</v>
      </c>
    </row>
    <row r="94" spans="1:14" ht="20" x14ac:dyDescent="0.75">
      <c r="A94" s="29">
        <v>49</v>
      </c>
      <c r="B94" s="30" t="s">
        <v>89</v>
      </c>
      <c r="C94" s="63" t="s">
        <v>49</v>
      </c>
      <c r="D94" s="132" t="s">
        <v>90</v>
      </c>
      <c r="E94" s="132"/>
      <c r="F94" s="20">
        <v>135</v>
      </c>
      <c r="G94" s="20">
        <v>0</v>
      </c>
      <c r="H94" s="11">
        <f>F94-G94</f>
        <v>135</v>
      </c>
      <c r="I94" s="14">
        <v>80</v>
      </c>
      <c r="J94" s="14">
        <v>0</v>
      </c>
      <c r="K94" s="14">
        <v>6</v>
      </c>
      <c r="L94" s="11">
        <f>I94+K94</f>
        <v>86</v>
      </c>
      <c r="M94" s="12">
        <f>IF((H94-L94)&lt;0,L94-H94,0)</f>
        <v>0</v>
      </c>
      <c r="N94" s="13">
        <f t="shared" si="18"/>
        <v>49</v>
      </c>
    </row>
    <row r="95" spans="1:14" ht="20" x14ac:dyDescent="0.75">
      <c r="A95" s="29">
        <v>50</v>
      </c>
      <c r="B95" s="30" t="s">
        <v>91</v>
      </c>
      <c r="C95" s="63" t="s">
        <v>19</v>
      </c>
      <c r="D95" s="132" t="s">
        <v>90</v>
      </c>
      <c r="E95" s="132"/>
      <c r="F95" s="20">
        <v>152</v>
      </c>
      <c r="G95" s="20">
        <v>0</v>
      </c>
      <c r="H95" s="11">
        <f>F95-G95</f>
        <v>152</v>
      </c>
      <c r="I95" s="14">
        <v>92</v>
      </c>
      <c r="J95" s="14">
        <v>0</v>
      </c>
      <c r="K95" s="14">
        <v>2</v>
      </c>
      <c r="L95" s="11">
        <f>I95+K95</f>
        <v>94</v>
      </c>
      <c r="M95" s="12">
        <f>IF((H95-L95)&lt;0,L95-H95,0)</f>
        <v>0</v>
      </c>
      <c r="N95" s="13">
        <f t="shared" si="18"/>
        <v>58</v>
      </c>
    </row>
    <row r="96" spans="1:14" ht="20" x14ac:dyDescent="0.75">
      <c r="A96" s="133">
        <v>51</v>
      </c>
      <c r="B96" s="30" t="s">
        <v>92</v>
      </c>
      <c r="C96" s="63" t="s">
        <v>19</v>
      </c>
      <c r="D96" s="131" t="s">
        <v>16</v>
      </c>
      <c r="E96" s="131"/>
      <c r="F96" s="20">
        <v>16</v>
      </c>
      <c r="G96" s="20">
        <v>0</v>
      </c>
      <c r="H96" s="11">
        <f>F96-G96</f>
        <v>16</v>
      </c>
      <c r="I96" s="14">
        <v>0</v>
      </c>
      <c r="J96" s="14">
        <v>0</v>
      </c>
      <c r="K96" s="14">
        <v>0</v>
      </c>
      <c r="L96" s="11">
        <f>I96+K96</f>
        <v>0</v>
      </c>
      <c r="M96" s="12">
        <f>IF((H96-L96)&lt;0,L96-H96,0)</f>
        <v>0</v>
      </c>
      <c r="N96" s="13">
        <f t="shared" si="18"/>
        <v>16</v>
      </c>
    </row>
    <row r="97" spans="1:14" ht="20" x14ac:dyDescent="0.75">
      <c r="A97" s="133"/>
      <c r="B97" s="30" t="s">
        <v>93</v>
      </c>
      <c r="C97" s="63" t="s">
        <v>19</v>
      </c>
      <c r="D97" s="131" t="s">
        <v>16</v>
      </c>
      <c r="E97" s="131"/>
      <c r="F97" s="20">
        <v>115</v>
      </c>
      <c r="G97" s="20">
        <v>0</v>
      </c>
      <c r="H97" s="11">
        <f>F97-G97</f>
        <v>115</v>
      </c>
      <c r="I97" s="14">
        <v>54</v>
      </c>
      <c r="J97" s="14">
        <v>0</v>
      </c>
      <c r="K97" s="14">
        <v>0</v>
      </c>
      <c r="L97" s="11">
        <f>I97+K97</f>
        <v>54</v>
      </c>
      <c r="M97" s="12">
        <f>IF((H97-L97)&lt;0,L97-H97,0)</f>
        <v>0</v>
      </c>
      <c r="N97" s="13">
        <f t="shared" si="18"/>
        <v>61</v>
      </c>
    </row>
    <row r="98" spans="1:14" ht="19.25" x14ac:dyDescent="0.75">
      <c r="A98" s="126" t="s">
        <v>94</v>
      </c>
      <c r="B98" s="126"/>
      <c r="C98" s="126"/>
      <c r="D98" s="126"/>
      <c r="E98" s="126"/>
      <c r="F98" s="21">
        <f t="shared" ref="F98:M98" si="19">SUM(F93:F97)</f>
        <v>493</v>
      </c>
      <c r="G98" s="21">
        <f t="shared" si="19"/>
        <v>0</v>
      </c>
      <c r="H98" s="21">
        <f t="shared" si="19"/>
        <v>493</v>
      </c>
      <c r="I98" s="21">
        <f t="shared" si="19"/>
        <v>256</v>
      </c>
      <c r="J98" s="21">
        <f t="shared" si="19"/>
        <v>4</v>
      </c>
      <c r="K98" s="21">
        <f t="shared" si="19"/>
        <v>8</v>
      </c>
      <c r="L98" s="21">
        <f t="shared" si="19"/>
        <v>264</v>
      </c>
      <c r="M98" s="22">
        <f t="shared" si="19"/>
        <v>0</v>
      </c>
      <c r="N98" s="62">
        <f t="shared" si="18"/>
        <v>229</v>
      </c>
    </row>
    <row r="99" spans="1:14" ht="19.25" x14ac:dyDescent="0.75">
      <c r="A99" s="127" t="s">
        <v>95</v>
      </c>
      <c r="B99" s="127"/>
      <c r="C99" s="127"/>
      <c r="D99" s="127"/>
      <c r="E99" s="127"/>
      <c r="F99" s="64">
        <f>SUM(F18+F28+F37+F75+F88+F98+F90)</f>
        <v>30188</v>
      </c>
      <c r="G99" s="64">
        <f>SUM(G18+G28+G37+G75+G88+G98+G90)</f>
        <v>135</v>
      </c>
      <c r="H99" s="64">
        <f>SUM(H18+H28+H37+H75+H88+H90)</f>
        <v>29560</v>
      </c>
      <c r="I99" s="64">
        <f>SUM(I18+I28+I37+I75+I88+I98+I91)</f>
        <v>46827</v>
      </c>
      <c r="J99" s="64">
        <f>SUM(J18+J28+J37+J75+J88+J98+J90)</f>
        <v>195</v>
      </c>
      <c r="K99" s="64">
        <f>SUM(K18+K28+K37+K75+K88+K98+K90)</f>
        <v>33</v>
      </c>
      <c r="L99" s="64">
        <f>SUM(L18+L28+L37+L75+L88+L91+L98)</f>
        <v>46860</v>
      </c>
      <c r="M99" s="65">
        <f>SUM(M18+M28+M37+M75+M88+M91)</f>
        <v>19105</v>
      </c>
      <c r="N99" s="66">
        <f>SUM(N18+N28+N37+N75+N88+N91)</f>
        <v>2069</v>
      </c>
    </row>
    <row r="100" spans="1:14" x14ac:dyDescent="0.75">
      <c r="G100" s="67"/>
      <c r="L100" s="67"/>
    </row>
  </sheetData>
  <sheetProtection password="D31A" sheet="1" objects="1" scenarios="1" formatColumns="0" formatRows="0" selectLockedCells="1" sort="0" autoFilter="0"/>
  <autoFilter ref="A6:N99" xr:uid="{00000000-0009-0000-0000-000000000000}"/>
  <mergeCells count="293">
    <mergeCell ref="A5:B5"/>
    <mergeCell ref="A6:A8"/>
    <mergeCell ref="B6:B8"/>
    <mergeCell ref="C6:C8"/>
    <mergeCell ref="D6:E8"/>
    <mergeCell ref="F6:F8"/>
    <mergeCell ref="G6:G8"/>
    <mergeCell ref="H6:H8"/>
    <mergeCell ref="I6:I8"/>
    <mergeCell ref="J6:J8"/>
    <mergeCell ref="K6:K8"/>
    <mergeCell ref="L6:L8"/>
    <mergeCell ref="M6:M8"/>
    <mergeCell ref="N6:N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A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A28:E28"/>
    <mergeCell ref="D29:E29"/>
    <mergeCell ref="D30:E30"/>
    <mergeCell ref="D31:E31"/>
    <mergeCell ref="D32:E32"/>
    <mergeCell ref="D33:E33"/>
    <mergeCell ref="D34:E34"/>
    <mergeCell ref="D35:E35"/>
    <mergeCell ref="D36:E36"/>
    <mergeCell ref="A37:E37"/>
    <mergeCell ref="A38:A39"/>
    <mergeCell ref="B38:B39"/>
    <mergeCell ref="C38:C39"/>
    <mergeCell ref="D38:E38"/>
    <mergeCell ref="F38:F39"/>
    <mergeCell ref="G38:G39"/>
    <mergeCell ref="H38:H39"/>
    <mergeCell ref="J38:J39"/>
    <mergeCell ref="K38:K39"/>
    <mergeCell ref="L38:L39"/>
    <mergeCell ref="M38:M39"/>
    <mergeCell ref="N38:N39"/>
    <mergeCell ref="D39:E39"/>
    <mergeCell ref="A40:A43"/>
    <mergeCell ref="B40:B43"/>
    <mergeCell ref="C40:C43"/>
    <mergeCell ref="D40:E40"/>
    <mergeCell ref="F40:F43"/>
    <mergeCell ref="G40:G43"/>
    <mergeCell ref="H40:H43"/>
    <mergeCell ref="J40:J43"/>
    <mergeCell ref="K40:K43"/>
    <mergeCell ref="A44:A47"/>
    <mergeCell ref="B44:B47"/>
    <mergeCell ref="C44:C47"/>
    <mergeCell ref="D44:E44"/>
    <mergeCell ref="F44:F47"/>
    <mergeCell ref="G44:G47"/>
    <mergeCell ref="H44:H47"/>
    <mergeCell ref="J44:J47"/>
    <mergeCell ref="K44:K47"/>
    <mergeCell ref="D45:E45"/>
    <mergeCell ref="D46:E46"/>
    <mergeCell ref="D47:E47"/>
    <mergeCell ref="D48:E48"/>
    <mergeCell ref="F48:F51"/>
    <mergeCell ref="G48:G51"/>
    <mergeCell ref="H48:H51"/>
    <mergeCell ref="J48:J51"/>
    <mergeCell ref="K48:K51"/>
    <mergeCell ref="L40:L43"/>
    <mergeCell ref="M40:M43"/>
    <mergeCell ref="N40:N43"/>
    <mergeCell ref="D41:E41"/>
    <mergeCell ref="D42:E42"/>
    <mergeCell ref="D43:E43"/>
    <mergeCell ref="L44:L47"/>
    <mergeCell ref="M44:M47"/>
    <mergeCell ref="N44:N47"/>
    <mergeCell ref="J54:J55"/>
    <mergeCell ref="K54:K55"/>
    <mergeCell ref="L48:L51"/>
    <mergeCell ref="M48:M51"/>
    <mergeCell ref="N48:N51"/>
    <mergeCell ref="D49:E49"/>
    <mergeCell ref="D50:E50"/>
    <mergeCell ref="D51:E51"/>
    <mergeCell ref="A52:A53"/>
    <mergeCell ref="B52:B53"/>
    <mergeCell ref="C52:C53"/>
    <mergeCell ref="D52:E52"/>
    <mergeCell ref="F52:F53"/>
    <mergeCell ref="G52:G53"/>
    <mergeCell ref="H52:H53"/>
    <mergeCell ref="J52:J53"/>
    <mergeCell ref="K52:K53"/>
    <mergeCell ref="L52:L53"/>
    <mergeCell ref="M52:M53"/>
    <mergeCell ref="N52:N53"/>
    <mergeCell ref="D53:E53"/>
    <mergeCell ref="A48:A51"/>
    <mergeCell ref="B48:B51"/>
    <mergeCell ref="C48:C51"/>
    <mergeCell ref="L54:L55"/>
    <mergeCell ref="M54:M55"/>
    <mergeCell ref="N54:N55"/>
    <mergeCell ref="D55:E55"/>
    <mergeCell ref="A56:A57"/>
    <mergeCell ref="B56:B57"/>
    <mergeCell ref="C56:C57"/>
    <mergeCell ref="D56:E56"/>
    <mergeCell ref="F56:F57"/>
    <mergeCell ref="G56:G57"/>
    <mergeCell ref="H56:H57"/>
    <mergeCell ref="J56:J57"/>
    <mergeCell ref="K56:K57"/>
    <mergeCell ref="L56:L57"/>
    <mergeCell ref="M56:M57"/>
    <mergeCell ref="N56:N57"/>
    <mergeCell ref="D57:E57"/>
    <mergeCell ref="A54:A55"/>
    <mergeCell ref="B54:B55"/>
    <mergeCell ref="C54:C55"/>
    <mergeCell ref="D54:E54"/>
    <mergeCell ref="F54:F55"/>
    <mergeCell ref="G54:G55"/>
    <mergeCell ref="H54:H55"/>
    <mergeCell ref="A58:A59"/>
    <mergeCell ref="B58:B59"/>
    <mergeCell ref="C58:C59"/>
    <mergeCell ref="D58:E58"/>
    <mergeCell ref="F58:F59"/>
    <mergeCell ref="G58:G59"/>
    <mergeCell ref="H58:H59"/>
    <mergeCell ref="J58:J59"/>
    <mergeCell ref="K58:K59"/>
    <mergeCell ref="A60:A62"/>
    <mergeCell ref="B60:B62"/>
    <mergeCell ref="C60:C62"/>
    <mergeCell ref="D60:E60"/>
    <mergeCell ref="F60:F62"/>
    <mergeCell ref="G60:G62"/>
    <mergeCell ref="H60:H62"/>
    <mergeCell ref="J60:J62"/>
    <mergeCell ref="K60:K62"/>
    <mergeCell ref="D61:E61"/>
    <mergeCell ref="D62:E62"/>
    <mergeCell ref="D63:E63"/>
    <mergeCell ref="F63:F64"/>
    <mergeCell ref="G63:G64"/>
    <mergeCell ref="H63:H64"/>
    <mergeCell ref="J63:J64"/>
    <mergeCell ref="K63:K64"/>
    <mergeCell ref="L58:L59"/>
    <mergeCell ref="M58:M59"/>
    <mergeCell ref="N58:N59"/>
    <mergeCell ref="D59:E59"/>
    <mergeCell ref="L60:L62"/>
    <mergeCell ref="M60:M62"/>
    <mergeCell ref="N60:N62"/>
    <mergeCell ref="J69:J70"/>
    <mergeCell ref="K69:K70"/>
    <mergeCell ref="L63:L64"/>
    <mergeCell ref="M63:M64"/>
    <mergeCell ref="N63:N64"/>
    <mergeCell ref="D64:E64"/>
    <mergeCell ref="A65:A68"/>
    <mergeCell ref="B65:B68"/>
    <mergeCell ref="C65:C68"/>
    <mergeCell ref="D65:E65"/>
    <mergeCell ref="F65:F68"/>
    <mergeCell ref="G65:G68"/>
    <mergeCell ref="H65:H68"/>
    <mergeCell ref="J65:J68"/>
    <mergeCell ref="K65:K68"/>
    <mergeCell ref="L65:L68"/>
    <mergeCell ref="M65:M68"/>
    <mergeCell ref="N65:N68"/>
    <mergeCell ref="D66:E66"/>
    <mergeCell ref="D67:E67"/>
    <mergeCell ref="D68:E68"/>
    <mergeCell ref="A63:A64"/>
    <mergeCell ref="B63:B64"/>
    <mergeCell ref="C63:C64"/>
    <mergeCell ref="L69:L70"/>
    <mergeCell ref="M69:M70"/>
    <mergeCell ref="N69:N70"/>
    <mergeCell ref="D70:E70"/>
    <mergeCell ref="A71:A72"/>
    <mergeCell ref="B71:B72"/>
    <mergeCell ref="C71:C72"/>
    <mergeCell ref="D71:E71"/>
    <mergeCell ref="F71:F72"/>
    <mergeCell ref="G71:G72"/>
    <mergeCell ref="H71:H72"/>
    <mergeCell ref="J71:J72"/>
    <mergeCell ref="K71:K72"/>
    <mergeCell ref="L71:L72"/>
    <mergeCell ref="M71:M72"/>
    <mergeCell ref="N71:N72"/>
    <mergeCell ref="D72:E72"/>
    <mergeCell ref="A69:A70"/>
    <mergeCell ref="B69:B70"/>
    <mergeCell ref="C69:C70"/>
    <mergeCell ref="D69:E69"/>
    <mergeCell ref="F69:F70"/>
    <mergeCell ref="G69:G70"/>
    <mergeCell ref="H69:H70"/>
    <mergeCell ref="N79:N80"/>
    <mergeCell ref="D80:E80"/>
    <mergeCell ref="A73:A74"/>
    <mergeCell ref="B73:B74"/>
    <mergeCell ref="C73:C74"/>
    <mergeCell ref="D73:E73"/>
    <mergeCell ref="F73:F74"/>
    <mergeCell ref="G73:G74"/>
    <mergeCell ref="H73:H74"/>
    <mergeCell ref="J73:J74"/>
    <mergeCell ref="K73:K74"/>
    <mergeCell ref="F81:F83"/>
    <mergeCell ref="G81:G83"/>
    <mergeCell ref="H81:H83"/>
    <mergeCell ref="J81:J83"/>
    <mergeCell ref="K81:K83"/>
    <mergeCell ref="L73:L74"/>
    <mergeCell ref="M73:M74"/>
    <mergeCell ref="N73:N74"/>
    <mergeCell ref="D74:E74"/>
    <mergeCell ref="A75:E75"/>
    <mergeCell ref="A76:N76"/>
    <mergeCell ref="D77:E77"/>
    <mergeCell ref="D78:E78"/>
    <mergeCell ref="A79:A80"/>
    <mergeCell ref="B79:B80"/>
    <mergeCell ref="C79:C80"/>
    <mergeCell ref="D79:E79"/>
    <mergeCell ref="F79:F80"/>
    <mergeCell ref="G79:G80"/>
    <mergeCell ref="H79:H80"/>
    <mergeCell ref="J79:J80"/>
    <mergeCell ref="K79:K80"/>
    <mergeCell ref="L79:L80"/>
    <mergeCell ref="M79:M80"/>
    <mergeCell ref="L81:L83"/>
    <mergeCell ref="M81:M83"/>
    <mergeCell ref="N81:N83"/>
    <mergeCell ref="D82:E82"/>
    <mergeCell ref="D83:E83"/>
    <mergeCell ref="A84:A87"/>
    <mergeCell ref="B84:B87"/>
    <mergeCell ref="C84:C87"/>
    <mergeCell ref="D84:E84"/>
    <mergeCell ref="F84:F87"/>
    <mergeCell ref="G84:G87"/>
    <mergeCell ref="H84:H87"/>
    <mergeCell ref="J84:J87"/>
    <mergeCell ref="K84:K87"/>
    <mergeCell ref="L84:L87"/>
    <mergeCell ref="M84:M87"/>
    <mergeCell ref="N84:N87"/>
    <mergeCell ref="D85:E85"/>
    <mergeCell ref="D86:E86"/>
    <mergeCell ref="D87:E87"/>
    <mergeCell ref="A81:A83"/>
    <mergeCell ref="B81:B83"/>
    <mergeCell ref="C81:C83"/>
    <mergeCell ref="D81:E81"/>
    <mergeCell ref="A98:E98"/>
    <mergeCell ref="A99:E99"/>
    <mergeCell ref="A88:E88"/>
    <mergeCell ref="A89:N89"/>
    <mergeCell ref="D90:E90"/>
    <mergeCell ref="A91:E91"/>
    <mergeCell ref="A92:N92"/>
    <mergeCell ref="D93:E93"/>
    <mergeCell ref="D94:E94"/>
    <mergeCell ref="D95:E95"/>
    <mergeCell ref="A96:A97"/>
    <mergeCell ref="D96:E96"/>
    <mergeCell ref="D97:E97"/>
  </mergeCells>
  <pageMargins left="0.51180555555555496" right="0.51180555555555496" top="0.78749999999999998" bottom="0.78749999999999998" header="0.51180555555555496" footer="0.51180555555555496"/>
  <pageSetup paperSize="9" scale="51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95"/>
  <sheetViews>
    <sheetView zoomScale="60" zoomScaleNormal="60" workbookViewId="0">
      <selection activeCell="D54" sqref="D54"/>
    </sheetView>
  </sheetViews>
  <sheetFormatPr defaultRowHeight="14.75" x14ac:dyDescent="0.75"/>
  <cols>
    <col min="1" max="1" width="5.40625" style="1" customWidth="1"/>
    <col min="2" max="2" width="106.6796875" style="1" customWidth="1"/>
    <col min="3" max="3" width="24.40625" style="1" customWidth="1"/>
    <col min="4" max="4" width="32.58984375" style="1" customWidth="1"/>
    <col min="5" max="5" width="21.26953125" style="1" customWidth="1"/>
    <col min="6" max="6" width="13.40625" style="1" customWidth="1"/>
    <col min="7" max="7" width="16.58984375" style="1" customWidth="1"/>
    <col min="8" max="8" width="21.1328125" style="1" customWidth="1"/>
    <col min="9" max="1025" width="9.08984375" style="1" customWidth="1"/>
  </cols>
  <sheetData>
    <row r="1" spans="1:8" s="68" customFormat="1" ht="26.25" customHeight="1" x14ac:dyDescent="0.75">
      <c r="A1" s="191" t="s">
        <v>96</v>
      </c>
      <c r="B1" s="191"/>
      <c r="C1" s="191"/>
      <c r="D1" s="191"/>
      <c r="E1" s="191"/>
      <c r="F1" s="191"/>
      <c r="G1" s="191"/>
      <c r="H1" s="191"/>
    </row>
    <row r="2" spans="1:8" s="69" customFormat="1" ht="19.5" customHeight="1" x14ac:dyDescent="0.75">
      <c r="A2" s="218" t="s">
        <v>1</v>
      </c>
      <c r="B2" s="219" t="s">
        <v>2</v>
      </c>
      <c r="C2" s="220" t="s">
        <v>3</v>
      </c>
      <c r="D2" s="221" t="s">
        <v>4</v>
      </c>
      <c r="E2" s="222" t="s">
        <v>97</v>
      </c>
      <c r="F2" s="222" t="s">
        <v>98</v>
      </c>
      <c r="G2" s="223" t="s">
        <v>12</v>
      </c>
      <c r="H2" s="224" t="s">
        <v>99</v>
      </c>
    </row>
    <row r="3" spans="1:8" s="69" customFormat="1" ht="19.5" customHeight="1" x14ac:dyDescent="0.75">
      <c r="A3" s="218"/>
      <c r="B3" s="219"/>
      <c r="C3" s="220"/>
      <c r="D3" s="221"/>
      <c r="E3" s="222"/>
      <c r="F3" s="222"/>
      <c r="G3" s="223"/>
      <c r="H3" s="224"/>
    </row>
    <row r="4" spans="1:8" s="69" customFormat="1" ht="23" x14ac:dyDescent="0.75">
      <c r="A4" s="218"/>
      <c r="B4" s="219"/>
      <c r="C4" s="220"/>
      <c r="D4" s="221"/>
      <c r="E4" s="222"/>
      <c r="F4" s="222"/>
      <c r="G4" s="223"/>
      <c r="H4" s="70" t="s">
        <v>12</v>
      </c>
    </row>
    <row r="5" spans="1:8" s="69" customFormat="1" ht="29.25" customHeight="1" x14ac:dyDescent="0.75">
      <c r="A5" s="71">
        <v>1</v>
      </c>
      <c r="B5" s="72" t="s">
        <v>14</v>
      </c>
      <c r="C5" s="73" t="s">
        <v>15</v>
      </c>
      <c r="D5" s="74" t="s">
        <v>16</v>
      </c>
      <c r="E5" s="75">
        <f>'Efetivo Completo'!$H$9</f>
        <v>1184</v>
      </c>
      <c r="F5" s="75">
        <f>'Efetivo Completo'!$L$9</f>
        <v>2436</v>
      </c>
      <c r="G5" s="75">
        <f>'Efetivo Completo'!$M$9</f>
        <v>1252</v>
      </c>
      <c r="H5" s="76">
        <f t="shared" ref="H5:H13" si="0">G5/E5</f>
        <v>1.0574324324324325</v>
      </c>
    </row>
    <row r="6" spans="1:8" s="69" customFormat="1" ht="29.25" customHeight="1" x14ac:dyDescent="0.75">
      <c r="A6" s="71">
        <v>2</v>
      </c>
      <c r="B6" s="72" t="s">
        <v>17</v>
      </c>
      <c r="C6" s="73" t="s">
        <v>15</v>
      </c>
      <c r="D6" s="77" t="s">
        <v>16</v>
      </c>
      <c r="E6" s="75">
        <f>'Efetivo Completo'!$H$10</f>
        <v>672</v>
      </c>
      <c r="F6" s="75">
        <f>'Efetivo Completo'!$L$10</f>
        <v>1530</v>
      </c>
      <c r="G6" s="75">
        <f>'Efetivo Completo'!$M$10</f>
        <v>858</v>
      </c>
      <c r="H6" s="76">
        <f t="shared" si="0"/>
        <v>1.2767857142857142</v>
      </c>
    </row>
    <row r="7" spans="1:8" s="69" customFormat="1" ht="29.25" customHeight="1" x14ac:dyDescent="0.75">
      <c r="A7" s="71">
        <v>3</v>
      </c>
      <c r="B7" s="78" t="s">
        <v>18</v>
      </c>
      <c r="C7" s="79" t="s">
        <v>19</v>
      </c>
      <c r="D7" s="77" t="s">
        <v>16</v>
      </c>
      <c r="E7" s="75">
        <f>'Efetivo Completo'!$H$11</f>
        <v>750</v>
      </c>
      <c r="F7" s="75">
        <f>'Efetivo Completo'!$L$11</f>
        <v>1813</v>
      </c>
      <c r="G7" s="75">
        <f>'Efetivo Completo'!$M$11</f>
        <v>1063</v>
      </c>
      <c r="H7" s="76">
        <f t="shared" si="0"/>
        <v>1.4173333333333333</v>
      </c>
    </row>
    <row r="8" spans="1:8" s="69" customFormat="1" ht="29.25" customHeight="1" x14ac:dyDescent="0.75">
      <c r="A8" s="71">
        <v>4</v>
      </c>
      <c r="B8" s="72" t="s">
        <v>20</v>
      </c>
      <c r="C8" s="73" t="s">
        <v>21</v>
      </c>
      <c r="D8" s="80" t="s">
        <v>16</v>
      </c>
      <c r="E8" s="75">
        <f>'Efetivo Completo'!$H$12</f>
        <v>884</v>
      </c>
      <c r="F8" s="75">
        <f>'Efetivo Completo'!$L$12</f>
        <v>1613</v>
      </c>
      <c r="G8" s="75">
        <f>'Efetivo Completo'!$M$12</f>
        <v>729</v>
      </c>
      <c r="H8" s="76">
        <f t="shared" si="0"/>
        <v>0.82466063348416285</v>
      </c>
    </row>
    <row r="9" spans="1:8" s="69" customFormat="1" ht="29.25" customHeight="1" x14ac:dyDescent="0.75">
      <c r="A9" s="71">
        <v>5</v>
      </c>
      <c r="B9" s="72" t="s">
        <v>100</v>
      </c>
      <c r="C9" s="73" t="s">
        <v>19</v>
      </c>
      <c r="D9" s="77" t="s">
        <v>16</v>
      </c>
      <c r="E9" s="75">
        <f>'Efetivo Completo'!$H$13</f>
        <v>138</v>
      </c>
      <c r="F9" s="75">
        <f>'Efetivo Completo'!$L$13</f>
        <v>77</v>
      </c>
      <c r="G9" s="75">
        <f>'Efetivo Completo'!$M$13</f>
        <v>0</v>
      </c>
      <c r="H9" s="76">
        <f t="shared" si="0"/>
        <v>0</v>
      </c>
    </row>
    <row r="10" spans="1:8" s="69" customFormat="1" ht="29.25" customHeight="1" x14ac:dyDescent="0.75">
      <c r="A10" s="71">
        <v>6</v>
      </c>
      <c r="B10" s="78" t="s">
        <v>23</v>
      </c>
      <c r="C10" s="79" t="s">
        <v>24</v>
      </c>
      <c r="D10" s="77" t="s">
        <v>16</v>
      </c>
      <c r="E10" s="75">
        <f>'Efetivo Completo'!$H$14</f>
        <v>564</v>
      </c>
      <c r="F10" s="75">
        <f>'Efetivo Completo'!$L$14</f>
        <v>1368</v>
      </c>
      <c r="G10" s="75">
        <f>'Efetivo Completo'!$M$14</f>
        <v>804</v>
      </c>
      <c r="H10" s="76">
        <f t="shared" si="0"/>
        <v>1.425531914893617</v>
      </c>
    </row>
    <row r="11" spans="1:8" s="82" customFormat="1" ht="24.75" customHeight="1" x14ac:dyDescent="0.75">
      <c r="A11" s="71">
        <v>7</v>
      </c>
      <c r="B11" s="81" t="s">
        <v>25</v>
      </c>
      <c r="C11" s="79" t="s">
        <v>24</v>
      </c>
      <c r="D11" s="77" t="s">
        <v>16</v>
      </c>
      <c r="E11" s="75">
        <f>'Efetivo Completo'!$H$15</f>
        <v>504</v>
      </c>
      <c r="F11" s="75">
        <f>'Efetivo Completo'!$L$15</f>
        <v>918</v>
      </c>
      <c r="G11" s="75">
        <f>'Efetivo Completo'!$M$15</f>
        <v>414</v>
      </c>
      <c r="H11" s="76">
        <f t="shared" si="0"/>
        <v>0.8214285714285714</v>
      </c>
    </row>
    <row r="12" spans="1:8" s="69" customFormat="1" ht="29.25" customHeight="1" x14ac:dyDescent="0.75">
      <c r="A12" s="71">
        <v>8</v>
      </c>
      <c r="B12" s="78" t="s">
        <v>26</v>
      </c>
      <c r="C12" s="79" t="s">
        <v>19</v>
      </c>
      <c r="D12" s="77" t="s">
        <v>16</v>
      </c>
      <c r="E12" s="75">
        <f>'Efetivo Completo'!$H$16</f>
        <v>750</v>
      </c>
      <c r="F12" s="75">
        <f>'Efetivo Completo'!$L$16</f>
        <v>1811</v>
      </c>
      <c r="G12" s="75">
        <f>'Efetivo Completo'!$M$16</f>
        <v>1061</v>
      </c>
      <c r="H12" s="76">
        <f t="shared" si="0"/>
        <v>1.4146666666666667</v>
      </c>
    </row>
    <row r="13" spans="1:8" s="69" customFormat="1" ht="29.25" customHeight="1" x14ac:dyDescent="0.75">
      <c r="A13" s="71">
        <v>9</v>
      </c>
      <c r="B13" s="78" t="s">
        <v>27</v>
      </c>
      <c r="C13" s="79" t="s">
        <v>19</v>
      </c>
      <c r="D13" s="77" t="s">
        <v>16</v>
      </c>
      <c r="E13" s="75">
        <f>'Efetivo Completo'!$H$17</f>
        <v>626</v>
      </c>
      <c r="F13" s="75">
        <f>'Efetivo Completo'!$L$17</f>
        <v>287</v>
      </c>
      <c r="G13" s="75">
        <f>'Efetivo Completo'!$M$17</f>
        <v>0</v>
      </c>
      <c r="H13" s="76">
        <f t="shared" si="0"/>
        <v>0</v>
      </c>
    </row>
    <row r="14" spans="1:8" s="69" customFormat="1" ht="29.25" customHeight="1" x14ac:dyDescent="0.75">
      <c r="A14" s="217" t="s">
        <v>29</v>
      </c>
      <c r="B14" s="217"/>
      <c r="C14" s="217"/>
      <c r="D14" s="217"/>
      <c r="E14" s="83">
        <f>SUM(E5:E13)</f>
        <v>6072</v>
      </c>
      <c r="F14" s="83">
        <f>SUM(F5:F13)</f>
        <v>11853</v>
      </c>
      <c r="G14" s="83">
        <f>SUM(G5:G13)</f>
        <v>6181</v>
      </c>
      <c r="H14" s="84"/>
    </row>
    <row r="15" spans="1:8" s="69" customFormat="1" ht="29.25" customHeight="1" x14ac:dyDescent="0.75">
      <c r="A15" s="71">
        <v>10</v>
      </c>
      <c r="B15" s="78" t="s">
        <v>30</v>
      </c>
      <c r="C15" s="79" t="s">
        <v>21</v>
      </c>
      <c r="D15" s="77" t="s">
        <v>31</v>
      </c>
      <c r="E15" s="85">
        <f>'Efetivo Completo'!$H$19</f>
        <v>884</v>
      </c>
      <c r="F15" s="85">
        <f>'Efetivo Completo'!$L$19</f>
        <v>1196</v>
      </c>
      <c r="G15" s="85">
        <f>'Efetivo Completo'!$M$19</f>
        <v>312</v>
      </c>
      <c r="H15" s="76">
        <f t="shared" ref="H15:H23" si="1">G15/E15</f>
        <v>0.35294117647058826</v>
      </c>
    </row>
    <row r="16" spans="1:8" s="69" customFormat="1" ht="29.25" customHeight="1" x14ac:dyDescent="0.75">
      <c r="A16" s="71">
        <v>11</v>
      </c>
      <c r="B16" s="78" t="s">
        <v>32</v>
      </c>
      <c r="C16" s="79" t="s">
        <v>19</v>
      </c>
      <c r="D16" s="77" t="s">
        <v>31</v>
      </c>
      <c r="E16" s="85">
        <f>'Efetivo Completo'!$H$20</f>
        <v>750</v>
      </c>
      <c r="F16" s="85">
        <f>'Efetivo Completo'!$L$20</f>
        <v>1223</v>
      </c>
      <c r="G16" s="85">
        <f>'Efetivo Completo'!$M$20</f>
        <v>473</v>
      </c>
      <c r="H16" s="76">
        <f t="shared" si="1"/>
        <v>0.63066666666666671</v>
      </c>
    </row>
    <row r="17" spans="1:8" s="69" customFormat="1" ht="29.25" customHeight="1" x14ac:dyDescent="0.75">
      <c r="A17" s="71">
        <v>12</v>
      </c>
      <c r="B17" s="78" t="s">
        <v>33</v>
      </c>
      <c r="C17" s="79" t="s">
        <v>21</v>
      </c>
      <c r="D17" s="77" t="s">
        <v>31</v>
      </c>
      <c r="E17" s="85">
        <f>'Efetivo Completo'!$H$21</f>
        <v>750</v>
      </c>
      <c r="F17" s="85">
        <f>'Efetivo Completo'!$L$21</f>
        <v>1185</v>
      </c>
      <c r="G17" s="85">
        <f>'Efetivo Completo'!$M$21</f>
        <v>435</v>
      </c>
      <c r="H17" s="76">
        <f t="shared" si="1"/>
        <v>0.57999999999999996</v>
      </c>
    </row>
    <row r="18" spans="1:8" s="69" customFormat="1" ht="29.25" customHeight="1" x14ac:dyDescent="0.75">
      <c r="A18" s="71">
        <v>13</v>
      </c>
      <c r="B18" s="78" t="s">
        <v>34</v>
      </c>
      <c r="C18" s="79" t="s">
        <v>101</v>
      </c>
      <c r="D18" s="77" t="s">
        <v>31</v>
      </c>
      <c r="E18" s="85">
        <f>'Efetivo Completo'!$H$22</f>
        <v>302</v>
      </c>
      <c r="F18" s="85">
        <f>'Efetivo Completo'!$L$22</f>
        <v>249</v>
      </c>
      <c r="G18" s="85">
        <f>'Efetivo Completo'!$M$22</f>
        <v>0</v>
      </c>
      <c r="H18" s="76">
        <f t="shared" si="1"/>
        <v>0</v>
      </c>
    </row>
    <row r="19" spans="1:8" s="69" customFormat="1" ht="29.25" customHeight="1" x14ac:dyDescent="0.75">
      <c r="A19" s="71">
        <v>14</v>
      </c>
      <c r="B19" s="78" t="s">
        <v>36</v>
      </c>
      <c r="C19" s="79" t="s">
        <v>19</v>
      </c>
      <c r="D19" s="77" t="s">
        <v>31</v>
      </c>
      <c r="E19" s="85">
        <f>'Efetivo Completo'!$H$23</f>
        <v>750</v>
      </c>
      <c r="F19" s="85">
        <f>'Efetivo Completo'!$L$23</f>
        <v>1075</v>
      </c>
      <c r="G19" s="85">
        <f>'Efetivo Completo'!$M$23</f>
        <v>325</v>
      </c>
      <c r="H19" s="76">
        <f t="shared" si="1"/>
        <v>0.43333333333333335</v>
      </c>
    </row>
    <row r="20" spans="1:8" s="69" customFormat="1" ht="29.25" customHeight="1" x14ac:dyDescent="0.75">
      <c r="A20" s="71">
        <v>15</v>
      </c>
      <c r="B20" s="78" t="s">
        <v>102</v>
      </c>
      <c r="C20" s="79" t="s">
        <v>38</v>
      </c>
      <c r="D20" s="77" t="s">
        <v>31</v>
      </c>
      <c r="E20" s="85">
        <f>'Efetivo Completo'!$H$24</f>
        <v>630</v>
      </c>
      <c r="F20" s="85">
        <f>'Efetivo Completo'!$L$24</f>
        <v>1439</v>
      </c>
      <c r="G20" s="85">
        <f>'Efetivo Completo'!$M$24</f>
        <v>809</v>
      </c>
      <c r="H20" s="76">
        <f t="shared" si="1"/>
        <v>1.2841269841269842</v>
      </c>
    </row>
    <row r="21" spans="1:8" s="69" customFormat="1" ht="29.25" customHeight="1" x14ac:dyDescent="0.75">
      <c r="A21" s="71">
        <v>16</v>
      </c>
      <c r="B21" s="86" t="s">
        <v>39</v>
      </c>
      <c r="C21" s="79" t="s">
        <v>38</v>
      </c>
      <c r="D21" s="77" t="s">
        <v>31</v>
      </c>
      <c r="E21" s="85">
        <f>'Efetivo Completo'!$H$25</f>
        <v>630</v>
      </c>
      <c r="F21" s="85">
        <f>'Efetivo Completo'!$L$25</f>
        <v>1796</v>
      </c>
      <c r="G21" s="85">
        <f>'Efetivo Completo'!$M$25</f>
        <v>1166</v>
      </c>
      <c r="H21" s="76">
        <f t="shared" si="1"/>
        <v>1.8507936507936509</v>
      </c>
    </row>
    <row r="22" spans="1:8" s="69" customFormat="1" ht="29.25" customHeight="1" x14ac:dyDescent="0.75">
      <c r="A22" s="71">
        <v>17</v>
      </c>
      <c r="B22" s="87" t="s">
        <v>103</v>
      </c>
      <c r="C22" s="79" t="s">
        <v>19</v>
      </c>
      <c r="D22" s="77" t="s">
        <v>31</v>
      </c>
      <c r="E22" s="85">
        <f>'Efetivo Completo'!$H$26</f>
        <v>532</v>
      </c>
      <c r="F22" s="85">
        <f>'Efetivo Completo'!$L$26</f>
        <v>983</v>
      </c>
      <c r="G22" s="85">
        <f>'Efetivo Completo'!$M$26</f>
        <v>451</v>
      </c>
      <c r="H22" s="88">
        <f t="shared" si="1"/>
        <v>0.84774436090225569</v>
      </c>
    </row>
    <row r="23" spans="1:8" s="69" customFormat="1" ht="29.25" customHeight="1" x14ac:dyDescent="0.75">
      <c r="A23" s="71">
        <v>18</v>
      </c>
      <c r="B23" s="87" t="s">
        <v>41</v>
      </c>
      <c r="C23" s="79" t="s">
        <v>42</v>
      </c>
      <c r="D23" s="77" t="s">
        <v>31</v>
      </c>
      <c r="E23" s="85">
        <f>'Efetivo Completo'!$H$27</f>
        <v>968</v>
      </c>
      <c r="F23" s="85">
        <f>'Efetivo Completo'!$L$27</f>
        <v>1660</v>
      </c>
      <c r="G23" s="85">
        <f>'Efetivo Completo'!$M$27</f>
        <v>692</v>
      </c>
      <c r="H23" s="88">
        <f t="shared" si="1"/>
        <v>0.71487603305785119</v>
      </c>
    </row>
    <row r="24" spans="1:8" s="69" customFormat="1" ht="29.25" customHeight="1" x14ac:dyDescent="0.75">
      <c r="A24" s="217" t="s">
        <v>29</v>
      </c>
      <c r="B24" s="217"/>
      <c r="C24" s="217"/>
      <c r="D24" s="217"/>
      <c r="E24" s="83">
        <f>SUM(E15:E23)</f>
        <v>6196</v>
      </c>
      <c r="F24" s="89">
        <f>SUM(F15:F23)</f>
        <v>10806</v>
      </c>
      <c r="G24" s="90">
        <f>SUM(G15:G23)</f>
        <v>4663</v>
      </c>
      <c r="H24" s="91"/>
    </row>
    <row r="25" spans="1:8" s="82" customFormat="1" ht="24.75" customHeight="1" x14ac:dyDescent="0.75">
      <c r="A25" s="71">
        <v>19</v>
      </c>
      <c r="B25" s="72" t="s">
        <v>43</v>
      </c>
      <c r="C25" s="73" t="s">
        <v>24</v>
      </c>
      <c r="D25" s="92" t="s">
        <v>44</v>
      </c>
      <c r="E25" s="85">
        <f>'Efetivo Completo'!$H$29</f>
        <v>92</v>
      </c>
      <c r="F25" s="85">
        <f>'Efetivo Completo'!$L$29</f>
        <v>82</v>
      </c>
      <c r="G25" s="85">
        <f>'Efetivo Completo'!$M$29</f>
        <v>0</v>
      </c>
      <c r="H25" s="93">
        <f t="shared" ref="H25:H32" si="2">G25/E25</f>
        <v>0</v>
      </c>
    </row>
    <row r="26" spans="1:8" s="82" customFormat="1" ht="24.75" customHeight="1" x14ac:dyDescent="0.75">
      <c r="A26" s="71">
        <v>20</v>
      </c>
      <c r="B26" s="72" t="s">
        <v>104</v>
      </c>
      <c r="C26" s="73" t="s">
        <v>46</v>
      </c>
      <c r="D26" s="92" t="s">
        <v>47</v>
      </c>
      <c r="E26" s="85">
        <f>'Efetivo Completo'!$H$30</f>
        <v>242</v>
      </c>
      <c r="F26" s="85">
        <f>'Efetivo Completo'!$L$30</f>
        <v>266</v>
      </c>
      <c r="G26" s="85">
        <f>'Efetivo Completo'!$M$30</f>
        <v>24</v>
      </c>
      <c r="H26" s="93">
        <f t="shared" si="2"/>
        <v>9.9173553719008267E-2</v>
      </c>
    </row>
    <row r="27" spans="1:8" s="82" customFormat="1" ht="24.75" customHeight="1" x14ac:dyDescent="0.75">
      <c r="A27" s="71">
        <v>21</v>
      </c>
      <c r="B27" s="72" t="s">
        <v>48</v>
      </c>
      <c r="C27" s="73" t="s">
        <v>49</v>
      </c>
      <c r="D27" s="92" t="s">
        <v>44</v>
      </c>
      <c r="E27" s="85">
        <f>'Efetivo Completo'!$H$31</f>
        <v>383</v>
      </c>
      <c r="F27" s="85">
        <f>'Efetivo Completo'!$L$31</f>
        <v>325</v>
      </c>
      <c r="G27" s="85">
        <f>'Efetivo Completo'!$M$31</f>
        <v>0</v>
      </c>
      <c r="H27" s="93">
        <f t="shared" si="2"/>
        <v>0</v>
      </c>
    </row>
    <row r="28" spans="1:8" s="82" customFormat="1" ht="24.75" customHeight="1" x14ac:dyDescent="0.75">
      <c r="A28" s="71">
        <v>23</v>
      </c>
      <c r="B28" s="72" t="s">
        <v>50</v>
      </c>
      <c r="C28" s="73" t="s">
        <v>15</v>
      </c>
      <c r="D28" s="92" t="s">
        <v>44</v>
      </c>
      <c r="E28" s="85">
        <f>'Efetivo Completo'!$H$32</f>
        <v>1696</v>
      </c>
      <c r="F28" s="85">
        <f>'Efetivo Completo'!$L$32</f>
        <v>944</v>
      </c>
      <c r="G28" s="85">
        <f>'Efetivo Completo'!$M$32</f>
        <v>0</v>
      </c>
      <c r="H28" s="93">
        <f t="shared" si="2"/>
        <v>0</v>
      </c>
    </row>
    <row r="29" spans="1:8" s="82" customFormat="1" ht="24.75" customHeight="1" x14ac:dyDescent="0.75">
      <c r="A29" s="71">
        <v>24</v>
      </c>
      <c r="B29" s="94" t="s">
        <v>51</v>
      </c>
      <c r="C29" s="79" t="s">
        <v>49</v>
      </c>
      <c r="D29" s="95" t="s">
        <v>47</v>
      </c>
      <c r="E29" s="85">
        <f>'Efetivo Completo'!$H$33</f>
        <v>50</v>
      </c>
      <c r="F29" s="85">
        <f>'Efetivo Completo'!$L$33</f>
        <v>73</v>
      </c>
      <c r="G29" s="85">
        <f>'Efetivo Completo'!$M$33</f>
        <v>23</v>
      </c>
      <c r="H29" s="93">
        <f t="shared" si="2"/>
        <v>0.46</v>
      </c>
    </row>
    <row r="30" spans="1:8" s="82" customFormat="1" ht="24.75" customHeight="1" x14ac:dyDescent="0.75">
      <c r="A30" s="71">
        <v>25</v>
      </c>
      <c r="B30" s="78" t="s">
        <v>52</v>
      </c>
      <c r="C30" s="79" t="s">
        <v>19</v>
      </c>
      <c r="D30" s="95" t="s">
        <v>53</v>
      </c>
      <c r="E30" s="85">
        <f>'Efetivo Completo'!$H$34</f>
        <v>912</v>
      </c>
      <c r="F30" s="85">
        <f>'Efetivo Completo'!$L$34</f>
        <v>1912</v>
      </c>
      <c r="G30" s="85">
        <f>'Efetivo Completo'!$M$34</f>
        <v>1000</v>
      </c>
      <c r="H30" s="93">
        <f t="shared" si="2"/>
        <v>1.0964912280701755</v>
      </c>
    </row>
    <row r="31" spans="1:8" s="82" customFormat="1" ht="24.75" customHeight="1" x14ac:dyDescent="0.75">
      <c r="A31" s="71">
        <v>26</v>
      </c>
      <c r="B31" s="78" t="s">
        <v>54</v>
      </c>
      <c r="C31" s="79" t="s">
        <v>19</v>
      </c>
      <c r="D31" s="95" t="s">
        <v>44</v>
      </c>
      <c r="E31" s="85">
        <f>'Efetivo Completo'!$H$35</f>
        <v>1564</v>
      </c>
      <c r="F31" s="85">
        <f>'Efetivo Completo'!$L$35</f>
        <v>1533</v>
      </c>
      <c r="G31" s="85">
        <f>'Efetivo Completo'!$M$35</f>
        <v>0</v>
      </c>
      <c r="H31" s="93">
        <f t="shared" si="2"/>
        <v>0</v>
      </c>
    </row>
    <row r="32" spans="1:8" s="82" customFormat="1" ht="24.75" customHeight="1" x14ac:dyDescent="0.75">
      <c r="A32" s="71">
        <v>27</v>
      </c>
      <c r="B32" s="81" t="s">
        <v>55</v>
      </c>
      <c r="C32" s="79" t="s">
        <v>19</v>
      </c>
      <c r="D32" s="95" t="s">
        <v>44</v>
      </c>
      <c r="E32" s="85">
        <f>'Efetivo Completo'!$H$36</f>
        <v>1364</v>
      </c>
      <c r="F32" s="85">
        <f>'Efetivo Completo'!$L$36</f>
        <v>1997</v>
      </c>
      <c r="G32" s="85">
        <f>'Efetivo Completo'!$M$36</f>
        <v>633</v>
      </c>
      <c r="H32" s="93">
        <f t="shared" si="2"/>
        <v>0.46407624633431083</v>
      </c>
    </row>
    <row r="33" spans="1:8" s="82" customFormat="1" ht="24.75" customHeight="1" x14ac:dyDescent="0.75">
      <c r="A33" s="198" t="s">
        <v>29</v>
      </c>
      <c r="B33" s="198"/>
      <c r="C33" s="198"/>
      <c r="D33" s="198"/>
      <c r="E33" s="83">
        <f>SUM(E25:E32)</f>
        <v>6303</v>
      </c>
      <c r="F33" s="83">
        <f>SUM(F25:F32)</f>
        <v>7132</v>
      </c>
      <c r="G33" s="83">
        <f>SUM(G25:G32)</f>
        <v>1680</v>
      </c>
      <c r="H33" s="84"/>
    </row>
    <row r="34" spans="1:8" s="82" customFormat="1" ht="21.75" customHeight="1" x14ac:dyDescent="0.75">
      <c r="A34" s="193">
        <v>28</v>
      </c>
      <c r="B34" s="194" t="s">
        <v>56</v>
      </c>
      <c r="C34" s="195" t="s">
        <v>57</v>
      </c>
      <c r="D34" s="77" t="s">
        <v>16</v>
      </c>
      <c r="E34" s="213">
        <f>'Efetivo Completo'!$H$38</f>
        <v>1497</v>
      </c>
      <c r="F34" s="213">
        <f>'Efetivo Completo'!$L$38</f>
        <v>3694</v>
      </c>
      <c r="G34" s="213">
        <f>'Efetivo Completo'!$M$38</f>
        <v>2197</v>
      </c>
      <c r="H34" s="214">
        <f>G34/E34</f>
        <v>1.4676018704074816</v>
      </c>
    </row>
    <row r="35" spans="1:8" s="97" customFormat="1" ht="22.5" customHeight="1" x14ac:dyDescent="0.8">
      <c r="A35" s="193"/>
      <c r="B35" s="194"/>
      <c r="C35" s="195"/>
      <c r="D35" s="95" t="s">
        <v>31</v>
      </c>
      <c r="E35" s="213"/>
      <c r="F35" s="213"/>
      <c r="G35" s="213"/>
      <c r="H35" s="214"/>
    </row>
    <row r="36" spans="1:8" s="97" customFormat="1" ht="22.5" customHeight="1" x14ac:dyDescent="0.8">
      <c r="A36" s="193">
        <v>29</v>
      </c>
      <c r="B36" s="194" t="s">
        <v>58</v>
      </c>
      <c r="C36" s="195" t="s">
        <v>59</v>
      </c>
      <c r="D36" s="77" t="s">
        <v>16</v>
      </c>
      <c r="E36" s="213">
        <f>'Efetivo Completo'!$H$40</f>
        <v>507</v>
      </c>
      <c r="F36" s="213">
        <f>'Efetivo Completo'!$L$40</f>
        <v>677</v>
      </c>
      <c r="G36" s="213">
        <f>'Efetivo Completo'!$M$40</f>
        <v>170</v>
      </c>
      <c r="H36" s="214">
        <f>G36/E36</f>
        <v>0.33530571992110453</v>
      </c>
    </row>
    <row r="37" spans="1:8" s="97" customFormat="1" ht="18" customHeight="1" x14ac:dyDescent="0.8">
      <c r="A37" s="193"/>
      <c r="B37" s="194"/>
      <c r="C37" s="195"/>
      <c r="D37" s="95" t="s">
        <v>31</v>
      </c>
      <c r="E37" s="213"/>
      <c r="F37" s="213"/>
      <c r="G37" s="213"/>
      <c r="H37" s="214"/>
    </row>
    <row r="38" spans="1:8" s="97" customFormat="1" ht="16.5" customHeight="1" x14ac:dyDescent="0.8">
      <c r="A38" s="193"/>
      <c r="B38" s="194"/>
      <c r="C38" s="195"/>
      <c r="D38" s="95" t="s">
        <v>44</v>
      </c>
      <c r="E38" s="213"/>
      <c r="F38" s="213"/>
      <c r="G38" s="213"/>
      <c r="H38" s="214"/>
    </row>
    <row r="39" spans="1:8" s="97" customFormat="1" ht="18" customHeight="1" x14ac:dyDescent="0.8">
      <c r="A39" s="193"/>
      <c r="B39" s="194"/>
      <c r="C39" s="195"/>
      <c r="D39" s="95" t="s">
        <v>60</v>
      </c>
      <c r="E39" s="213"/>
      <c r="F39" s="213"/>
      <c r="G39" s="213"/>
      <c r="H39" s="214"/>
    </row>
    <row r="40" spans="1:8" s="97" customFormat="1" ht="22.5" customHeight="1" x14ac:dyDescent="0.8">
      <c r="A40" s="193">
        <v>30</v>
      </c>
      <c r="B40" s="194" t="s">
        <v>61</v>
      </c>
      <c r="C40" s="195" t="s">
        <v>62</v>
      </c>
      <c r="D40" s="77" t="s">
        <v>16</v>
      </c>
      <c r="E40" s="213">
        <f>'Efetivo Completo'!$H$44</f>
        <v>500</v>
      </c>
      <c r="F40" s="213">
        <f>'Efetivo Completo'!$L$44</f>
        <v>723</v>
      </c>
      <c r="G40" s="213">
        <f>'Efetivo Completo'!$M$44</f>
        <v>223</v>
      </c>
      <c r="H40" s="214">
        <f>G40/E40</f>
        <v>0.44600000000000001</v>
      </c>
    </row>
    <row r="41" spans="1:8" s="97" customFormat="1" ht="18" customHeight="1" x14ac:dyDescent="0.8">
      <c r="A41" s="193"/>
      <c r="B41" s="194"/>
      <c r="C41" s="195"/>
      <c r="D41" s="95" t="s">
        <v>31</v>
      </c>
      <c r="E41" s="213"/>
      <c r="F41" s="213"/>
      <c r="G41" s="213"/>
      <c r="H41" s="214"/>
    </row>
    <row r="42" spans="1:8" s="97" customFormat="1" ht="16.5" customHeight="1" x14ac:dyDescent="0.8">
      <c r="A42" s="193"/>
      <c r="B42" s="194"/>
      <c r="C42" s="195"/>
      <c r="D42" s="95" t="s">
        <v>44</v>
      </c>
      <c r="E42" s="213"/>
      <c r="F42" s="213"/>
      <c r="G42" s="213"/>
      <c r="H42" s="214"/>
    </row>
    <row r="43" spans="1:8" s="97" customFormat="1" ht="18" customHeight="1" x14ac:dyDescent="0.8">
      <c r="A43" s="193"/>
      <c r="B43" s="194"/>
      <c r="C43" s="195"/>
      <c r="D43" s="95" t="s">
        <v>60</v>
      </c>
      <c r="E43" s="213"/>
      <c r="F43" s="213"/>
      <c r="G43" s="213"/>
      <c r="H43" s="214"/>
    </row>
    <row r="44" spans="1:8" s="97" customFormat="1" ht="25.5" customHeight="1" x14ac:dyDescent="0.8">
      <c r="A44" s="193">
        <v>31</v>
      </c>
      <c r="B44" s="194" t="s">
        <v>105</v>
      </c>
      <c r="C44" s="195" t="s">
        <v>64</v>
      </c>
      <c r="D44" s="77" t="s">
        <v>16</v>
      </c>
      <c r="E44" s="213">
        <f>'Efetivo Completo'!$H$48</f>
        <v>864</v>
      </c>
      <c r="F44" s="213">
        <f>'Efetivo Completo'!$L$48</f>
        <v>1758</v>
      </c>
      <c r="G44" s="213">
        <f>'Efetivo Completo'!$M$48</f>
        <v>894</v>
      </c>
      <c r="H44" s="214">
        <f>G44/E44</f>
        <v>1.0347222222222223</v>
      </c>
    </row>
    <row r="45" spans="1:8" s="97" customFormat="1" ht="21" customHeight="1" x14ac:dyDescent="0.8">
      <c r="A45" s="193"/>
      <c r="B45" s="194"/>
      <c r="C45" s="195"/>
      <c r="D45" s="95" t="s">
        <v>31</v>
      </c>
      <c r="E45" s="213"/>
      <c r="F45" s="213"/>
      <c r="G45" s="213"/>
      <c r="H45" s="214"/>
    </row>
    <row r="46" spans="1:8" s="97" customFormat="1" ht="21" customHeight="1" x14ac:dyDescent="0.8">
      <c r="A46" s="193"/>
      <c r="B46" s="194"/>
      <c r="C46" s="195"/>
      <c r="D46" s="95" t="s">
        <v>44</v>
      </c>
      <c r="E46" s="213"/>
      <c r="F46" s="213"/>
      <c r="G46" s="213"/>
      <c r="H46" s="214"/>
    </row>
    <row r="47" spans="1:8" s="97" customFormat="1" ht="19.5" customHeight="1" x14ac:dyDescent="0.8">
      <c r="A47" s="193"/>
      <c r="B47" s="194"/>
      <c r="C47" s="195"/>
      <c r="D47" s="95" t="s">
        <v>60</v>
      </c>
      <c r="E47" s="213"/>
      <c r="F47" s="213"/>
      <c r="G47" s="213"/>
      <c r="H47" s="214"/>
    </row>
    <row r="48" spans="1:8" s="97" customFormat="1" ht="21" customHeight="1" x14ac:dyDescent="0.8">
      <c r="A48" s="193">
        <v>32</v>
      </c>
      <c r="B48" s="194" t="s">
        <v>106</v>
      </c>
      <c r="C48" s="195" t="s">
        <v>15</v>
      </c>
      <c r="D48" s="77" t="s">
        <v>16</v>
      </c>
      <c r="E48" s="213">
        <f>'Efetivo Completo'!$H$52</f>
        <v>48</v>
      </c>
      <c r="F48" s="213">
        <f>'Efetivo Completo'!$L$52</f>
        <v>29</v>
      </c>
      <c r="G48" s="213">
        <f>'Efetivo Completo'!$M$52</f>
        <v>0</v>
      </c>
      <c r="H48" s="214">
        <f>G48/E48</f>
        <v>0</v>
      </c>
    </row>
    <row r="49" spans="1:8" s="97" customFormat="1" ht="25.5" customHeight="1" x14ac:dyDescent="0.8">
      <c r="A49" s="193"/>
      <c r="B49" s="194"/>
      <c r="C49" s="195"/>
      <c r="D49" s="95" t="s">
        <v>31</v>
      </c>
      <c r="E49" s="213"/>
      <c r="F49" s="213"/>
      <c r="G49" s="213"/>
      <c r="H49" s="214"/>
    </row>
    <row r="50" spans="1:8" s="97" customFormat="1" ht="19.5" customHeight="1" x14ac:dyDescent="0.8">
      <c r="A50" s="193">
        <v>33</v>
      </c>
      <c r="B50" s="194" t="s">
        <v>66</v>
      </c>
      <c r="C50" s="215" t="s">
        <v>15</v>
      </c>
      <c r="D50" s="98" t="s">
        <v>16</v>
      </c>
      <c r="E50" s="213">
        <f>'Efetivo Completo'!$H$54</f>
        <v>672</v>
      </c>
      <c r="F50" s="213">
        <f>'Efetivo Completo'!$L$54</f>
        <v>1065</v>
      </c>
      <c r="G50" s="213">
        <f>'Efetivo Completo'!$M$54</f>
        <v>393</v>
      </c>
      <c r="H50" s="216">
        <f>G50/E50</f>
        <v>0.5848214285714286</v>
      </c>
    </row>
    <row r="51" spans="1:8" s="97" customFormat="1" ht="18" customHeight="1" x14ac:dyDescent="0.8">
      <c r="A51" s="193"/>
      <c r="B51" s="194"/>
      <c r="C51" s="215"/>
      <c r="D51" s="95" t="s">
        <v>31</v>
      </c>
      <c r="E51" s="213"/>
      <c r="F51" s="213"/>
      <c r="G51" s="213"/>
      <c r="H51" s="216"/>
    </row>
    <row r="52" spans="1:8" s="97" customFormat="1" ht="25.5" customHeight="1" x14ac:dyDescent="0.8">
      <c r="A52" s="193">
        <v>34</v>
      </c>
      <c r="B52" s="194" t="s">
        <v>107</v>
      </c>
      <c r="C52" s="195" t="s">
        <v>15</v>
      </c>
      <c r="D52" s="77" t="s">
        <v>16</v>
      </c>
      <c r="E52" s="213">
        <f>'Efetivo Completo'!$H$56</f>
        <v>1344</v>
      </c>
      <c r="F52" s="213">
        <f>'Efetivo Completo'!$L$56</f>
        <v>2986</v>
      </c>
      <c r="G52" s="213">
        <f>'Efetivo Completo'!$M$56</f>
        <v>1642</v>
      </c>
      <c r="H52" s="216">
        <f>G52/E52</f>
        <v>1.2217261904761905</v>
      </c>
    </row>
    <row r="53" spans="1:8" s="97" customFormat="1" ht="23" x14ac:dyDescent="0.8">
      <c r="A53" s="193"/>
      <c r="B53" s="194"/>
      <c r="C53" s="195"/>
      <c r="D53" s="95" t="s">
        <v>31</v>
      </c>
      <c r="E53" s="213"/>
      <c r="F53" s="213"/>
      <c r="G53" s="213"/>
      <c r="H53" s="216"/>
    </row>
    <row r="54" spans="1:8" s="97" customFormat="1" ht="19.5" customHeight="1" x14ac:dyDescent="0.8">
      <c r="A54" s="193">
        <v>35</v>
      </c>
      <c r="B54" s="194" t="s">
        <v>108</v>
      </c>
      <c r="C54" s="195" t="s">
        <v>69</v>
      </c>
      <c r="D54" s="77" t="s">
        <v>16</v>
      </c>
      <c r="E54" s="213">
        <f>'Efetivo Completo'!$H$58</f>
        <v>432</v>
      </c>
      <c r="F54" s="213">
        <f>'Efetivo Completo'!$L$58</f>
        <v>340</v>
      </c>
      <c r="G54" s="213">
        <f>'Efetivo Completo'!$M$58</f>
        <v>0</v>
      </c>
      <c r="H54" s="214">
        <f>G54/E54</f>
        <v>0</v>
      </c>
    </row>
    <row r="55" spans="1:8" s="97" customFormat="1" ht="23" x14ac:dyDescent="0.8">
      <c r="A55" s="193"/>
      <c r="B55" s="194"/>
      <c r="C55" s="195"/>
      <c r="D55" s="95" t="s">
        <v>44</v>
      </c>
      <c r="E55" s="213"/>
      <c r="F55" s="213"/>
      <c r="G55" s="213"/>
      <c r="H55" s="214"/>
    </row>
    <row r="56" spans="1:8" s="82" customFormat="1" ht="24.75" customHeight="1" x14ac:dyDescent="0.75">
      <c r="A56" s="193">
        <v>36</v>
      </c>
      <c r="B56" s="194" t="s">
        <v>109</v>
      </c>
      <c r="C56" s="195" t="s">
        <v>15</v>
      </c>
      <c r="D56" s="77" t="s">
        <v>16</v>
      </c>
      <c r="E56" s="213">
        <f>'Efetivo Completo'!$H$60</f>
        <v>512</v>
      </c>
      <c r="F56" s="213">
        <f>'Efetivo Completo'!$L$60</f>
        <v>864</v>
      </c>
      <c r="G56" s="196">
        <f>'Efetivo Completo'!$M$60</f>
        <v>352</v>
      </c>
      <c r="H56" s="197">
        <f>G56/E56</f>
        <v>0.6875</v>
      </c>
    </row>
    <row r="57" spans="1:8" s="82" customFormat="1" ht="18.75" customHeight="1" x14ac:dyDescent="0.75">
      <c r="A57" s="193"/>
      <c r="B57" s="194"/>
      <c r="C57" s="195"/>
      <c r="D57" s="95" t="s">
        <v>31</v>
      </c>
      <c r="E57" s="213"/>
      <c r="F57" s="213"/>
      <c r="G57" s="196"/>
      <c r="H57" s="197"/>
    </row>
    <row r="58" spans="1:8" s="82" customFormat="1" ht="18.75" customHeight="1" x14ac:dyDescent="0.75">
      <c r="A58" s="193"/>
      <c r="B58" s="194"/>
      <c r="C58" s="195"/>
      <c r="D58" s="95" t="s">
        <v>44</v>
      </c>
      <c r="E58" s="213"/>
      <c r="F58" s="213"/>
      <c r="G58" s="196"/>
      <c r="H58" s="197"/>
    </row>
    <row r="59" spans="1:8" s="97" customFormat="1" ht="24" customHeight="1" x14ac:dyDescent="0.8">
      <c r="A59" s="199">
        <v>37</v>
      </c>
      <c r="B59" s="204" t="s">
        <v>71</v>
      </c>
      <c r="C59" s="201" t="s">
        <v>19</v>
      </c>
      <c r="D59" s="77" t="s">
        <v>16</v>
      </c>
      <c r="E59" s="205">
        <f>'Efetivo Completo'!$H$63</f>
        <v>541</v>
      </c>
      <c r="F59" s="205">
        <f>'Efetivo Completo'!$L$63</f>
        <v>628</v>
      </c>
      <c r="G59" s="202">
        <f>'Efetivo Completo'!$M$63</f>
        <v>87</v>
      </c>
      <c r="H59" s="203">
        <f>G59/E59</f>
        <v>0.16081330868761554</v>
      </c>
    </row>
    <row r="60" spans="1:8" s="97" customFormat="1" ht="24" customHeight="1" x14ac:dyDescent="0.8">
      <c r="A60" s="199"/>
      <c r="B60" s="204"/>
      <c r="C60" s="201"/>
      <c r="D60" s="95" t="s">
        <v>31</v>
      </c>
      <c r="E60" s="205"/>
      <c r="F60" s="205"/>
      <c r="G60" s="202"/>
      <c r="H60" s="203"/>
    </row>
    <row r="61" spans="1:8" s="69" customFormat="1" ht="29.25" customHeight="1" x14ac:dyDescent="0.75">
      <c r="A61" s="206">
        <v>38</v>
      </c>
      <c r="B61" s="204" t="s">
        <v>73</v>
      </c>
      <c r="C61" s="212" t="s">
        <v>49</v>
      </c>
      <c r="D61" s="77" t="s">
        <v>16</v>
      </c>
      <c r="E61" s="196">
        <f>'Efetivo Completo'!$H$65</f>
        <v>133</v>
      </c>
      <c r="F61" s="202">
        <f>'Efetivo Completo'!$L$65</f>
        <v>77</v>
      </c>
      <c r="G61" s="196">
        <f>'Efetivo Completo'!$M$65</f>
        <v>0</v>
      </c>
      <c r="H61" s="197">
        <f>G61/E61</f>
        <v>0</v>
      </c>
    </row>
    <row r="62" spans="1:8" s="69" customFormat="1" ht="29.25" customHeight="1" x14ac:dyDescent="0.75">
      <c r="A62" s="206"/>
      <c r="B62" s="204"/>
      <c r="C62" s="212"/>
      <c r="D62" s="77" t="s">
        <v>31</v>
      </c>
      <c r="E62" s="196"/>
      <c r="F62" s="196"/>
      <c r="G62" s="196"/>
      <c r="H62" s="197"/>
    </row>
    <row r="63" spans="1:8" s="69" customFormat="1" ht="29.25" customHeight="1" x14ac:dyDescent="0.75">
      <c r="A63" s="206"/>
      <c r="B63" s="204"/>
      <c r="C63" s="212"/>
      <c r="D63" s="95" t="s">
        <v>44</v>
      </c>
      <c r="E63" s="196"/>
      <c r="F63" s="196"/>
      <c r="G63" s="196"/>
      <c r="H63" s="197"/>
    </row>
    <row r="64" spans="1:8" s="69" customFormat="1" ht="29.25" customHeight="1" x14ac:dyDescent="0.75">
      <c r="A64" s="206"/>
      <c r="B64" s="204"/>
      <c r="C64" s="212"/>
      <c r="D64" s="95" t="s">
        <v>60</v>
      </c>
      <c r="E64" s="196"/>
      <c r="F64" s="202"/>
      <c r="G64" s="196"/>
      <c r="H64" s="197"/>
    </row>
    <row r="65" spans="1:8" s="69" customFormat="1" ht="29.25" customHeight="1" x14ac:dyDescent="0.75">
      <c r="A65" s="206">
        <v>39</v>
      </c>
      <c r="B65" s="207" t="s">
        <v>74</v>
      </c>
      <c r="C65" s="208" t="s">
        <v>19</v>
      </c>
      <c r="D65" s="99" t="s">
        <v>16</v>
      </c>
      <c r="E65" s="209">
        <f>'Efetivo Completo'!$H$69</f>
        <v>992</v>
      </c>
      <c r="F65" s="210">
        <f>'Efetivo Completo'!$L$69</f>
        <v>1265</v>
      </c>
      <c r="G65" s="211">
        <f>'Efetivo Completo'!$M$69</f>
        <v>273</v>
      </c>
      <c r="H65" s="197">
        <f>G65/E65</f>
        <v>0.27520161290322581</v>
      </c>
    </row>
    <row r="66" spans="1:8" s="69" customFormat="1" ht="29.25" customHeight="1" x14ac:dyDescent="0.75">
      <c r="A66" s="206"/>
      <c r="B66" s="207"/>
      <c r="C66" s="208"/>
      <c r="D66" s="100" t="s">
        <v>44</v>
      </c>
      <c r="E66" s="209"/>
      <c r="F66" s="210"/>
      <c r="G66" s="211"/>
      <c r="H66" s="197"/>
    </row>
    <row r="67" spans="1:8" s="97" customFormat="1" ht="24" customHeight="1" x14ac:dyDescent="0.8">
      <c r="A67" s="199">
        <v>40</v>
      </c>
      <c r="B67" s="204" t="s">
        <v>75</v>
      </c>
      <c r="C67" s="201" t="s">
        <v>19</v>
      </c>
      <c r="D67" s="77" t="s">
        <v>16</v>
      </c>
      <c r="E67" s="205">
        <f>'Efetivo Completo'!$H$71</f>
        <v>400</v>
      </c>
      <c r="F67" s="205">
        <f>'Efetivo Completo'!$L$71</f>
        <v>349</v>
      </c>
      <c r="G67" s="202">
        <f>'Efetivo Completo'!$M$71</f>
        <v>0</v>
      </c>
      <c r="H67" s="203">
        <f>G67/E67</f>
        <v>0</v>
      </c>
    </row>
    <row r="68" spans="1:8" s="97" customFormat="1" ht="24" customHeight="1" x14ac:dyDescent="0.8">
      <c r="A68" s="199"/>
      <c r="B68" s="204"/>
      <c r="C68" s="201"/>
      <c r="D68" s="95" t="s">
        <v>31</v>
      </c>
      <c r="E68" s="205"/>
      <c r="F68" s="205"/>
      <c r="G68" s="202"/>
      <c r="H68" s="203"/>
    </row>
    <row r="69" spans="1:8" s="97" customFormat="1" ht="24" customHeight="1" x14ac:dyDescent="0.8">
      <c r="A69" s="199">
        <v>41</v>
      </c>
      <c r="B69" s="204" t="s">
        <v>76</v>
      </c>
      <c r="C69" s="201" t="s">
        <v>19</v>
      </c>
      <c r="D69" s="77" t="s">
        <v>16</v>
      </c>
      <c r="E69" s="205">
        <f>'Efetivo Completo'!$H$73</f>
        <v>500</v>
      </c>
      <c r="F69" s="205">
        <f>'Efetivo Completo'!$L$73</f>
        <v>739</v>
      </c>
      <c r="G69" s="202">
        <f>'Efetivo Completo'!$M$73</f>
        <v>239</v>
      </c>
      <c r="H69" s="203">
        <f>G69/E69</f>
        <v>0.47799999999999998</v>
      </c>
    </row>
    <row r="70" spans="1:8" s="97" customFormat="1" ht="24" customHeight="1" x14ac:dyDescent="0.8">
      <c r="A70" s="199"/>
      <c r="B70" s="204"/>
      <c r="C70" s="201"/>
      <c r="D70" s="101" t="s">
        <v>31</v>
      </c>
      <c r="E70" s="205"/>
      <c r="F70" s="205"/>
      <c r="G70" s="202"/>
      <c r="H70" s="203"/>
    </row>
    <row r="71" spans="1:8" s="97" customFormat="1" ht="24" customHeight="1" x14ac:dyDescent="0.8">
      <c r="A71" s="190" t="s">
        <v>29</v>
      </c>
      <c r="B71" s="190"/>
      <c r="C71" s="190"/>
      <c r="D71" s="190"/>
      <c r="E71" s="102">
        <f>SUM(E34:E70)</f>
        <v>8942</v>
      </c>
      <c r="F71" s="102">
        <f>SUM(F34:F70)</f>
        <v>15194</v>
      </c>
      <c r="G71" s="103">
        <f>SUM(G34:G70)</f>
        <v>6470</v>
      </c>
      <c r="H71" s="84"/>
    </row>
    <row r="72" spans="1:8" s="69" customFormat="1" ht="29.25" customHeight="1" x14ac:dyDescent="0.75">
      <c r="A72" s="193" t="s">
        <v>77</v>
      </c>
      <c r="B72" s="193"/>
      <c r="C72" s="193"/>
      <c r="D72" s="193"/>
      <c r="E72" s="193"/>
      <c r="F72" s="193"/>
      <c r="G72" s="193"/>
      <c r="H72" s="193"/>
    </row>
    <row r="73" spans="1:8" s="82" customFormat="1" ht="24.75" customHeight="1" x14ac:dyDescent="0.75">
      <c r="A73" s="71">
        <v>42</v>
      </c>
      <c r="B73" s="72" t="s">
        <v>78</v>
      </c>
      <c r="C73" s="73" t="s">
        <v>19</v>
      </c>
      <c r="D73" s="92" t="s">
        <v>16</v>
      </c>
      <c r="E73" s="85">
        <f>'Efetivo Completo'!$H$77</f>
        <v>375</v>
      </c>
      <c r="F73" s="85">
        <f>'Efetivo Completo'!$L$77</f>
        <v>486</v>
      </c>
      <c r="G73" s="85">
        <f>'Efetivo Completo'!$M$77</f>
        <v>111</v>
      </c>
      <c r="H73" s="76">
        <f>G73/E73</f>
        <v>0.29599999999999999</v>
      </c>
    </row>
    <row r="74" spans="1:8" s="82" customFormat="1" ht="24.75" customHeight="1" x14ac:dyDescent="0.75">
      <c r="A74" s="71">
        <v>43</v>
      </c>
      <c r="B74" s="78" t="s">
        <v>79</v>
      </c>
      <c r="C74" s="79" t="s">
        <v>19</v>
      </c>
      <c r="D74" s="92" t="s">
        <v>80</v>
      </c>
      <c r="E74" s="85">
        <f>'Efetivo Completo'!$H$78</f>
        <v>20</v>
      </c>
      <c r="F74" s="85">
        <f>'Efetivo Completo'!$L$78</f>
        <v>12</v>
      </c>
      <c r="G74" s="85">
        <f>'Efetivo Completo'!$M$78</f>
        <v>0</v>
      </c>
      <c r="H74" s="76">
        <f>G74/E74</f>
        <v>0</v>
      </c>
    </row>
    <row r="75" spans="1:8" s="97" customFormat="1" ht="25.5" customHeight="1" x14ac:dyDescent="0.8">
      <c r="A75" s="199">
        <v>44</v>
      </c>
      <c r="B75" s="200" t="s">
        <v>110</v>
      </c>
      <c r="C75" s="201" t="s">
        <v>49</v>
      </c>
      <c r="D75" s="77" t="s">
        <v>44</v>
      </c>
      <c r="E75" s="202">
        <f>'Efetivo Completo'!$H$79</f>
        <v>400</v>
      </c>
      <c r="F75" s="202">
        <f>'Efetivo Completo'!$L$79</f>
        <v>325</v>
      </c>
      <c r="G75" s="202">
        <f>'Efetivo Completo'!$M$79</f>
        <v>0</v>
      </c>
      <c r="H75" s="203">
        <f>G75/E75</f>
        <v>0</v>
      </c>
    </row>
    <row r="76" spans="1:8" s="97" customFormat="1" ht="25.5" customHeight="1" x14ac:dyDescent="0.8">
      <c r="A76" s="199"/>
      <c r="B76" s="200"/>
      <c r="C76" s="201"/>
      <c r="D76" s="95" t="s">
        <v>60</v>
      </c>
      <c r="E76" s="202"/>
      <c r="F76" s="202"/>
      <c r="G76" s="202"/>
      <c r="H76" s="203"/>
    </row>
    <row r="77" spans="1:8" s="97" customFormat="1" ht="25.5" customHeight="1" x14ac:dyDescent="0.8">
      <c r="A77" s="193">
        <v>45</v>
      </c>
      <c r="B77" s="194" t="s">
        <v>111</v>
      </c>
      <c r="C77" s="195" t="s">
        <v>19</v>
      </c>
      <c r="D77" s="77" t="s">
        <v>16</v>
      </c>
      <c r="E77" s="196">
        <f>'Efetivo Completo'!$H$81</f>
        <v>704</v>
      </c>
      <c r="F77" s="196">
        <f>'Efetivo Completo'!$L$81</f>
        <v>596</v>
      </c>
      <c r="G77" s="196">
        <f>'Efetivo Completo'!$M$81</f>
        <v>0</v>
      </c>
      <c r="H77" s="197">
        <f>G77/E77</f>
        <v>0</v>
      </c>
    </row>
    <row r="78" spans="1:8" s="97" customFormat="1" ht="25.5" customHeight="1" x14ac:dyDescent="0.8">
      <c r="A78" s="193"/>
      <c r="B78" s="194"/>
      <c r="C78" s="195"/>
      <c r="D78" s="95" t="s">
        <v>72</v>
      </c>
      <c r="E78" s="196"/>
      <c r="F78" s="196"/>
      <c r="G78" s="196"/>
      <c r="H78" s="197"/>
    </row>
    <row r="79" spans="1:8" s="97" customFormat="1" ht="25.5" customHeight="1" x14ac:dyDescent="0.8">
      <c r="A79" s="193"/>
      <c r="B79" s="194"/>
      <c r="C79" s="195"/>
      <c r="D79" s="77" t="s">
        <v>44</v>
      </c>
      <c r="E79" s="196"/>
      <c r="F79" s="196"/>
      <c r="G79" s="196"/>
      <c r="H79" s="197"/>
    </row>
    <row r="80" spans="1:8" s="97" customFormat="1" ht="25.5" customHeight="1" x14ac:dyDescent="0.8">
      <c r="A80" s="193">
        <v>46</v>
      </c>
      <c r="B80" s="194" t="s">
        <v>83</v>
      </c>
      <c r="C80" s="195" t="s">
        <v>64</v>
      </c>
      <c r="D80" s="77" t="s">
        <v>16</v>
      </c>
      <c r="E80" s="196">
        <f>'Efetivo Completo'!$H$84</f>
        <v>233</v>
      </c>
      <c r="F80" s="196">
        <f>'Efetivo Completo'!$L$84</f>
        <v>188</v>
      </c>
      <c r="G80" s="196">
        <f>'Efetivo Completo'!$M$84</f>
        <v>0</v>
      </c>
      <c r="H80" s="197">
        <f>G80/E80</f>
        <v>0</v>
      </c>
    </row>
    <row r="81" spans="1:8" s="97" customFormat="1" ht="25.5" customHeight="1" x14ac:dyDescent="0.8">
      <c r="A81" s="193"/>
      <c r="B81" s="194"/>
      <c r="C81" s="195"/>
      <c r="D81" s="95" t="s">
        <v>31</v>
      </c>
      <c r="E81" s="196"/>
      <c r="F81" s="196"/>
      <c r="G81" s="196"/>
      <c r="H81" s="197"/>
    </row>
    <row r="82" spans="1:8" s="97" customFormat="1" ht="25.5" customHeight="1" x14ac:dyDescent="0.8">
      <c r="A82" s="193"/>
      <c r="B82" s="194"/>
      <c r="C82" s="195"/>
      <c r="D82" s="95" t="s">
        <v>44</v>
      </c>
      <c r="E82" s="196"/>
      <c r="F82" s="196"/>
      <c r="G82" s="196"/>
      <c r="H82" s="197"/>
    </row>
    <row r="83" spans="1:8" s="97" customFormat="1" ht="25.5" customHeight="1" x14ac:dyDescent="0.8">
      <c r="A83" s="193"/>
      <c r="B83" s="194"/>
      <c r="C83" s="195"/>
      <c r="D83" s="95" t="s">
        <v>60</v>
      </c>
      <c r="E83" s="196"/>
      <c r="F83" s="196"/>
      <c r="G83" s="196"/>
      <c r="H83" s="197"/>
    </row>
    <row r="84" spans="1:8" s="82" customFormat="1" ht="24.75" customHeight="1" x14ac:dyDescent="0.75">
      <c r="A84" s="198" t="s">
        <v>29</v>
      </c>
      <c r="B84" s="198"/>
      <c r="C84" s="198"/>
      <c r="D84" s="198"/>
      <c r="E84" s="83">
        <f>SUM(E73:E83)</f>
        <v>1732</v>
      </c>
      <c r="F84" s="83">
        <f>SUM(F73:F83)</f>
        <v>1607</v>
      </c>
      <c r="G84" s="83">
        <f>SUM(G73:G83)</f>
        <v>111</v>
      </c>
      <c r="H84" s="84"/>
    </row>
    <row r="85" spans="1:8" s="97" customFormat="1" ht="23" x14ac:dyDescent="0.8">
      <c r="A85" s="191" t="s">
        <v>84</v>
      </c>
      <c r="B85" s="191"/>
      <c r="C85" s="191"/>
      <c r="D85" s="191"/>
      <c r="E85" s="191"/>
      <c r="F85" s="191"/>
      <c r="G85" s="191"/>
      <c r="H85" s="191"/>
    </row>
    <row r="86" spans="1:8" s="97" customFormat="1" ht="23" x14ac:dyDescent="0.8">
      <c r="A86" s="104">
        <v>47</v>
      </c>
      <c r="B86" s="86" t="s">
        <v>112</v>
      </c>
      <c r="C86" s="73" t="s">
        <v>28</v>
      </c>
      <c r="D86" s="79" t="s">
        <v>60</v>
      </c>
      <c r="E86" s="105">
        <f>'Efetivo Completo'!$H$90</f>
        <v>315</v>
      </c>
      <c r="F86" s="105">
        <f>'Efetivo Completo'!$L$90</f>
        <v>4</v>
      </c>
      <c r="G86" s="105">
        <f>'Efetivo Completo'!$M$90</f>
        <v>0</v>
      </c>
      <c r="H86" s="96">
        <f>G86/E86</f>
        <v>0</v>
      </c>
    </row>
    <row r="87" spans="1:8" s="97" customFormat="1" ht="19.25" x14ac:dyDescent="0.8">
      <c r="A87" s="190" t="s">
        <v>29</v>
      </c>
      <c r="B87" s="190"/>
      <c r="C87" s="190"/>
      <c r="D87" s="190"/>
      <c r="E87" s="106">
        <f>E86</f>
        <v>315</v>
      </c>
      <c r="F87" s="107">
        <f>F86</f>
        <v>4</v>
      </c>
      <c r="G87" s="107">
        <f>G86</f>
        <v>0</v>
      </c>
      <c r="H87" s="108"/>
    </row>
    <row r="88" spans="1:8" s="97" customFormat="1" ht="24" customHeight="1" x14ac:dyDescent="0.8">
      <c r="A88" s="191" t="s">
        <v>113</v>
      </c>
      <c r="B88" s="191"/>
      <c r="C88" s="191"/>
      <c r="D88" s="191"/>
      <c r="E88" s="191"/>
      <c r="F88" s="191"/>
      <c r="G88" s="191"/>
      <c r="H88" s="191"/>
    </row>
    <row r="89" spans="1:8" s="97" customFormat="1" ht="18" customHeight="1" x14ac:dyDescent="0.8">
      <c r="A89" s="104">
        <v>48</v>
      </c>
      <c r="B89" s="109" t="s">
        <v>88</v>
      </c>
      <c r="C89" s="92" t="s">
        <v>19</v>
      </c>
      <c r="D89" s="192" t="s">
        <v>114</v>
      </c>
      <c r="E89" s="110"/>
      <c r="F89" s="111">
        <f>'Efetivo Completo'!$L$93</f>
        <v>30</v>
      </c>
      <c r="G89" s="111">
        <f>'Efetivo Completo'!$M$93</f>
        <v>0</v>
      </c>
      <c r="H89" s="96">
        <v>0</v>
      </c>
    </row>
    <row r="90" spans="1:8" s="97" customFormat="1" ht="22.5" customHeight="1" x14ac:dyDescent="0.8">
      <c r="A90" s="104">
        <v>49</v>
      </c>
      <c r="B90" s="109" t="s">
        <v>89</v>
      </c>
      <c r="C90" s="92" t="s">
        <v>49</v>
      </c>
      <c r="D90" s="192"/>
      <c r="E90" s="112"/>
      <c r="F90" s="111">
        <f>'Efetivo Completo'!$L$94</f>
        <v>86</v>
      </c>
      <c r="G90" s="111">
        <f>'Efetivo Completo'!$M$94</f>
        <v>0</v>
      </c>
      <c r="H90" s="96">
        <v>0</v>
      </c>
    </row>
    <row r="91" spans="1:8" s="97" customFormat="1" ht="19.5" customHeight="1" x14ac:dyDescent="0.8">
      <c r="A91" s="104">
        <v>50</v>
      </c>
      <c r="B91" s="109" t="s">
        <v>91</v>
      </c>
      <c r="C91" s="92" t="s">
        <v>19</v>
      </c>
      <c r="D91" s="192"/>
      <c r="E91" s="112"/>
      <c r="F91" s="111">
        <f>'Efetivo Completo'!$L$95</f>
        <v>94</v>
      </c>
      <c r="G91" s="111">
        <f>'Efetivo Completo'!$M$95</f>
        <v>0</v>
      </c>
      <c r="H91" s="96">
        <v>0</v>
      </c>
    </row>
    <row r="92" spans="1:8" s="97" customFormat="1" ht="23" x14ac:dyDescent="0.8">
      <c r="A92" s="113">
        <v>51</v>
      </c>
      <c r="B92" s="109" t="s">
        <v>92</v>
      </c>
      <c r="C92" s="73" t="s">
        <v>19</v>
      </c>
      <c r="D92" s="192"/>
      <c r="E92" s="112"/>
      <c r="F92" s="111">
        <f>'Efetivo Completo'!$L$96</f>
        <v>0</v>
      </c>
      <c r="G92" s="111">
        <f>'Efetivo Completo'!$M$96</f>
        <v>0</v>
      </c>
      <c r="H92" s="96">
        <v>0</v>
      </c>
    </row>
    <row r="93" spans="1:8" s="97" customFormat="1" ht="23" x14ac:dyDescent="0.8">
      <c r="A93" s="114"/>
      <c r="B93" s="109" t="s">
        <v>93</v>
      </c>
      <c r="C93" s="73" t="s">
        <v>19</v>
      </c>
      <c r="D93" s="192"/>
      <c r="E93" s="115"/>
      <c r="F93" s="111">
        <f>'Efetivo Completo'!$L$97</f>
        <v>54</v>
      </c>
      <c r="G93" s="111">
        <f>'Efetivo Completo'!$M$97</f>
        <v>0</v>
      </c>
      <c r="H93" s="96">
        <v>0</v>
      </c>
    </row>
    <row r="94" spans="1:8" s="97" customFormat="1" ht="21" customHeight="1" x14ac:dyDescent="0.8">
      <c r="A94" s="190" t="s">
        <v>29</v>
      </c>
      <c r="B94" s="190"/>
      <c r="C94" s="190"/>
      <c r="D94" s="190"/>
      <c r="E94" s="190"/>
      <c r="F94" s="116">
        <f>SUM(F89:F93)</f>
        <v>264</v>
      </c>
      <c r="G94" s="116">
        <f>SUM(G89:G93)</f>
        <v>0</v>
      </c>
      <c r="H94" s="108">
        <v>0</v>
      </c>
    </row>
    <row r="95" spans="1:8" s="97" customFormat="1" ht="23" x14ac:dyDescent="0.8">
      <c r="A95" s="190" t="s">
        <v>95</v>
      </c>
      <c r="B95" s="190"/>
      <c r="C95" s="190"/>
      <c r="D95" s="190"/>
      <c r="E95" s="117">
        <f>SUM(E14+E24+E33+E71+E84+E87)</f>
        <v>29560</v>
      </c>
      <c r="F95" s="117">
        <f>SUM(F14+F24+F33+F71+F84+F87+F94)</f>
        <v>46860</v>
      </c>
      <c r="G95" s="117">
        <f>SUM(G14+G24+G33+G71+G84+G87)</f>
        <v>19105</v>
      </c>
      <c r="H95" s="84"/>
    </row>
  </sheetData>
  <sheetProtection password="D31A" sheet="1" objects="1" scenarios="1" selectLockedCells="1"/>
  <autoFilter ref="A2:H4" xr:uid="{00000000-0009-0000-0000-000001000000}"/>
  <mergeCells count="140">
    <mergeCell ref="A1:H1"/>
    <mergeCell ref="A2:A4"/>
    <mergeCell ref="B2:B4"/>
    <mergeCell ref="C2:C4"/>
    <mergeCell ref="D2:D4"/>
    <mergeCell ref="E2:E4"/>
    <mergeCell ref="F2:F4"/>
    <mergeCell ref="G2:G4"/>
    <mergeCell ref="H2:H3"/>
    <mergeCell ref="A14:D14"/>
    <mergeCell ref="A24:D24"/>
    <mergeCell ref="A33:D33"/>
    <mergeCell ref="A34:A35"/>
    <mergeCell ref="B34:B35"/>
    <mergeCell ref="C34:C35"/>
    <mergeCell ref="E34:E35"/>
    <mergeCell ref="F34:F35"/>
    <mergeCell ref="G34:G35"/>
    <mergeCell ref="H34:H35"/>
    <mergeCell ref="A36:A39"/>
    <mergeCell ref="B36:B39"/>
    <mergeCell ref="C36:C39"/>
    <mergeCell ref="E36:E39"/>
    <mergeCell ref="F36:F39"/>
    <mergeCell ref="G36:G39"/>
    <mergeCell ref="H36:H39"/>
    <mergeCell ref="A40:A43"/>
    <mergeCell ref="B40:B43"/>
    <mergeCell ref="C40:C43"/>
    <mergeCell ref="E40:E43"/>
    <mergeCell ref="F40:F43"/>
    <mergeCell ref="G40:G43"/>
    <mergeCell ref="H40:H43"/>
    <mergeCell ref="A44:A47"/>
    <mergeCell ref="B44:B47"/>
    <mergeCell ref="C44:C47"/>
    <mergeCell ref="E44:E47"/>
    <mergeCell ref="F44:F47"/>
    <mergeCell ref="G44:G47"/>
    <mergeCell ref="H44:H47"/>
    <mergeCell ref="A48:A49"/>
    <mergeCell ref="B48:B49"/>
    <mergeCell ref="C48:C49"/>
    <mergeCell ref="E48:E49"/>
    <mergeCell ref="F48:F49"/>
    <mergeCell ref="G48:G49"/>
    <mergeCell ref="H48:H49"/>
    <mergeCell ref="A50:A51"/>
    <mergeCell ref="B50:B51"/>
    <mergeCell ref="C50:C51"/>
    <mergeCell ref="E50:E51"/>
    <mergeCell ref="F50:F51"/>
    <mergeCell ref="G50:G51"/>
    <mergeCell ref="H50:H51"/>
    <mergeCell ref="A52:A53"/>
    <mergeCell ref="B52:B53"/>
    <mergeCell ref="C52:C53"/>
    <mergeCell ref="E52:E53"/>
    <mergeCell ref="F52:F53"/>
    <mergeCell ref="G52:G53"/>
    <mergeCell ref="H52:H53"/>
    <mergeCell ref="A54:A55"/>
    <mergeCell ref="B54:B55"/>
    <mergeCell ref="C54:C55"/>
    <mergeCell ref="E54:E55"/>
    <mergeCell ref="F54:F55"/>
    <mergeCell ref="G54:G55"/>
    <mergeCell ref="H54:H55"/>
    <mergeCell ref="A56:A58"/>
    <mergeCell ref="B56:B58"/>
    <mergeCell ref="C56:C58"/>
    <mergeCell ref="E56:E58"/>
    <mergeCell ref="F56:F58"/>
    <mergeCell ref="G56:G58"/>
    <mergeCell ref="H56:H58"/>
    <mergeCell ref="A59:A60"/>
    <mergeCell ref="B59:B60"/>
    <mergeCell ref="C59:C60"/>
    <mergeCell ref="E59:E60"/>
    <mergeCell ref="F59:F60"/>
    <mergeCell ref="G59:G60"/>
    <mergeCell ref="H59:H60"/>
    <mergeCell ref="A61:A64"/>
    <mergeCell ref="B61:B64"/>
    <mergeCell ref="C61:C64"/>
    <mergeCell ref="E61:E64"/>
    <mergeCell ref="F61:F64"/>
    <mergeCell ref="G61:G64"/>
    <mergeCell ref="H61:H64"/>
    <mergeCell ref="A65:A66"/>
    <mergeCell ref="B65:B66"/>
    <mergeCell ref="C65:C66"/>
    <mergeCell ref="E65:E66"/>
    <mergeCell ref="F65:F66"/>
    <mergeCell ref="G65:G66"/>
    <mergeCell ref="H65:H66"/>
    <mergeCell ref="A67:A68"/>
    <mergeCell ref="B67:B68"/>
    <mergeCell ref="C67:C68"/>
    <mergeCell ref="E67:E68"/>
    <mergeCell ref="F67:F68"/>
    <mergeCell ref="G67:G68"/>
    <mergeCell ref="H67:H68"/>
    <mergeCell ref="A69:A70"/>
    <mergeCell ref="B69:B70"/>
    <mergeCell ref="C69:C70"/>
    <mergeCell ref="E69:E70"/>
    <mergeCell ref="F69:F70"/>
    <mergeCell ref="G69:G70"/>
    <mergeCell ref="H69:H70"/>
    <mergeCell ref="A71:D71"/>
    <mergeCell ref="A72:H72"/>
    <mergeCell ref="A75:A76"/>
    <mergeCell ref="B75:B76"/>
    <mergeCell ref="C75:C76"/>
    <mergeCell ref="E75:E76"/>
    <mergeCell ref="F75:F76"/>
    <mergeCell ref="G75:G76"/>
    <mergeCell ref="H75:H76"/>
    <mergeCell ref="A77:A79"/>
    <mergeCell ref="B77:B79"/>
    <mergeCell ref="C77:C79"/>
    <mergeCell ref="E77:E79"/>
    <mergeCell ref="F77:F79"/>
    <mergeCell ref="G77:G79"/>
    <mergeCell ref="H77:H79"/>
    <mergeCell ref="A87:D87"/>
    <mergeCell ref="A88:H88"/>
    <mergeCell ref="D89:D93"/>
    <mergeCell ref="A94:E94"/>
    <mergeCell ref="A95:D95"/>
    <mergeCell ref="A80:A83"/>
    <mergeCell ref="B80:B83"/>
    <mergeCell ref="C80:C83"/>
    <mergeCell ref="E80:E83"/>
    <mergeCell ref="F80:F83"/>
    <mergeCell ref="G80:G83"/>
    <mergeCell ref="H80:H83"/>
    <mergeCell ref="A84:D84"/>
    <mergeCell ref="A85:H85"/>
  </mergeCells>
  <printOptions gridLines="1"/>
  <pageMargins left="0.51180555555555496" right="0.51180555555555496" top="0.78749999999999998" bottom="0.78749999999999998" header="0.51180555555555496" footer="0.51180555555555496"/>
  <pageSetup paperSize="9" scale="48" firstPageNumber="0" orientation="landscape" horizontalDpi="300" verticalDpi="300"/>
  <rowBreaks count="1" manualBreakCount="1">
    <brk id="79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MK20"/>
  <sheetViews>
    <sheetView zoomScaleNormal="100" workbookViewId="0">
      <selection activeCell="F16" sqref="F16"/>
    </sheetView>
  </sheetViews>
  <sheetFormatPr defaultRowHeight="14.75" x14ac:dyDescent="0.75"/>
  <cols>
    <col min="1" max="1" width="9.08984375" style="1" customWidth="1"/>
    <col min="2" max="2" width="19.40625" style="1" customWidth="1"/>
    <col min="3" max="3" width="18.81640625" style="1" customWidth="1"/>
    <col min="4" max="4" width="10.6796875" style="1" customWidth="1"/>
    <col min="5" max="1025" width="9.08984375" style="1" customWidth="1"/>
  </cols>
  <sheetData>
    <row r="2" spans="2:4" ht="15.75" x14ac:dyDescent="0.75">
      <c r="B2" s="227" t="s">
        <v>0</v>
      </c>
      <c r="C2" s="227"/>
      <c r="D2" s="227"/>
    </row>
    <row r="3" spans="2:4" x14ac:dyDescent="0.75">
      <c r="B3" s="228" t="s">
        <v>115</v>
      </c>
      <c r="C3" s="229" t="s">
        <v>4</v>
      </c>
      <c r="D3" s="230" t="s">
        <v>116</v>
      </c>
    </row>
    <row r="4" spans="2:4" x14ac:dyDescent="0.75">
      <c r="B4" s="228"/>
      <c r="C4" s="229"/>
      <c r="D4" s="230"/>
    </row>
    <row r="5" spans="2:4" x14ac:dyDescent="0.75">
      <c r="B5" s="228"/>
      <c r="C5" s="229"/>
      <c r="D5" s="230"/>
    </row>
    <row r="6" spans="2:4" ht="20.5" x14ac:dyDescent="0.9">
      <c r="B6" s="118" t="s">
        <v>117</v>
      </c>
      <c r="C6" s="119" t="s">
        <v>31</v>
      </c>
      <c r="D6" s="120">
        <f>'Efetivo Completo'!$I$28+'Efetivo Completo'!$I$39+'Efetivo Completo'!$I$41+'Efetivo Completo'!$I$45+'Efetivo Completo'!$I$49+'Efetivo Completo'!$I$53+'Efetivo Completo'!$I$55+'Efetivo Completo'!$I$57+'Efetivo Completo'!$I$61+'Efetivo Completo'!$I$64+'Efetivo Completo'!$I$66+'Efetivo Completo'!$I$72+'Efetivo Completo'!$I$74</f>
        <v>17811</v>
      </c>
    </row>
    <row r="7" spans="2:4" ht="20.5" x14ac:dyDescent="0.9">
      <c r="B7" s="118" t="s">
        <v>118</v>
      </c>
      <c r="C7" s="119" t="s">
        <v>31</v>
      </c>
      <c r="D7" s="120">
        <f>'Efetivo Completo'!$I$82+'Efetivo Completo'!$I$85</f>
        <v>567</v>
      </c>
    </row>
    <row r="8" spans="2:4" ht="20.5" x14ac:dyDescent="0.9">
      <c r="B8" s="225" t="s">
        <v>119</v>
      </c>
      <c r="C8" s="225"/>
      <c r="D8" s="121">
        <f>SUM(D6:D7)</f>
        <v>18378</v>
      </c>
    </row>
    <row r="9" spans="2:4" ht="20.5" x14ac:dyDescent="0.9">
      <c r="B9" s="118" t="s">
        <v>117</v>
      </c>
      <c r="C9" s="119" t="s">
        <v>16</v>
      </c>
      <c r="D9" s="120">
        <f>'Efetivo Completo'!$I$18+'Efetivo Completo'!$I$38+'Efetivo Completo'!$I$40+'Efetivo Completo'!$I$44+'Efetivo Completo'!$I$48+'Efetivo Completo'!$I$52+'Efetivo Completo'!$I$54+'Efetivo Completo'!$I$56+'Efetivo Completo'!$I$58+'Efetivo Completo'!$I$60+'Efetivo Completo'!$I$63+'Efetivo Completo'!$I$65+'Efetivo Completo'!$I$69+'Efetivo Completo'!$I$71+'Efetivo Completo'!$I$73</f>
        <v>18527</v>
      </c>
    </row>
    <row r="10" spans="2:4" ht="20.5" x14ac:dyDescent="0.9">
      <c r="B10" s="118" t="s">
        <v>118</v>
      </c>
      <c r="C10" s="119" t="s">
        <v>16</v>
      </c>
      <c r="D10" s="120">
        <f>'Efetivo Completo'!$I$77+'Efetivo Completo'!$I$78+'Efetivo Completo'!$I$81+'Efetivo Completo'!$I$84</f>
        <v>643</v>
      </c>
    </row>
    <row r="11" spans="2:4" ht="20.5" x14ac:dyDescent="0.9">
      <c r="B11" s="225" t="s">
        <v>120</v>
      </c>
      <c r="C11" s="225"/>
      <c r="D11" s="121">
        <f>SUM(D9:D10)</f>
        <v>19170</v>
      </c>
    </row>
    <row r="12" spans="2:4" ht="20.5" x14ac:dyDescent="0.9">
      <c r="B12" s="118" t="s">
        <v>117</v>
      </c>
      <c r="C12" s="119" t="s">
        <v>121</v>
      </c>
      <c r="D12" s="120">
        <f>'Efetivo Completo'!$I$37+'Efetivo Completo'!$I$42+'Efetivo Completo'!$I$46+'Efetivo Completo'!$I$50+'Efetivo Completo'!$I$59+'Efetivo Completo'!$I$62+'Efetivo Completo'!$I$67+'Efetivo Completo'!$I$70</f>
        <v>8642</v>
      </c>
    </row>
    <row r="13" spans="2:4" ht="20.5" x14ac:dyDescent="0.9">
      <c r="B13" s="118" t="s">
        <v>118</v>
      </c>
      <c r="C13" s="119" t="s">
        <v>121</v>
      </c>
      <c r="D13" s="120">
        <f>'Efetivo Completo'!$I$79+'Efetivo Completo'!$I$83+'Efetivo Completo'!$I$86</f>
        <v>377</v>
      </c>
    </row>
    <row r="14" spans="2:4" ht="20.5" x14ac:dyDescent="0.9">
      <c r="B14" s="225" t="s">
        <v>122</v>
      </c>
      <c r="C14" s="225"/>
      <c r="D14" s="121">
        <f>SUM(D12:D13)</f>
        <v>9019</v>
      </c>
    </row>
    <row r="15" spans="2:4" ht="20.5" x14ac:dyDescent="0.9">
      <c r="B15" s="118" t="s">
        <v>117</v>
      </c>
      <c r="C15" s="119" t="s">
        <v>60</v>
      </c>
      <c r="D15" s="120">
        <f>'Efetivo Completo'!$I$43+'Efetivo Completo'!$I$47+'Efetivo Completo'!$I$51+'Efetivo Completo'!$I$90+'Efetivo Completo'!$I$68</f>
        <v>4</v>
      </c>
    </row>
    <row r="16" spans="2:4" ht="20.5" x14ac:dyDescent="0.9">
      <c r="B16" s="118" t="s">
        <v>118</v>
      </c>
      <c r="C16" s="119" t="s">
        <v>60</v>
      </c>
      <c r="D16" s="120">
        <f>'Efetivo Completo'!$I$80+'Efetivo Completo'!$I$87</f>
        <v>0</v>
      </c>
    </row>
    <row r="17" spans="2:4" ht="20.5" x14ac:dyDescent="0.9">
      <c r="B17" s="225" t="s">
        <v>123</v>
      </c>
      <c r="C17" s="225"/>
      <c r="D17" s="121">
        <f>SUM(D15:D16)</f>
        <v>4</v>
      </c>
    </row>
    <row r="18" spans="2:4" ht="20.5" x14ac:dyDescent="0.9">
      <c r="B18" s="122" t="s">
        <v>124</v>
      </c>
      <c r="C18" s="123" t="s">
        <v>125</v>
      </c>
      <c r="D18" s="120">
        <f>'Efetivo Completo'!$I$98</f>
        <v>256</v>
      </c>
    </row>
    <row r="19" spans="2:4" ht="20.5" x14ac:dyDescent="0.9">
      <c r="B19" s="122" t="s">
        <v>126</v>
      </c>
      <c r="C19" s="123" t="s">
        <v>125</v>
      </c>
      <c r="D19" s="120">
        <f>'Efetivo Completo'!$K$99</f>
        <v>33</v>
      </c>
    </row>
    <row r="20" spans="2:4" ht="20" x14ac:dyDescent="0.8">
      <c r="B20" s="226" t="s">
        <v>95</v>
      </c>
      <c r="C20" s="226"/>
      <c r="D20" s="124">
        <f>SUM(D8+D11+D14+D17+D18+D19)</f>
        <v>46860</v>
      </c>
    </row>
  </sheetData>
  <sheetProtection password="D31A" sheet="1" objects="1" scenarios="1" selectLockedCells="1"/>
  <mergeCells count="9">
    <mergeCell ref="B11:C11"/>
    <mergeCell ref="B14:C14"/>
    <mergeCell ref="B17:C17"/>
    <mergeCell ref="B20:C20"/>
    <mergeCell ref="B2:D2"/>
    <mergeCell ref="B3:B5"/>
    <mergeCell ref="C3:C5"/>
    <mergeCell ref="D3:D5"/>
    <mergeCell ref="B8:C8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4:H138"/>
  <sheetViews>
    <sheetView topLeftCell="A145" zoomScale="80" zoomScaleNormal="80" workbookViewId="0">
      <selection activeCell="F187" sqref="F187"/>
    </sheetView>
  </sheetViews>
  <sheetFormatPr defaultRowHeight="14.75" x14ac:dyDescent="0.75"/>
  <cols>
    <col min="1" max="1" width="8.6796875" customWidth="1"/>
    <col min="2" max="2" width="10.81640625" customWidth="1"/>
    <col min="3" max="3" width="11.81640625" customWidth="1"/>
    <col min="4" max="4" width="12.26953125" customWidth="1"/>
    <col min="5" max="1025" width="8.6796875" customWidth="1"/>
  </cols>
  <sheetData>
    <row r="4" spans="2:7" x14ac:dyDescent="0.75">
      <c r="B4">
        <v>29020</v>
      </c>
      <c r="C4">
        <v>32096</v>
      </c>
      <c r="D4">
        <v>35064</v>
      </c>
      <c r="E4">
        <v>34081</v>
      </c>
      <c r="F4">
        <v>34001</v>
      </c>
      <c r="G4">
        <v>16659</v>
      </c>
    </row>
    <row r="31" spans="2:8" x14ac:dyDescent="0.75">
      <c r="B31" s="125"/>
      <c r="C31" s="125">
        <v>33627</v>
      </c>
      <c r="D31" s="125">
        <v>39611</v>
      </c>
      <c r="E31" s="125">
        <v>44690</v>
      </c>
      <c r="F31" s="125">
        <v>50482</v>
      </c>
      <c r="G31" s="125">
        <v>50211</v>
      </c>
      <c r="H31" s="125">
        <v>51745</v>
      </c>
    </row>
    <row r="56" spans="2:7" x14ac:dyDescent="0.75">
      <c r="B56">
        <v>301</v>
      </c>
      <c r="C56">
        <v>416</v>
      </c>
      <c r="D56">
        <v>427</v>
      </c>
      <c r="E56">
        <v>572</v>
      </c>
      <c r="F56">
        <v>402</v>
      </c>
      <c r="G56">
        <v>466</v>
      </c>
    </row>
    <row r="73" spans="2:7" x14ac:dyDescent="0.75">
      <c r="B73">
        <v>7282</v>
      </c>
      <c r="C73">
        <v>9277</v>
      </c>
      <c r="D73">
        <v>9902</v>
      </c>
      <c r="E73">
        <v>10431</v>
      </c>
      <c r="F73">
        <v>10840</v>
      </c>
      <c r="G73">
        <v>11784</v>
      </c>
    </row>
    <row r="92" spans="2:7" x14ac:dyDescent="0.75">
      <c r="B92">
        <v>11798</v>
      </c>
      <c r="C92">
        <v>13425</v>
      </c>
      <c r="D92">
        <v>16147</v>
      </c>
      <c r="E92">
        <v>18844</v>
      </c>
      <c r="F92">
        <v>18695</v>
      </c>
      <c r="G92">
        <v>19090</v>
      </c>
    </row>
    <row r="111" spans="2:7" x14ac:dyDescent="0.75">
      <c r="B111">
        <v>14246</v>
      </c>
      <c r="C111">
        <v>16493</v>
      </c>
      <c r="D111">
        <v>18214</v>
      </c>
      <c r="E111">
        <v>20635</v>
      </c>
      <c r="F111">
        <v>20274</v>
      </c>
      <c r="G111">
        <v>19862</v>
      </c>
    </row>
    <row r="132" spans="1:5" x14ac:dyDescent="0.75">
      <c r="B132" t="s">
        <v>127</v>
      </c>
      <c r="C132" t="s">
        <v>128</v>
      </c>
      <c r="D132" t="s">
        <v>129</v>
      </c>
      <c r="E132" t="s">
        <v>130</v>
      </c>
    </row>
    <row r="133" spans="1:5" x14ac:dyDescent="0.75">
      <c r="A133">
        <v>2013</v>
      </c>
      <c r="B133">
        <v>-2348</v>
      </c>
      <c r="C133">
        <v>-2748</v>
      </c>
      <c r="D133">
        <v>-1760</v>
      </c>
      <c r="E133">
        <v>-20</v>
      </c>
    </row>
    <row r="134" spans="1:5" x14ac:dyDescent="0.75">
      <c r="A134">
        <v>2014</v>
      </c>
      <c r="B134">
        <v>-4125</v>
      </c>
      <c r="C134">
        <v>-4814</v>
      </c>
      <c r="D134">
        <v>-3462</v>
      </c>
      <c r="E134">
        <v>-178</v>
      </c>
    </row>
    <row r="135" spans="1:5" x14ac:dyDescent="0.75">
      <c r="A135">
        <v>2015</v>
      </c>
      <c r="B135">
        <v>-6068</v>
      </c>
      <c r="C135">
        <v>-7196</v>
      </c>
      <c r="D135">
        <v>-4052</v>
      </c>
      <c r="E135">
        <v>-208</v>
      </c>
    </row>
    <row r="136" spans="1:5" x14ac:dyDescent="0.75">
      <c r="A136">
        <v>2016</v>
      </c>
      <c r="B136">
        <v>-9196</v>
      </c>
      <c r="C136">
        <v>-9356</v>
      </c>
      <c r="D136">
        <v>-3992</v>
      </c>
      <c r="E136">
        <v>-486</v>
      </c>
    </row>
    <row r="137" spans="1:5" x14ac:dyDescent="0.75">
      <c r="A137">
        <v>2017</v>
      </c>
      <c r="B137">
        <v>-8367</v>
      </c>
      <c r="C137">
        <v>-9213</v>
      </c>
      <c r="D137">
        <v>-4023</v>
      </c>
      <c r="E137">
        <v>-366</v>
      </c>
    </row>
    <row r="138" spans="1:5" x14ac:dyDescent="0.75">
      <c r="A138">
        <v>2018</v>
      </c>
      <c r="B138">
        <v>-8437</v>
      </c>
      <c r="C138">
        <v>-10030</v>
      </c>
      <c r="D138">
        <v>-4481</v>
      </c>
      <c r="E138">
        <v>-485</v>
      </c>
    </row>
  </sheetData>
  <sheetProtection password="F51A" sheet="1" objects="1" scenarios="1" selectLockedCells="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0B7D10F630D5F4D8A19B80A23D85B01" ma:contentTypeVersion="12" ma:contentTypeDescription="Crie um novo documento." ma:contentTypeScope="" ma:versionID="1fbf9d2c6eb7ceece613c2785b7184f2">
  <xsd:schema xmlns:xsd="http://www.w3.org/2001/XMLSchema" xmlns:xs="http://www.w3.org/2001/XMLSchema" xmlns:p="http://schemas.microsoft.com/office/2006/metadata/properties" xmlns:ns2="daf7939b-f48c-430c-a1ff-877c720543f9" xmlns:ns3="38945d31-e6f3-4d90-8a97-632c101a04e7" targetNamespace="http://schemas.microsoft.com/office/2006/metadata/properties" ma:root="true" ma:fieldsID="9fd5b6d70b591caf7f954aebda69f39e" ns2:_="" ns3:_="">
    <xsd:import namespace="daf7939b-f48c-430c-a1ff-877c720543f9"/>
    <xsd:import namespace="38945d31-e6f3-4d90-8a97-632c101a04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f7939b-f48c-430c-a1ff-877c720543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945d31-e6f3-4d90-8a97-632c101a04e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43E4999-2555-4F10-9D54-924DB12E44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f7939b-f48c-430c-a1ff-877c720543f9"/>
    <ds:schemaRef ds:uri="38945d31-e6f3-4d90-8a97-632c101a04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A4EB81-D30C-47C2-AE83-05427CC3C4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049B93-AF4D-4C05-B933-D6079DEBE56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4816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Efetivo Completo</vt:lpstr>
      <vt:lpstr>Efetivo Simplificado</vt:lpstr>
      <vt:lpstr>Regimes</vt:lpstr>
      <vt:lpstr>GRÁFICOS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 Iulianelli</dc:creator>
  <dc:description/>
  <cp:lastModifiedBy>Bernardo Chrispim Baron</cp:lastModifiedBy>
  <cp:revision>440</cp:revision>
  <cp:lastPrinted>2020-08-04T12:26:42Z</cp:lastPrinted>
  <dcterms:created xsi:type="dcterms:W3CDTF">2018-05-06T23:30:16Z</dcterms:created>
  <dcterms:modified xsi:type="dcterms:W3CDTF">2020-10-08T13:14:29Z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0x01010050B7D10F630D5F4D8A19B80A23D85B01</vt:lpwstr>
  </property>
</Properties>
</file>