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https://emailsc.sharepoint.com/sites/COTEAM-MULCHAHE-ITEC-447-SPRING-2023-Group9/Shared Documents/Group 9/Final TCO for submission/"/>
    </mc:Choice>
  </mc:AlternateContent>
  <xr:revisionPtr revIDLastSave="14" documentId="13_ncr:1_{C33F4AA3-8DB1-4721-A666-631E67F14E1F}" xr6:coauthVersionLast="47" xr6:coauthVersionMax="47" xr10:uidLastSave="{8538E21F-8F84-1A48-97A1-62DFDFBB2BE7}"/>
  <bookViews>
    <workbookView xWindow="0" yWindow="0" windowWidth="33600" windowHeight="21000" xr2:uid="{00000000-000D-0000-FFFF-FFFF00000000}"/>
  </bookViews>
  <sheets>
    <sheet name="TCO" sheetId="1" r:id="rId1"/>
    <sheet name="ROI" sheetId="2" r:id="rId2"/>
    <sheet name="Sheet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2" l="1"/>
  <c r="D2" i="1"/>
  <c r="F2" i="1"/>
  <c r="H2" i="1"/>
  <c r="D10" i="1"/>
  <c r="J10" i="1"/>
  <c r="H10" i="1"/>
  <c r="F10" i="1"/>
  <c r="D15" i="2" l="1"/>
  <c r="D14" i="2"/>
  <c r="D13" i="2"/>
  <c r="D12" i="2"/>
  <c r="E12" i="2" l="1"/>
  <c r="E13" i="2" s="1"/>
  <c r="D13" i="1"/>
  <c r="D12" i="1"/>
  <c r="D11" i="1"/>
  <c r="J20" i="1" l="1"/>
  <c r="H20" i="1"/>
  <c r="F20" i="1"/>
  <c r="C19" i="1" l="1"/>
  <c r="B6" i="2" l="1"/>
  <c r="C6" i="2"/>
  <c r="D6" i="2"/>
  <c r="E6" i="2"/>
  <c r="E14" i="2" l="1"/>
  <c r="E15" i="2" s="1"/>
  <c r="E19" i="1"/>
  <c r="D20" i="1"/>
  <c r="J15" i="1"/>
  <c r="H15" i="1"/>
  <c r="F15" i="1"/>
  <c r="D15" i="1"/>
  <c r="F14" i="1"/>
  <c r="F5" i="1"/>
  <c r="F4" i="1"/>
  <c r="D14" i="1"/>
  <c r="G19" i="1" l="1"/>
  <c r="F11" i="1"/>
  <c r="F12" i="1"/>
  <c r="F13" i="1"/>
  <c r="F16" i="1" l="1"/>
  <c r="H11" i="1"/>
  <c r="H12" i="1"/>
  <c r="H13" i="1"/>
  <c r="D16" i="1"/>
  <c r="J3" i="1"/>
  <c r="J4" i="1"/>
  <c r="J5" i="1"/>
  <c r="J6" i="1"/>
  <c r="J7" i="1"/>
  <c r="J2" i="1"/>
  <c r="H3" i="1"/>
  <c r="H4" i="1"/>
  <c r="H5" i="1"/>
  <c r="H6" i="1"/>
  <c r="H7" i="1"/>
  <c r="F3" i="1"/>
  <c r="F6" i="1"/>
  <c r="F7" i="1"/>
  <c r="D3" i="1"/>
  <c r="D4" i="1"/>
  <c r="D5" i="1"/>
  <c r="D6" i="1"/>
  <c r="D7" i="1"/>
  <c r="H16" i="1" l="1"/>
  <c r="F8" i="1"/>
  <c r="D8" i="1"/>
  <c r="J8" i="1"/>
  <c r="H8" i="1"/>
  <c r="H22" i="1" l="1"/>
  <c r="D2" i="2" s="1"/>
  <c r="B14" i="2" s="1"/>
  <c r="D22" i="1"/>
  <c r="B2" i="2" s="1"/>
  <c r="F22" i="1"/>
  <c r="C2" i="2" s="1"/>
  <c r="B5" i="2" l="1"/>
  <c r="B12" i="2"/>
  <c r="C12" i="2" s="1"/>
  <c r="D23" i="1"/>
  <c r="B13" i="2"/>
  <c r="C5" i="2"/>
  <c r="D5" i="2"/>
  <c r="F24" i="1"/>
  <c r="H24" i="1" s="1"/>
  <c r="F23" i="1"/>
  <c r="I19" i="1"/>
  <c r="H23" i="1"/>
  <c r="J11" i="1" l="1"/>
  <c r="J12" i="1"/>
  <c r="J13" i="1"/>
  <c r="C13" i="2"/>
  <c r="C14" i="2" l="1"/>
  <c r="D17" i="2" s="1"/>
  <c r="C17" i="2"/>
  <c r="J16" i="1"/>
  <c r="J22" i="1" s="1"/>
  <c r="E2" i="2" s="1"/>
  <c r="B15" i="2" s="1"/>
  <c r="C15" i="2" s="1"/>
  <c r="E17" i="2" s="1"/>
  <c r="J23" i="1" l="1"/>
  <c r="J24" i="1"/>
  <c r="E5" i="2"/>
</calcChain>
</file>

<file path=xl/sharedStrings.xml><?xml version="1.0" encoding="utf-8"?>
<sst xmlns="http://schemas.openxmlformats.org/spreadsheetml/2006/main" count="83" uniqueCount="69">
  <si>
    <t>Labor</t>
  </si>
  <si>
    <t>Rate ($)</t>
  </si>
  <si>
    <t>Year 1 hrs</t>
  </si>
  <si>
    <t>Year 1$</t>
  </si>
  <si>
    <t>Year 2hrs</t>
  </si>
  <si>
    <t>Year 2 $</t>
  </si>
  <si>
    <t>Year 3hrs</t>
  </si>
  <si>
    <t>Year 3$</t>
  </si>
  <si>
    <t>Year 4hrs</t>
  </si>
  <si>
    <t>Year 4 $</t>
  </si>
  <si>
    <t>Notes:</t>
  </si>
  <si>
    <t>Project Manager</t>
  </si>
  <si>
    <t>Full time Years 1&amp;2, Half time year 3,  0 in year 4</t>
  </si>
  <si>
    <t>www.salary.com for pay rate &amp;  include the burden rate of 50%</t>
  </si>
  <si>
    <t>Desktop Support</t>
  </si>
  <si>
    <t>There are 2 Personnel- Half time years 1, 2, 3, full time in year 4</t>
  </si>
  <si>
    <t>2080 working hours per year (40hr x 52 weeks)</t>
  </si>
  <si>
    <t>Server maintenance</t>
  </si>
  <si>
    <t>Full time Years 1&amp;2, Half time year 3,  25% time in year 4</t>
  </si>
  <si>
    <t>This color shows where you input your data</t>
  </si>
  <si>
    <t xml:space="preserve">SharePoint Developer </t>
  </si>
  <si>
    <t xml:space="preserve">Full time in year 1 </t>
  </si>
  <si>
    <t>Software Trainer</t>
  </si>
  <si>
    <t xml:space="preserve">Full time in year 1.  Half time in years  2, 3, 4, </t>
  </si>
  <si>
    <t>Customer Support</t>
  </si>
  <si>
    <t>There are 2- Personnel 18 hours/month and increases 4 hours per month each year</t>
  </si>
  <si>
    <t>Totals</t>
  </si>
  <si>
    <t>cost</t>
  </si>
  <si>
    <t xml:space="preserve"># </t>
  </si>
  <si>
    <t>#</t>
  </si>
  <si>
    <t>Hardware/Software</t>
  </si>
  <si>
    <t>Exchange Server</t>
  </si>
  <si>
    <t>Server # increases by 1 in year 3</t>
  </si>
  <si>
    <t>Office Pro Plus</t>
  </si>
  <si>
    <t>= total # of users (you do not add anything here it will self-calcuate )</t>
  </si>
  <si>
    <t>Visio Pro</t>
  </si>
  <si>
    <t>Project Pro</t>
  </si>
  <si>
    <t>Utilities Expenses per hr</t>
  </si>
  <si>
    <t xml:space="preserve">8760 potential uptime  hours per year per Server </t>
  </si>
  <si>
    <t>24 hours a day multiplied by 365 days</t>
  </si>
  <si>
    <t xml:space="preserve">Totals </t>
  </si>
  <si>
    <t xml:space="preserve"> </t>
  </si>
  <si>
    <t>Resesearch commercial utility rates for kwh in SC</t>
  </si>
  <si>
    <t>kwh = Kilowatts per hour</t>
  </si>
  <si>
    <t>Training</t>
  </si>
  <si>
    <t>$per user</t>
  </si>
  <si>
    <t># of new</t>
  </si>
  <si>
    <t>Users Total</t>
  </si>
  <si>
    <t>There are 125 new users in the first year</t>
  </si>
  <si>
    <t>New</t>
  </si>
  <si>
    <t>Year 2 there is an increase of 10% of new users over the previous year</t>
  </si>
  <si>
    <t>Year 3 there is a decrease of 30% of new users over the previous year</t>
  </si>
  <si>
    <t xml:space="preserve">TCO </t>
  </si>
  <si>
    <t>Year 4 there is a decrease of 50% of new users over the previous year.</t>
  </si>
  <si>
    <t>per user</t>
  </si>
  <si>
    <t>Total TCO</t>
  </si>
  <si>
    <t>year 1</t>
  </si>
  <si>
    <t>year 2</t>
  </si>
  <si>
    <t>year 3</t>
  </si>
  <si>
    <t>year 4</t>
  </si>
  <si>
    <t>Cost</t>
  </si>
  <si>
    <t>Benefits</t>
  </si>
  <si>
    <t>Cumulative</t>
  </si>
  <si>
    <t>Extra Credit- Only good if done for both sheets</t>
  </si>
  <si>
    <t>Extra Credit (2points)- what is the ROI Ratio</t>
  </si>
  <si>
    <t>Extra Credit (3points)-Provide a line chart of the C Cost &amp; C Benefits</t>
  </si>
  <si>
    <t>C Cost</t>
  </si>
  <si>
    <t>C Benefits</t>
  </si>
  <si>
    <t>ROI 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</si>
</sst>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&quot;$&quot;#,##0.00"/>
    <numFmt numFmtId="166" formatCode="#,##0.0000"/>
    <numFmt numFmtId="167" formatCode="0.0%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4">
    <xf numFmtId="0" fontId="0" fillId="0" borderId="0" xfId="0"/>
    <xf numFmtId="0" fontId="0" fillId="2" borderId="1" xfId="0" applyFill="1" applyBorder="1"/>
    <xf numFmtId="0" fontId="0" fillId="0" borderId="1" xfId="0" applyBorder="1"/>
    <xf numFmtId="164" fontId="0" fillId="0" borderId="1" xfId="0" applyNumberFormat="1" applyBorder="1"/>
    <xf numFmtId="0" fontId="0" fillId="3" borderId="1" xfId="0" applyFill="1" applyBorder="1"/>
    <xf numFmtId="164" fontId="0" fillId="3" borderId="1" xfId="0" applyNumberFormat="1" applyFill="1" applyBorder="1"/>
    <xf numFmtId="165" fontId="0" fillId="0" borderId="1" xfId="0" applyNumberFormat="1" applyBorder="1"/>
    <xf numFmtId="164" fontId="0" fillId="4" borderId="1" xfId="0" applyNumberFormat="1" applyFill="1" applyBorder="1"/>
    <xf numFmtId="0" fontId="0" fillId="4" borderId="1" xfId="0" applyFill="1" applyBorder="1"/>
    <xf numFmtId="0" fontId="0" fillId="5" borderId="1" xfId="0" applyFill="1" applyBorder="1"/>
    <xf numFmtId="164" fontId="0" fillId="5" borderId="1" xfId="0" applyNumberFormat="1" applyFill="1" applyBorder="1"/>
    <xf numFmtId="164" fontId="0" fillId="0" borderId="0" xfId="0" applyNumberFormat="1"/>
    <xf numFmtId="0" fontId="0" fillId="0" borderId="3" xfId="0" applyBorder="1"/>
    <xf numFmtId="0" fontId="0" fillId="3" borderId="1" xfId="0" applyFill="1" applyBorder="1" applyAlignment="1">
      <alignment horizontal="center"/>
    </xf>
    <xf numFmtId="1" fontId="0" fillId="0" borderId="1" xfId="0" applyNumberFormat="1" applyBorder="1"/>
    <xf numFmtId="164" fontId="0" fillId="6" borderId="1" xfId="0" applyNumberFormat="1" applyFill="1" applyBorder="1"/>
    <xf numFmtId="0" fontId="0" fillId="6" borderId="1" xfId="0" applyFill="1" applyBorder="1"/>
    <xf numFmtId="1" fontId="0" fillId="6" borderId="1" xfId="0" applyNumberFormat="1" applyFill="1" applyBorder="1"/>
    <xf numFmtId="164" fontId="0" fillId="2" borderId="1" xfId="0" applyNumberFormat="1" applyFill="1" applyBorder="1"/>
    <xf numFmtId="3" fontId="0" fillId="5" borderId="1" xfId="0" applyNumberFormat="1" applyFill="1" applyBorder="1"/>
    <xf numFmtId="0" fontId="0" fillId="0" borderId="5" xfId="0" applyBorder="1"/>
    <xf numFmtId="166" fontId="0" fillId="0" borderId="1" xfId="0" applyNumberFormat="1" applyBorder="1"/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 wrapText="1"/>
    </xf>
    <xf numFmtId="0" fontId="3" fillId="6" borderId="0" xfId="0" applyFont="1" applyFill="1"/>
    <xf numFmtId="4" fontId="0" fillId="6" borderId="1" xfId="0" applyNumberFormat="1" applyFill="1" applyBorder="1"/>
    <xf numFmtId="4" fontId="0" fillId="0" borderId="1" xfId="0" applyNumberFormat="1" applyBorder="1"/>
    <xf numFmtId="4" fontId="0" fillId="3" borderId="1" xfId="0" applyNumberFormat="1" applyFill="1" applyBorder="1"/>
    <xf numFmtId="4" fontId="0" fillId="0" borderId="3" xfId="0" applyNumberFormat="1" applyBorder="1"/>
    <xf numFmtId="4" fontId="0" fillId="0" borderId="4" xfId="0" applyNumberFormat="1" applyBorder="1"/>
    <xf numFmtId="165" fontId="1" fillId="0" borderId="1" xfId="0" applyNumberFormat="1" applyFont="1" applyBorder="1"/>
    <xf numFmtId="165" fontId="2" fillId="0" borderId="1" xfId="0" applyNumberFormat="1" applyFont="1" applyBorder="1"/>
    <xf numFmtId="165" fontId="0" fillId="0" borderId="0" xfId="0" applyNumberFormat="1"/>
    <xf numFmtId="167" fontId="0" fillId="0" borderId="0" xfId="1" applyNumberFormat="1" applyFont="1"/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6" xfId="0" quotePrefix="1" applyFont="1" applyBorder="1" applyAlignment="1">
      <alignment horizontal="center"/>
    </xf>
    <xf numFmtId="0" fontId="3" fillId="0" borderId="0" xfId="0" quotePrefix="1" applyFont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"/>
                <a:ea typeface="Times"/>
                <a:cs typeface="Times"/>
              </a:defRPr>
            </a:pPr>
            <a:r>
              <a:rPr lang="en-US"/>
              <a:t>Cost Benefit</a:t>
            </a:r>
            <a:r>
              <a:rPr lang="en-US" baseline="0"/>
              <a:t>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"/>
              <a:ea typeface="Times"/>
              <a:cs typeface="Time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 costs</c:v>
          </c:tx>
          <c:spPr>
            <a:ln w="285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ROI!$C$12:$C$15</c:f>
              <c:numCache>
                <c:formatCode>"$"#,##0.00</c:formatCode>
                <c:ptCount val="4"/>
                <c:pt idx="0">
                  <c:v>888063.18</c:v>
                </c:pt>
                <c:pt idx="1">
                  <c:v>1898763.06</c:v>
                </c:pt>
                <c:pt idx="2">
                  <c:v>2968357.52</c:v>
                </c:pt>
                <c:pt idx="3">
                  <c:v>4083216.49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BF4-4CEA-814C-3DEA6B880FA0}"/>
            </c:ext>
          </c:extLst>
        </c:ser>
        <c:ser>
          <c:idx val="2"/>
          <c:order val="1"/>
          <c:tx>
            <c:v>C benefits</c:v>
          </c:tx>
          <c:spPr>
            <a:ln w="28575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ROI!$E$12:$E$15</c:f>
              <c:numCache>
                <c:formatCode>"$"#,##0.00</c:formatCode>
                <c:ptCount val="4"/>
                <c:pt idx="0">
                  <c:v>50000</c:v>
                </c:pt>
                <c:pt idx="1">
                  <c:v>450000</c:v>
                </c:pt>
                <c:pt idx="2">
                  <c:v>2329000</c:v>
                </c:pt>
                <c:pt idx="3">
                  <c:v>6698000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BF4-4CEA-814C-3DEA6B880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5782295"/>
        <c:axId val="1245793799"/>
      </c:lineChart>
      <c:catAx>
        <c:axId val="1055782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45793799"/>
        <c:crosses val="autoZero"/>
        <c:auto val="1"/>
        <c:lblAlgn val="ctr"/>
        <c:lblOffset val="100"/>
        <c:noMultiLvlLbl val="0"/>
      </c:catAx>
      <c:valAx>
        <c:axId val="1245793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82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149225</xdr:colOff>
      <xdr:row>18</xdr:row>
      <xdr:rowOff>0</xdr:rowOff>
    </xdr:from>
    <xdr:to>
      <xdr:col>5</xdr:col>
      <xdr:colOff>130175</xdr:colOff>
      <xdr:row>32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246589-CDEF-1C1C-4904-8AC98B5EA5B3}"/>
            </a:ext>
            <a:ext uri="{147F2762-F138-4A5C-976F-8EAC2B608ADB}">
              <a16:predDERef xmlns:a16="http://schemas.microsoft.com/office/drawing/2014/main" pred="{27A5A1F5-D471-7824-A0CA-7B915AB61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zoomScale="82" zoomScaleNormal="110" workbookViewId="0">
      <selection activeCell="L4" sqref="L4"/>
    </sheetView>
  </sheetViews>
  <sheetFormatPr baseColWidth="10" defaultColWidth="8.83203125" defaultRowHeight="15" x14ac:dyDescent="0.2"/>
  <cols>
    <col min="1" max="1" width="21.33203125" customWidth="1"/>
    <col min="4" max="4" width="13.1640625" customWidth="1"/>
    <col min="6" max="6" width="13" customWidth="1"/>
    <col min="8" max="8" width="14.1640625" customWidth="1"/>
    <col min="10" max="10" width="12.33203125" bestFit="1" customWidth="1"/>
    <col min="11" max="11" width="37.33203125" style="22" customWidth="1"/>
    <col min="12" max="12" width="31.8320312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8" t="s">
        <v>10</v>
      </c>
      <c r="L1" s="39"/>
    </row>
    <row r="2" spans="1:12" x14ac:dyDescent="0.2">
      <c r="A2" s="2" t="s">
        <v>11</v>
      </c>
      <c r="B2" s="27">
        <v>89.93</v>
      </c>
      <c r="C2" s="16">
        <v>2080</v>
      </c>
      <c r="D2" s="28">
        <f t="shared" ref="D2:D7" si="0">SUM(B2*C2)</f>
        <v>187054.40000000002</v>
      </c>
      <c r="E2" s="16">
        <v>2080</v>
      </c>
      <c r="F2" s="28">
        <f t="shared" ref="F2:F7" si="1">SUM(B2*E2)</f>
        <v>187054.40000000002</v>
      </c>
      <c r="G2" s="16">
        <v>1040</v>
      </c>
      <c r="H2" s="28">
        <f t="shared" ref="H2:H7" si="2">SUM(B2*G2)</f>
        <v>93527.200000000012</v>
      </c>
      <c r="I2" s="16">
        <v>0</v>
      </c>
      <c r="J2" s="28">
        <f t="shared" ref="J2:J7" si="3">SUM(B2*I2)</f>
        <v>0</v>
      </c>
      <c r="K2" s="25" t="s">
        <v>12</v>
      </c>
      <c r="L2" s="23" t="s">
        <v>13</v>
      </c>
    </row>
    <row r="3" spans="1:12" x14ac:dyDescent="0.2">
      <c r="A3" s="2" t="s">
        <v>14</v>
      </c>
      <c r="B3" s="27">
        <v>31.15</v>
      </c>
      <c r="C3" s="16">
        <v>2080</v>
      </c>
      <c r="D3" s="28">
        <f t="shared" si="0"/>
        <v>64792</v>
      </c>
      <c r="E3" s="16">
        <v>2080</v>
      </c>
      <c r="F3" s="28">
        <f t="shared" si="1"/>
        <v>64792</v>
      </c>
      <c r="G3" s="16">
        <v>2080</v>
      </c>
      <c r="H3" s="28">
        <f t="shared" si="2"/>
        <v>64792</v>
      </c>
      <c r="I3" s="16">
        <v>4160</v>
      </c>
      <c r="J3" s="28">
        <f t="shared" si="3"/>
        <v>129584</v>
      </c>
      <c r="K3" s="25" t="s">
        <v>15</v>
      </c>
      <c r="L3" s="24" t="s">
        <v>16</v>
      </c>
    </row>
    <row r="4" spans="1:12" x14ac:dyDescent="0.2">
      <c r="A4" s="2" t="s">
        <v>17</v>
      </c>
      <c r="B4" s="27">
        <v>53.83</v>
      </c>
      <c r="C4" s="16">
        <v>2080</v>
      </c>
      <c r="D4" s="28">
        <f t="shared" si="0"/>
        <v>111966.39999999999</v>
      </c>
      <c r="E4" s="16">
        <v>2080</v>
      </c>
      <c r="F4" s="28">
        <f t="shared" si="1"/>
        <v>111966.39999999999</v>
      </c>
      <c r="G4" s="16">
        <v>1040</v>
      </c>
      <c r="H4" s="28">
        <f t="shared" si="2"/>
        <v>55983.199999999997</v>
      </c>
      <c r="I4" s="16">
        <v>520</v>
      </c>
      <c r="J4" s="28">
        <f t="shared" si="3"/>
        <v>27991.599999999999</v>
      </c>
      <c r="K4" s="22" t="s">
        <v>18</v>
      </c>
      <c r="L4" s="26" t="s">
        <v>19</v>
      </c>
    </row>
    <row r="5" spans="1:12" x14ac:dyDescent="0.2">
      <c r="A5" s="2" t="s">
        <v>20</v>
      </c>
      <c r="B5" s="27">
        <v>66.28</v>
      </c>
      <c r="C5" s="16">
        <v>2080</v>
      </c>
      <c r="D5" s="28">
        <f t="shared" si="0"/>
        <v>137862.39999999999</v>
      </c>
      <c r="E5" s="16">
        <v>0</v>
      </c>
      <c r="F5" s="28">
        <f t="shared" si="1"/>
        <v>0</v>
      </c>
      <c r="G5" s="16">
        <v>0</v>
      </c>
      <c r="H5" s="28">
        <f t="shared" si="2"/>
        <v>0</v>
      </c>
      <c r="I5" s="16">
        <v>0</v>
      </c>
      <c r="J5" s="28">
        <f t="shared" si="3"/>
        <v>0</v>
      </c>
      <c r="K5" s="22" t="s">
        <v>21</v>
      </c>
    </row>
    <row r="6" spans="1:12" x14ac:dyDescent="0.2">
      <c r="A6" s="2" t="s">
        <v>22</v>
      </c>
      <c r="B6" s="27">
        <v>39.58</v>
      </c>
      <c r="C6" s="16">
        <v>2080</v>
      </c>
      <c r="D6" s="28">
        <f t="shared" si="0"/>
        <v>82326.399999999994</v>
      </c>
      <c r="E6" s="16">
        <v>1040</v>
      </c>
      <c r="F6" s="28">
        <f t="shared" si="1"/>
        <v>41163.199999999997</v>
      </c>
      <c r="G6" s="16">
        <v>1040</v>
      </c>
      <c r="H6" s="28">
        <f t="shared" si="2"/>
        <v>41163.199999999997</v>
      </c>
      <c r="I6" s="16">
        <v>1040</v>
      </c>
      <c r="J6" s="28">
        <f t="shared" si="3"/>
        <v>41163.199999999997</v>
      </c>
      <c r="K6" s="22" t="s">
        <v>23</v>
      </c>
    </row>
    <row r="7" spans="1:12" ht="25" x14ac:dyDescent="0.2">
      <c r="A7" s="2" t="s">
        <v>24</v>
      </c>
      <c r="B7" s="27">
        <v>34.57</v>
      </c>
      <c r="C7" s="16">
        <v>432</v>
      </c>
      <c r="D7" s="28">
        <f t="shared" si="0"/>
        <v>14934.24</v>
      </c>
      <c r="E7" s="16">
        <v>528</v>
      </c>
      <c r="F7" s="28">
        <f t="shared" si="1"/>
        <v>18252.96</v>
      </c>
      <c r="G7" s="16">
        <v>624</v>
      </c>
      <c r="H7" s="28">
        <f t="shared" si="2"/>
        <v>21571.68</v>
      </c>
      <c r="I7" s="16">
        <v>720</v>
      </c>
      <c r="J7" s="28">
        <f t="shared" si="3"/>
        <v>24890.400000000001</v>
      </c>
      <c r="K7" s="25" t="s">
        <v>25</v>
      </c>
    </row>
    <row r="8" spans="1:12" x14ac:dyDescent="0.2">
      <c r="A8" s="4" t="s">
        <v>26</v>
      </c>
      <c r="B8" s="4" t="s">
        <v>27</v>
      </c>
      <c r="C8" s="13" t="s">
        <v>28</v>
      </c>
      <c r="D8" s="29">
        <f>SUM(D2:D7)</f>
        <v>598935.84000000008</v>
      </c>
      <c r="E8" s="13" t="s">
        <v>29</v>
      </c>
      <c r="F8" s="29">
        <f>SUM(F2:F7)</f>
        <v>423228.96000000008</v>
      </c>
      <c r="G8" s="13" t="s">
        <v>29</v>
      </c>
      <c r="H8" s="29">
        <f>SUM(H2:H7)</f>
        <v>277037.28000000003</v>
      </c>
      <c r="I8" s="13" t="s">
        <v>29</v>
      </c>
      <c r="J8" s="29">
        <f>SUM(J2:J7)</f>
        <v>223629.19999999998</v>
      </c>
    </row>
    <row r="9" spans="1:12" x14ac:dyDescent="0.2">
      <c r="A9" s="9" t="s">
        <v>30</v>
      </c>
      <c r="B9" s="9"/>
      <c r="C9" s="9"/>
      <c r="D9" s="9"/>
      <c r="E9" s="9"/>
      <c r="F9" s="9"/>
      <c r="G9" s="9"/>
      <c r="H9" s="9"/>
      <c r="I9" s="9"/>
      <c r="J9" s="9"/>
    </row>
    <row r="10" spans="1:12" x14ac:dyDescent="0.2">
      <c r="A10" s="2" t="s">
        <v>31</v>
      </c>
      <c r="B10" s="27">
        <v>2299.9899999999998</v>
      </c>
      <c r="C10" s="16">
        <v>1</v>
      </c>
      <c r="D10" s="28">
        <f>SUM(B10*C10)</f>
        <v>2299.9899999999998</v>
      </c>
      <c r="E10" s="16">
        <v>1</v>
      </c>
      <c r="F10" s="28">
        <f>SUM(B10*E10)</f>
        <v>2299.9899999999998</v>
      </c>
      <c r="G10" s="16">
        <v>2</v>
      </c>
      <c r="H10" s="28">
        <f>SUM(B10*G10)</f>
        <v>4599.9799999999996</v>
      </c>
      <c r="I10" s="16">
        <v>2</v>
      </c>
      <c r="J10" s="28">
        <f>SUM(B10*I10)</f>
        <v>4599.9799999999996</v>
      </c>
      <c r="K10" s="22" t="s">
        <v>32</v>
      </c>
    </row>
    <row r="11" spans="1:12" x14ac:dyDescent="0.2">
      <c r="A11" s="2" t="s">
        <v>33</v>
      </c>
      <c r="B11" s="27">
        <v>399.99</v>
      </c>
      <c r="C11" s="8"/>
      <c r="D11" s="28">
        <f>SUM(B11*C20)</f>
        <v>49998.75</v>
      </c>
      <c r="E11" s="8"/>
      <c r="F11" s="28">
        <f>SUM(B11*E19)</f>
        <v>105197.37</v>
      </c>
      <c r="G11" s="8"/>
      <c r="H11" s="28">
        <f>SUM(B11*G19)</f>
        <v>143996.4</v>
      </c>
      <c r="I11" s="8"/>
      <c r="J11" s="28">
        <f>SUM(B11*I19)</f>
        <v>163595.91</v>
      </c>
      <c r="K11" s="40" t="s">
        <v>34</v>
      </c>
      <c r="L11" s="41"/>
    </row>
    <row r="12" spans="1:12" x14ac:dyDescent="0.2">
      <c r="A12" s="2" t="s">
        <v>35</v>
      </c>
      <c r="B12" s="27">
        <v>589</v>
      </c>
      <c r="C12" s="8"/>
      <c r="D12" s="28">
        <f>SUM(B12*C20)</f>
        <v>73625</v>
      </c>
      <c r="E12" s="8"/>
      <c r="F12" s="28">
        <f>SUM(B12*E19)</f>
        <v>154907</v>
      </c>
      <c r="G12" s="8"/>
      <c r="H12" s="28">
        <f>SUM(B12*G19)</f>
        <v>212040</v>
      </c>
      <c r="I12" s="8"/>
      <c r="J12" s="28">
        <f>SUM(B12*I19)</f>
        <v>240901</v>
      </c>
      <c r="K12" s="40" t="s">
        <v>34</v>
      </c>
      <c r="L12" s="41"/>
    </row>
    <row r="13" spans="1:12" x14ac:dyDescent="0.2">
      <c r="A13" s="2" t="s">
        <v>36</v>
      </c>
      <c r="B13" s="27">
        <v>1159.92</v>
      </c>
      <c r="C13" s="8"/>
      <c r="D13" s="28">
        <f>SUM(B13*C20)</f>
        <v>144990</v>
      </c>
      <c r="E13" s="8"/>
      <c r="F13" s="28">
        <f>SUM(B13*E19)</f>
        <v>305058.96000000002</v>
      </c>
      <c r="G13" s="8"/>
      <c r="H13" s="28">
        <f>SUM(B13*G19)</f>
        <v>417571.2</v>
      </c>
      <c r="I13" s="8"/>
      <c r="J13" s="28">
        <f>SUM(B13*I19)</f>
        <v>474407.28</v>
      </c>
      <c r="K13" s="40" t="s">
        <v>34</v>
      </c>
      <c r="L13" s="41"/>
    </row>
    <row r="14" spans="1:12" x14ac:dyDescent="0.2">
      <c r="A14" s="2"/>
      <c r="B14" s="27"/>
      <c r="C14" s="8"/>
      <c r="D14" s="28">
        <f>SUM(B14*C10)</f>
        <v>0</v>
      </c>
      <c r="E14" s="8"/>
      <c r="F14" s="28">
        <f>SUM(B14*C10)</f>
        <v>0</v>
      </c>
      <c r="G14" s="8"/>
      <c r="H14" s="28"/>
      <c r="I14" s="8"/>
      <c r="J14" s="28"/>
    </row>
    <row r="15" spans="1:12" x14ac:dyDescent="0.2">
      <c r="A15" s="2" t="s">
        <v>37</v>
      </c>
      <c r="B15" s="27">
        <v>0.11</v>
      </c>
      <c r="C15" s="16">
        <v>8760</v>
      </c>
      <c r="D15" s="28">
        <f>SUM(B15*C15)</f>
        <v>963.6</v>
      </c>
      <c r="E15" s="16">
        <v>8760</v>
      </c>
      <c r="F15" s="28">
        <f>SUM(B15*E15)</f>
        <v>963.6</v>
      </c>
      <c r="G15" s="16">
        <v>8760</v>
      </c>
      <c r="H15" s="28">
        <f>SUM(B15*G15)</f>
        <v>963.6</v>
      </c>
      <c r="I15" s="16">
        <v>8760</v>
      </c>
      <c r="J15" s="28">
        <f>SUM(B15*I15)</f>
        <v>963.6</v>
      </c>
      <c r="K15" s="22" t="s">
        <v>38</v>
      </c>
      <c r="L15" s="24" t="s">
        <v>39</v>
      </c>
    </row>
    <row r="16" spans="1:12" x14ac:dyDescent="0.2">
      <c r="A16" s="4" t="s">
        <v>40</v>
      </c>
      <c r="B16" s="29"/>
      <c r="C16" s="4" t="s">
        <v>41</v>
      </c>
      <c r="D16" s="29">
        <f>SUM(D10:D15)</f>
        <v>271877.33999999997</v>
      </c>
      <c r="E16" s="4" t="s">
        <v>41</v>
      </c>
      <c r="F16" s="29">
        <f>SUM(F10:F15)</f>
        <v>568426.92000000004</v>
      </c>
      <c r="G16" s="4"/>
      <c r="H16" s="29">
        <f>SUM(H10:H15)</f>
        <v>779171.18</v>
      </c>
      <c r="I16" s="4"/>
      <c r="J16" s="29">
        <f>SUM(J10:J15)</f>
        <v>884467.77</v>
      </c>
      <c r="K16" s="22" t="s">
        <v>42</v>
      </c>
      <c r="L16" s="24" t="s">
        <v>43</v>
      </c>
    </row>
    <row r="17" spans="1:12" x14ac:dyDescent="0.2">
      <c r="A17" s="9" t="s">
        <v>44</v>
      </c>
      <c r="B17" s="10" t="s">
        <v>45</v>
      </c>
      <c r="C17" s="9" t="s">
        <v>46</v>
      </c>
      <c r="D17" s="19"/>
      <c r="E17" s="9" t="s">
        <v>46</v>
      </c>
      <c r="F17" s="10"/>
      <c r="G17" s="9" t="s">
        <v>46</v>
      </c>
      <c r="H17" s="10"/>
      <c r="I17" s="9" t="s">
        <v>46</v>
      </c>
      <c r="J17" s="10"/>
    </row>
    <row r="18" spans="1:12" x14ac:dyDescent="0.2">
      <c r="A18" s="2"/>
      <c r="B18" s="15">
        <v>138</v>
      </c>
      <c r="C18" s="8"/>
      <c r="D18" s="8"/>
      <c r="E18" s="8"/>
      <c r="F18" s="8"/>
      <c r="G18" s="8"/>
      <c r="H18" s="8"/>
      <c r="I18" s="8"/>
      <c r="J18" s="8"/>
    </row>
    <row r="19" spans="1:12" x14ac:dyDescent="0.2">
      <c r="A19" s="2" t="s">
        <v>47</v>
      </c>
      <c r="B19" s="7"/>
      <c r="C19" s="2">
        <f>C20</f>
        <v>125</v>
      </c>
      <c r="D19" s="8"/>
      <c r="E19" s="14">
        <f>SUM(C19+E20)</f>
        <v>263</v>
      </c>
      <c r="F19" s="8"/>
      <c r="G19" s="14">
        <f>SUM(E19+G20)</f>
        <v>360</v>
      </c>
      <c r="H19" s="8"/>
      <c r="I19" s="14">
        <f>SUM(G19+I20)</f>
        <v>409</v>
      </c>
      <c r="J19" s="8"/>
      <c r="K19" s="22" t="s">
        <v>48</v>
      </c>
    </row>
    <row r="20" spans="1:12" x14ac:dyDescent="0.2">
      <c r="A20" s="2" t="s">
        <v>49</v>
      </c>
      <c r="B20" s="7"/>
      <c r="C20" s="16">
        <v>125</v>
      </c>
      <c r="D20" s="28">
        <f>SUM(C20*B18)</f>
        <v>17250</v>
      </c>
      <c r="E20" s="17">
        <v>138</v>
      </c>
      <c r="F20" s="28">
        <f>SUM(E20*B18)</f>
        <v>19044</v>
      </c>
      <c r="G20" s="17">
        <v>97</v>
      </c>
      <c r="H20" s="28">
        <f>SUM(G20*B18)</f>
        <v>13386</v>
      </c>
      <c r="I20" s="16">
        <v>49</v>
      </c>
      <c r="J20" s="28">
        <f>SUM(I20*B18)</f>
        <v>6762</v>
      </c>
      <c r="K20" s="36" t="s">
        <v>50</v>
      </c>
      <c r="L20" s="37"/>
    </row>
    <row r="21" spans="1:12" x14ac:dyDescent="0.2">
      <c r="A21" s="4"/>
      <c r="B21" s="5"/>
      <c r="C21" s="4"/>
      <c r="D21" s="4"/>
      <c r="E21" s="4"/>
      <c r="F21" s="4"/>
      <c r="G21" s="4"/>
      <c r="H21" s="4"/>
      <c r="I21" s="4"/>
      <c r="J21" s="4"/>
      <c r="K21" s="36" t="s">
        <v>51</v>
      </c>
      <c r="L21" s="37"/>
    </row>
    <row r="22" spans="1:12" x14ac:dyDescent="0.2">
      <c r="A22" s="2" t="s">
        <v>52</v>
      </c>
      <c r="B22" s="2"/>
      <c r="C22" s="2"/>
      <c r="D22" s="28">
        <f>SUM(D20,D16,D8)</f>
        <v>888063.18</v>
      </c>
      <c r="E22" s="2"/>
      <c r="F22" s="28">
        <f>SUM(F20,F16,F8)</f>
        <v>1010699.8800000001</v>
      </c>
      <c r="G22" s="2"/>
      <c r="H22" s="28">
        <f>SUM(H20,H8,H16)</f>
        <v>1069594.46</v>
      </c>
      <c r="I22" s="2"/>
      <c r="J22" s="28">
        <f>SUM(J20,J16,J8)</f>
        <v>1114858.97</v>
      </c>
      <c r="K22" s="36" t="s">
        <v>53</v>
      </c>
      <c r="L22" s="37"/>
    </row>
    <row r="23" spans="1:12" x14ac:dyDescent="0.2">
      <c r="A23" s="2" t="s">
        <v>54</v>
      </c>
      <c r="B23" s="2"/>
      <c r="C23" s="2"/>
      <c r="D23" s="28">
        <f>SUM(D22/C19)</f>
        <v>7104.5054400000008</v>
      </c>
      <c r="E23" s="2"/>
      <c r="F23" s="28">
        <f>SUM(F22/E19)</f>
        <v>3842.9653231939169</v>
      </c>
      <c r="G23" s="2"/>
      <c r="H23" s="28">
        <f>SUM(H22/G19)</f>
        <v>2971.0957222222223</v>
      </c>
      <c r="I23" s="2"/>
      <c r="J23" s="28">
        <f>SUM(J22/I19)</f>
        <v>2725.8165525672371</v>
      </c>
    </row>
    <row r="24" spans="1:12" x14ac:dyDescent="0.2">
      <c r="A24" s="2" t="s">
        <v>55</v>
      </c>
      <c r="B24" s="12"/>
      <c r="C24" s="12"/>
      <c r="D24" s="12"/>
      <c r="E24" s="12"/>
      <c r="F24" s="30">
        <f>SUM(F22+D22)</f>
        <v>1898763.06</v>
      </c>
      <c r="G24" s="12"/>
      <c r="H24" s="30">
        <f>SUM(H22+F24)</f>
        <v>2968357.52</v>
      </c>
      <c r="I24" s="12"/>
      <c r="J24" s="31">
        <f>SUM(J22+H24)</f>
        <v>4083216.49</v>
      </c>
    </row>
  </sheetData>
  <mergeCells count="7">
    <mergeCell ref="K21:L21"/>
    <mergeCell ref="K22:L22"/>
    <mergeCell ref="K1:L1"/>
    <mergeCell ref="K11:L11"/>
    <mergeCell ref="K12:L12"/>
    <mergeCell ref="K13:L13"/>
    <mergeCell ref="K20:L20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zoomScale="120" zoomScaleNormal="120" workbookViewId="0">
      <selection activeCell="G15" sqref="G15"/>
    </sheetView>
  </sheetViews>
  <sheetFormatPr baseColWidth="10" defaultColWidth="8.83203125" defaultRowHeight="15" x14ac:dyDescent="0.2"/>
  <cols>
    <col min="1" max="1" width="11.5" customWidth="1"/>
    <col min="2" max="2" width="14.1640625" style="11" customWidth="1"/>
    <col min="3" max="3" width="13.6640625" style="11" customWidth="1"/>
    <col min="4" max="4" width="14.5" style="11" customWidth="1"/>
    <col min="5" max="5" width="15" style="11" customWidth="1"/>
    <col min="7" max="7" width="44.83203125" customWidth="1"/>
  </cols>
  <sheetData>
    <row r="1" spans="1:7" x14ac:dyDescent="0.2">
      <c r="A1" s="2" t="s">
        <v>41</v>
      </c>
      <c r="B1" s="18" t="s">
        <v>56</v>
      </c>
      <c r="C1" s="18" t="s">
        <v>57</v>
      </c>
      <c r="D1" s="18" t="s">
        <v>58</v>
      </c>
      <c r="E1" s="18" t="s">
        <v>59</v>
      </c>
    </row>
    <row r="2" spans="1:7" x14ac:dyDescent="0.2">
      <c r="A2" s="1" t="s">
        <v>60</v>
      </c>
      <c r="B2" s="32">
        <f>TCO!D22</f>
        <v>888063.18</v>
      </c>
      <c r="C2" s="32">
        <f>TCO!F22</f>
        <v>1010699.8800000001</v>
      </c>
      <c r="D2" s="32">
        <f>TCO!H22</f>
        <v>1069594.46</v>
      </c>
      <c r="E2" s="32">
        <f>TCO!J22</f>
        <v>1114858.97</v>
      </c>
    </row>
    <row r="3" spans="1:7" x14ac:dyDescent="0.2">
      <c r="A3" s="1" t="s">
        <v>61</v>
      </c>
      <c r="B3" s="33">
        <v>50000</v>
      </c>
      <c r="C3" s="33">
        <v>400000</v>
      </c>
      <c r="D3" s="33">
        <v>1879000</v>
      </c>
      <c r="E3" s="33">
        <v>4369000</v>
      </c>
    </row>
    <row r="4" spans="1:7" x14ac:dyDescent="0.2">
      <c r="A4" s="1" t="s">
        <v>62</v>
      </c>
      <c r="B4" s="42"/>
      <c r="C4" s="43"/>
      <c r="D4" s="43"/>
      <c r="E4" s="43"/>
    </row>
    <row r="5" spans="1:7" x14ac:dyDescent="0.2">
      <c r="A5" s="1" t="s">
        <v>60</v>
      </c>
      <c r="B5" s="32">
        <f>B2</f>
        <v>888063.18</v>
      </c>
      <c r="C5" s="32">
        <f>SUM(B2:C2)</f>
        <v>1898763.06</v>
      </c>
      <c r="D5" s="32">
        <f>SUM(B2:D2)</f>
        <v>2968357.52</v>
      </c>
      <c r="E5" s="32">
        <f>SUM(B2:E2)</f>
        <v>4083216.49</v>
      </c>
    </row>
    <row r="6" spans="1:7" x14ac:dyDescent="0.2">
      <c r="A6" s="1" t="s">
        <v>61</v>
      </c>
      <c r="B6" s="33">
        <f>B3</f>
        <v>50000</v>
      </c>
      <c r="C6" s="33">
        <f>SUM(B3:C3)</f>
        <v>450000</v>
      </c>
      <c r="D6" s="33">
        <f>SUM(B3:D3)</f>
        <v>2329000</v>
      </c>
      <c r="E6" s="33">
        <f>SUM(B3:E3)</f>
        <v>6698000</v>
      </c>
    </row>
    <row r="7" spans="1:7" x14ac:dyDescent="0.2">
      <c r="A7" s="1"/>
      <c r="B7" s="3"/>
      <c r="C7" s="3"/>
      <c r="D7" s="3"/>
      <c r="E7" s="3"/>
      <c r="G7" s="24" t="s">
        <v>41</v>
      </c>
    </row>
    <row r="8" spans="1:7" x14ac:dyDescent="0.2">
      <c r="A8" s="1"/>
      <c r="B8" s="21"/>
      <c r="C8" s="3"/>
      <c r="D8" s="3"/>
      <c r="E8" s="3"/>
      <c r="G8" t="s">
        <v>63</v>
      </c>
    </row>
    <row r="9" spans="1:7" x14ac:dyDescent="0.2">
      <c r="A9" s="20"/>
      <c r="B9" s="20"/>
      <c r="C9" s="20"/>
      <c r="G9" s="24" t="s">
        <v>64</v>
      </c>
    </row>
    <row r="10" spans="1:7" x14ac:dyDescent="0.2">
      <c r="G10" s="24" t="s">
        <v>65</v>
      </c>
    </row>
    <row r="11" spans="1:7" x14ac:dyDescent="0.2">
      <c r="A11" s="2"/>
      <c r="B11" s="3" t="s">
        <v>60</v>
      </c>
      <c r="C11" s="3" t="s">
        <v>66</v>
      </c>
      <c r="D11" s="3" t="s">
        <v>61</v>
      </c>
      <c r="E11" s="3" t="s">
        <v>67</v>
      </c>
    </row>
    <row r="12" spans="1:7" x14ac:dyDescent="0.2">
      <c r="A12" s="2">
        <v>1</v>
      </c>
      <c r="B12" s="6">
        <f>B2</f>
        <v>888063.18</v>
      </c>
      <c r="C12" s="6">
        <f>B12</f>
        <v>888063.18</v>
      </c>
      <c r="D12" s="6">
        <f>B3</f>
        <v>50000</v>
      </c>
      <c r="E12" s="6">
        <f>D12</f>
        <v>50000</v>
      </c>
    </row>
    <row r="13" spans="1:7" x14ac:dyDescent="0.2">
      <c r="A13" s="2">
        <v>2</v>
      </c>
      <c r="B13" s="6">
        <f>C2</f>
        <v>1010699.8800000001</v>
      </c>
      <c r="C13" s="6">
        <f>(B13+C12)</f>
        <v>1898763.06</v>
      </c>
      <c r="D13" s="6">
        <f>C3</f>
        <v>400000</v>
      </c>
      <c r="E13" s="6">
        <f>E12+D13</f>
        <v>450000</v>
      </c>
    </row>
    <row r="14" spans="1:7" x14ac:dyDescent="0.2">
      <c r="A14" s="2">
        <v>3</v>
      </c>
      <c r="B14" s="6">
        <f>D2</f>
        <v>1069594.46</v>
      </c>
      <c r="C14" s="6">
        <f>(B14+C13)</f>
        <v>2968357.52</v>
      </c>
      <c r="D14" s="6">
        <f>D3</f>
        <v>1879000</v>
      </c>
      <c r="E14" s="6">
        <f>E13+D14</f>
        <v>2329000</v>
      </c>
    </row>
    <row r="15" spans="1:7" x14ac:dyDescent="0.2">
      <c r="A15" s="2">
        <v>4</v>
      </c>
      <c r="B15" s="6">
        <f>E2</f>
        <v>1114858.97</v>
      </c>
      <c r="C15" s="6">
        <f>(B15+C14)</f>
        <v>4083216.49</v>
      </c>
      <c r="D15" s="6">
        <f>E3</f>
        <v>4369000</v>
      </c>
      <c r="E15" s="6">
        <f>E14+D15</f>
        <v>6698000</v>
      </c>
    </row>
    <row r="17" spans="1:5" x14ac:dyDescent="0.2">
      <c r="A17" s="11" t="s">
        <v>68</v>
      </c>
      <c r="B17" s="35">
        <f>(E12-C12)/C12</f>
        <v>-0.94369769952628824</v>
      </c>
      <c r="C17" s="35">
        <f>(E13-C13)/C13</f>
        <v>-0.76300360509436072</v>
      </c>
      <c r="D17" s="35">
        <f>(E14-C14)/C14</f>
        <v>-0.21539100856018181</v>
      </c>
      <c r="E17" s="35">
        <f>(E15-C15)/C15</f>
        <v>0.64037346939691642</v>
      </c>
    </row>
    <row r="19" spans="1:5" x14ac:dyDescent="0.2">
      <c r="C19" s="34"/>
    </row>
  </sheetData>
  <mergeCells count="1">
    <mergeCell ref="B4:E4"/>
  </mergeCells>
  <pageMargins left="0.7" right="0.7" top="0.75" bottom="0.75" header="0.3" footer="0.3"/>
  <pageSetup orientation="portrait" r:id="rId1"/>
  <ignoredErrors>
    <ignoredError sqref="D12" formula="1"/>
    <ignoredError sqref="C6:D6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cols>
    <col min="1" max="1" width="29.664062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5703EB1A907E409DE1DEBA9969414B" ma:contentTypeVersion="11" ma:contentTypeDescription="Create a new document." ma:contentTypeScope="" ma:versionID="69a4a7475e2bb15692c5c0a277c70864">
  <xsd:schema xmlns:xsd="http://www.w3.org/2001/XMLSchema" xmlns:xs="http://www.w3.org/2001/XMLSchema" xmlns:p="http://schemas.microsoft.com/office/2006/metadata/properties" xmlns:ns2="45d697ed-a469-4606-874d-6c22d983fee2" xmlns:ns3="b0007d98-ca1a-42d2-9af0-f35e15b8e267" targetNamespace="http://schemas.microsoft.com/office/2006/metadata/properties" ma:root="true" ma:fieldsID="25193fb2a3631984ad0473990493d73a" ns2:_="" ns3:_="">
    <xsd:import namespace="45d697ed-a469-4606-874d-6c22d983fee2"/>
    <xsd:import namespace="b0007d98-ca1a-42d2-9af0-f35e15b8e2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97ed-a469-4606-874d-6c22d983fe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0eb1200-ba6e-4cde-9974-9e593fd12a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007d98-ca1a-42d2-9af0-f35e15b8e26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5d697ed-a469-4606-874d-6c22d983fee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3D72627-884B-4BC8-B462-F3148FD9FE74}"/>
</file>

<file path=customXml/itemProps2.xml><?xml version="1.0" encoding="utf-8"?>
<ds:datastoreItem xmlns:ds="http://schemas.openxmlformats.org/officeDocument/2006/customXml" ds:itemID="{EDE78495-B613-4F6D-91D8-092453FC24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B2E411A-2A04-47C5-B4C8-DDF26389DA40}">
  <ds:schemaRefs>
    <ds:schemaRef ds:uri="http://schemas.microsoft.com/office/2006/metadata/properties"/>
    <ds:schemaRef ds:uri="45d697ed-a469-4606-874d-6c22d983fee2"/>
    <ds:schemaRef ds:uri="http://www.w3.org/XML/1998/namespace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TCO</vt:lpstr>
      <vt:lpstr>ROI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Mulchahey, Kenneth</dc:creator>
  <cp:keywords/>
  <dc:description/>
  <cp:lastModifiedBy>ALTOUQI, AHMED</cp:lastModifiedBy>
  <cp:revision/>
  <dcterms:created xsi:type="dcterms:W3CDTF">2015-03-18T20:20:55Z</dcterms:created>
  <dcterms:modified xsi:type="dcterms:W3CDTF">2023-04-02T21:42:52Z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0x010100505703EB1A907E409DE1DEBA9969414B</vt:lpwstr>
  </property>
</Properties>
</file>