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910\Desktop\응용통계학\과제\"/>
    </mc:Choice>
  </mc:AlternateContent>
  <xr:revisionPtr revIDLastSave="0" documentId="13_ncr:1_{4F4C3561-F1BC-492C-BEB0-428859139A24}" xr6:coauthVersionLast="47" xr6:coauthVersionMax="47" xr10:uidLastSave="{00000000-0000-0000-0000-000000000000}"/>
  <bookViews>
    <workbookView xWindow="168" yWindow="768" windowWidth="12552" windowHeight="9420" xr2:uid="{E5C18A02-6220-F048-8803-1BDF7F124DF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5" i="1" s="1"/>
  <c r="D24" i="1"/>
  <c r="D28" i="5"/>
  <c r="D29" i="5" s="1"/>
  <c r="C30" i="5" s="1"/>
  <c r="D27" i="5"/>
  <c r="D26" i="5"/>
  <c r="D16" i="5"/>
  <c r="D17" i="5" s="1"/>
  <c r="C18" i="5" s="1"/>
  <c r="D14" i="5"/>
  <c r="D15" i="5" s="1"/>
  <c r="E15" i="5" s="1"/>
  <c r="D33" i="4"/>
  <c r="D18" i="4"/>
  <c r="E20" i="4" s="1"/>
  <c r="D17" i="4"/>
  <c r="D20" i="3"/>
  <c r="D31" i="3" s="1"/>
  <c r="D12" i="3"/>
  <c r="D13" i="3" s="1"/>
  <c r="D11" i="2"/>
  <c r="D10" i="2"/>
  <c r="E11" i="1"/>
  <c r="D12" i="1" s="1"/>
  <c r="D11" i="1"/>
  <c r="D29" i="1" s="1"/>
  <c r="D32" i="4" l="1"/>
  <c r="D21" i="3"/>
  <c r="D13" i="2"/>
  <c r="D18" i="2" s="1"/>
  <c r="D22" i="3"/>
  <c r="D29" i="3" s="1"/>
  <c r="D19" i="4"/>
  <c r="D20" i="4"/>
  <c r="E19" i="4" l="1"/>
  <c r="C21" i="4" s="1"/>
  <c r="D31" i="4"/>
  <c r="E31" i="4" s="1"/>
  <c r="D34" i="4" s="1"/>
</calcChain>
</file>

<file path=xl/sharedStrings.xml><?xml version="1.0" encoding="utf-8"?>
<sst xmlns="http://schemas.openxmlformats.org/spreadsheetml/2006/main" count="161" uniqueCount="90">
  <si>
    <t>sample number</t>
    <phoneticPr fontId="1" type="noConversion"/>
  </si>
  <si>
    <t>sample num</t>
    <phoneticPr fontId="1" type="noConversion"/>
  </si>
  <si>
    <t>n</t>
    <phoneticPr fontId="1" type="noConversion"/>
  </si>
  <si>
    <t>sample mean</t>
    <phoneticPr fontId="1" type="noConversion"/>
  </si>
  <si>
    <t>sample std</t>
    <phoneticPr fontId="1" type="noConversion"/>
  </si>
  <si>
    <t>x_bar</t>
    <phoneticPr fontId="1" type="noConversion"/>
  </si>
  <si>
    <t>s</t>
    <phoneticPr fontId="1" type="noConversion"/>
  </si>
  <si>
    <t>(a)</t>
    <phoneticPr fontId="1" type="noConversion"/>
  </si>
  <si>
    <t>Null hypothesis</t>
    <phoneticPr fontId="1" type="noConversion"/>
  </si>
  <si>
    <t>Alternative hypothesis</t>
    <phoneticPr fontId="1" type="noConversion"/>
  </si>
  <si>
    <t>confidence level</t>
    <phoneticPr fontId="1" type="noConversion"/>
  </si>
  <si>
    <t>one-sided confidence level</t>
    <phoneticPr fontId="1" type="noConversion"/>
  </si>
  <si>
    <t>level of significance</t>
    <phoneticPr fontId="1" type="noConversion"/>
  </si>
  <si>
    <t>alpha</t>
    <phoneticPr fontId="1" type="noConversion"/>
  </si>
  <si>
    <t>critical point</t>
    <phoneticPr fontId="1" type="noConversion"/>
  </si>
  <si>
    <t>t</t>
    <phoneticPr fontId="1" type="noConversion"/>
  </si>
  <si>
    <t>p-value</t>
    <phoneticPr fontId="1" type="noConversion"/>
  </si>
  <si>
    <t>t-statistic</t>
    <phoneticPr fontId="1" type="noConversion"/>
  </si>
  <si>
    <t>(b)</t>
    <phoneticPr fontId="1" type="noConversion"/>
  </si>
  <si>
    <t>significance level</t>
    <phoneticPr fontId="1" type="noConversion"/>
  </si>
  <si>
    <t>hypothesis test</t>
    <phoneticPr fontId="1" type="noConversion"/>
  </si>
  <si>
    <t>Lower bound</t>
    <phoneticPr fontId="1" type="noConversion"/>
  </si>
  <si>
    <t>Lower level</t>
    <phoneticPr fontId="1" type="noConversion"/>
  </si>
  <si>
    <t>(13.476, infinit)</t>
    <phoneticPr fontId="1" type="noConversion"/>
  </si>
  <si>
    <t>lower bound include (mu &gt;= 15), so it is plausible.</t>
    <phoneticPr fontId="1" type="noConversion"/>
  </si>
  <si>
    <t>©</t>
    <phoneticPr fontId="1" type="noConversion"/>
  </si>
  <si>
    <t>p-value &gt; 0.05, so null hypothesis should be accepted</t>
    <phoneticPr fontId="1" type="noConversion"/>
  </si>
  <si>
    <t>(c)</t>
    <phoneticPr fontId="1" type="noConversion"/>
  </si>
  <si>
    <t>acceptance region</t>
    <phoneticPr fontId="1" type="noConversion"/>
  </si>
  <si>
    <t xml:space="preserve">t &gt;= </t>
    <phoneticPr fontId="1" type="noConversion"/>
  </si>
  <si>
    <t>(-1.700, infinite)</t>
    <phoneticPr fontId="1" type="noConversion"/>
  </si>
  <si>
    <t>Length of  confidence interval</t>
    <phoneticPr fontId="1" type="noConversion"/>
  </si>
  <si>
    <t>Upper level</t>
    <phoneticPr fontId="1" type="noConversion"/>
  </si>
  <si>
    <t>2*D9*X/SQRT(D2)</t>
    <phoneticPr fontId="1" type="noConversion"/>
  </si>
  <si>
    <t>=</t>
    <phoneticPr fontId="1" type="noConversion"/>
  </si>
  <si>
    <t>so,</t>
    <phoneticPr fontId="1" type="noConversion"/>
  </si>
  <si>
    <t>99% two-sided confidence interval</t>
    <phoneticPr fontId="1" type="noConversion"/>
  </si>
  <si>
    <t>n &gt;=</t>
    <phoneticPr fontId="1" type="noConversion"/>
  </si>
  <si>
    <t>length no longer than</t>
    <phoneticPr fontId="1" type="noConversion"/>
  </si>
  <si>
    <t>mu_0</t>
    <phoneticPr fontId="1" type="noConversion"/>
  </si>
  <si>
    <t>mu = 600</t>
    <phoneticPr fontId="1" type="noConversion"/>
  </si>
  <si>
    <t>mu !=600</t>
    <phoneticPr fontId="1" type="noConversion"/>
  </si>
  <si>
    <t>p-value &gt; significance  level, so Null hypothesis should be accepted</t>
    <phoneticPr fontId="1" type="noConversion"/>
  </si>
  <si>
    <t>Lower  level</t>
    <phoneticPr fontId="1" type="noConversion"/>
  </si>
  <si>
    <t>confidence interval</t>
    <phoneticPr fontId="1" type="noConversion"/>
  </si>
  <si>
    <t>(570, 659)</t>
    <phoneticPr fontId="1" type="noConversion"/>
  </si>
  <si>
    <t>therefore, 21 samples are needed to additional components(121-100)</t>
    <phoneticPr fontId="1" type="noConversion"/>
  </si>
  <si>
    <t>Length of confidence interval</t>
    <phoneticPr fontId="1" type="noConversion"/>
  </si>
  <si>
    <t>optimal num</t>
    <phoneticPr fontId="1" type="noConversion"/>
  </si>
  <si>
    <t>&gt;=</t>
    <phoneticPr fontId="1" type="noConversion"/>
  </si>
  <si>
    <t>total length no larger than</t>
    <phoneticPr fontId="1" type="noConversion"/>
  </si>
  <si>
    <t>therefore, 77 samples are needed to additional samples(87-10)</t>
    <phoneticPr fontId="1" type="noConversion"/>
  </si>
  <si>
    <t>s_x</t>
    <phoneticPr fontId="1" type="noConversion"/>
  </si>
  <si>
    <t>After</t>
    <phoneticPr fontId="1" type="noConversion"/>
  </si>
  <si>
    <t>Before</t>
    <phoneticPr fontId="1" type="noConversion"/>
  </si>
  <si>
    <t>m</t>
    <phoneticPr fontId="1" type="noConversion"/>
  </si>
  <si>
    <t>y_bar</t>
    <phoneticPr fontId="1" type="noConversion"/>
  </si>
  <si>
    <t>s_y</t>
    <phoneticPr fontId="1" type="noConversion"/>
  </si>
  <si>
    <t>significant level</t>
    <phoneticPr fontId="1" type="noConversion"/>
  </si>
  <si>
    <t>mu_hat</t>
    <phoneticPr fontId="1" type="noConversion"/>
  </si>
  <si>
    <t>sample error</t>
    <phoneticPr fontId="1" type="noConversion"/>
  </si>
  <si>
    <t>degree of freedom</t>
    <phoneticPr fontId="1" type="noConversion"/>
  </si>
  <si>
    <t>p-value &gt; significant level(0.05) , so Null hypothesis should be accepted</t>
    <phoneticPr fontId="1" type="noConversion"/>
  </si>
  <si>
    <t>mu_a = mu_b</t>
    <phoneticPr fontId="1" type="noConversion"/>
  </si>
  <si>
    <t>mu_a != mu_b</t>
    <phoneticPr fontId="1" type="noConversion"/>
  </si>
  <si>
    <t>mu_a-mu_b</t>
    <phoneticPr fontId="1" type="noConversion"/>
  </si>
  <si>
    <t>therefore, it is hard to say that the average delivery time before and after the upgrade are different.</t>
    <phoneticPr fontId="1" type="noConversion"/>
  </si>
  <si>
    <t>mu_a &gt; mu_b</t>
    <phoneticPr fontId="1" type="noConversion"/>
  </si>
  <si>
    <t>mu_a &lt;= mu_b</t>
    <phoneticPr fontId="1" type="noConversion"/>
  </si>
  <si>
    <t>before의 평균시간보다 after의 평균시간이 짧다는것을 보이자</t>
    <phoneticPr fontId="1" type="noConversion"/>
  </si>
  <si>
    <t>degree of  freedom</t>
    <phoneticPr fontId="1" type="noConversion"/>
  </si>
  <si>
    <t>P(X &lt; -t)</t>
    <phoneticPr fontId="1" type="noConversion"/>
  </si>
  <si>
    <t>p-value &gt; 0.05, so Null hypothesis shoud be accepted</t>
    <phoneticPr fontId="1" type="noConversion"/>
  </si>
  <si>
    <t>mu_a=mu_b</t>
    <phoneticPr fontId="1" type="noConversion"/>
  </si>
  <si>
    <t>mu_a!=mu_b</t>
    <phoneticPr fontId="1" type="noConversion"/>
  </si>
  <si>
    <t>p-value &gt; significant level(0.1), so Null hypothesis should be accepted</t>
    <phoneticPr fontId="1" type="noConversion"/>
  </si>
  <si>
    <t>it is hard to say that the average cooking time before and after the upgrade are different</t>
    <phoneticPr fontId="1" type="noConversion"/>
  </si>
  <si>
    <t>unpooled</t>
    <phoneticPr fontId="1" type="noConversion"/>
  </si>
  <si>
    <t>pooled</t>
    <phoneticPr fontId="1" type="noConversion"/>
  </si>
  <si>
    <t>s_p(sample error)</t>
    <phoneticPr fontId="1" type="noConversion"/>
  </si>
  <si>
    <t>x_bar-y_bar</t>
    <phoneticPr fontId="1" type="noConversion"/>
  </si>
  <si>
    <t>p-value &lt; significant level(0.1), so Null hypothesis should be rejected</t>
    <phoneticPr fontId="1" type="noConversion"/>
  </si>
  <si>
    <t>it seems that the average cooking time before and after the upgrade are different</t>
    <phoneticPr fontId="1" type="noConversion"/>
  </si>
  <si>
    <t>mu_b is  more longer. therefore, it is hard to say that  the upgrade was a  success</t>
    <phoneticPr fontId="1" type="noConversion"/>
  </si>
  <si>
    <t>is it plausible that mu &gt;= 15?</t>
    <phoneticPr fontId="1" type="noConversion"/>
  </si>
  <si>
    <t>X(변수)</t>
    <phoneticPr fontId="1" type="noConversion"/>
  </si>
  <si>
    <t>X(변수)=</t>
    <phoneticPr fontId="1" type="noConversion"/>
  </si>
  <si>
    <t>mu &gt;=15</t>
    <phoneticPr fontId="1" type="noConversion"/>
  </si>
  <si>
    <t>mu &lt; 15</t>
    <phoneticPr fontId="1" type="noConversion"/>
  </si>
  <si>
    <t>P(x &lt; t) 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</si>
</sst>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7D63-2CB7-F44B-94CC-76B1C9521057}">
  <dimension ref="A1:E30"/>
  <sheetViews>
    <sheetView tabSelected="1" topLeftCell="A13" zoomScale="105" workbookViewId="0">
      <selection activeCell="F19" sqref="F19"/>
    </sheetView>
  </sheetViews>
  <sheetFormatPr defaultColWidth="10.90625" defaultRowHeight="19.2" x14ac:dyDescent="0.45"/>
  <sheetData>
    <row r="1" spans="1:5" x14ac:dyDescent="0.45">
      <c r="A1">
        <v>1</v>
      </c>
    </row>
    <row r="2" spans="1:5" x14ac:dyDescent="0.45">
      <c r="B2" t="s">
        <v>1</v>
      </c>
      <c r="C2" t="s">
        <v>2</v>
      </c>
      <c r="D2">
        <v>30</v>
      </c>
    </row>
    <row r="3" spans="1:5" x14ac:dyDescent="0.45">
      <c r="B3" t="s">
        <v>3</v>
      </c>
      <c r="C3" s="1" t="s">
        <v>5</v>
      </c>
      <c r="D3" s="1">
        <v>14.4</v>
      </c>
    </row>
    <row r="4" spans="1:5" x14ac:dyDescent="0.45">
      <c r="B4" t="s">
        <v>4</v>
      </c>
      <c r="C4" s="1" t="s">
        <v>6</v>
      </c>
      <c r="D4" s="1">
        <v>2.98</v>
      </c>
    </row>
    <row r="5" spans="1:5" x14ac:dyDescent="0.45">
      <c r="B5" t="s">
        <v>39</v>
      </c>
      <c r="D5">
        <v>15</v>
      </c>
    </row>
    <row r="6" spans="1:5" x14ac:dyDescent="0.45">
      <c r="B6" t="s">
        <v>84</v>
      </c>
    </row>
    <row r="8" spans="1:5" x14ac:dyDescent="0.45">
      <c r="A8" t="s">
        <v>7</v>
      </c>
    </row>
    <row r="9" spans="1:5" x14ac:dyDescent="0.45">
      <c r="B9" t="s">
        <v>11</v>
      </c>
      <c r="D9" s="2">
        <v>0.95</v>
      </c>
    </row>
    <row r="10" spans="1:5" x14ac:dyDescent="0.45">
      <c r="B10" t="s">
        <v>12</v>
      </c>
      <c r="C10" t="s">
        <v>13</v>
      </c>
      <c r="D10">
        <v>0.05</v>
      </c>
    </row>
    <row r="11" spans="1:5" x14ac:dyDescent="0.45">
      <c r="B11" t="s">
        <v>14</v>
      </c>
      <c r="C11" t="s">
        <v>15</v>
      </c>
      <c r="D11">
        <f>_xlfn.T.INV(D10, D2-1)</f>
        <v>-1.6991270265334986</v>
      </c>
      <c r="E11">
        <f>_xlfn.T.INV(D10, D2-1)*-1</f>
        <v>1.6991270265334986</v>
      </c>
    </row>
    <row r="12" spans="1:5" x14ac:dyDescent="0.45">
      <c r="B12" t="s">
        <v>22</v>
      </c>
      <c r="D12">
        <f>D3-E11*D4/SQRT(D2)</f>
        <v>13.475554134170919</v>
      </c>
    </row>
    <row r="13" spans="1:5" x14ac:dyDescent="0.45">
      <c r="B13" t="s">
        <v>21</v>
      </c>
      <c r="D13" t="s">
        <v>23</v>
      </c>
    </row>
    <row r="14" spans="1:5" x14ac:dyDescent="0.45">
      <c r="B14" t="s">
        <v>24</v>
      </c>
    </row>
    <row r="16" spans="1:5" x14ac:dyDescent="0.45">
      <c r="A16" t="s">
        <v>18</v>
      </c>
    </row>
    <row r="17" spans="1:5" x14ac:dyDescent="0.45">
      <c r="B17" t="s">
        <v>20</v>
      </c>
      <c r="D17" s="2"/>
    </row>
    <row r="18" spans="1:5" x14ac:dyDescent="0.45">
      <c r="B18" t="s">
        <v>19</v>
      </c>
      <c r="D18" s="2">
        <v>0.05</v>
      </c>
    </row>
    <row r="19" spans="1:5" x14ac:dyDescent="0.45">
      <c r="B19" t="s">
        <v>8</v>
      </c>
      <c r="D19" t="s">
        <v>87</v>
      </c>
    </row>
    <row r="20" spans="1:5" x14ac:dyDescent="0.45">
      <c r="B20" t="s">
        <v>9</v>
      </c>
      <c r="D20" t="s">
        <v>88</v>
      </c>
    </row>
    <row r="21" spans="1:5" x14ac:dyDescent="0.45">
      <c r="B21" t="s">
        <v>39</v>
      </c>
      <c r="D21">
        <v>15</v>
      </c>
    </row>
    <row r="22" spans="1:5" x14ac:dyDescent="0.45">
      <c r="B22" t="s">
        <v>13</v>
      </c>
      <c r="D22">
        <v>0.05</v>
      </c>
    </row>
    <row r="24" spans="1:5" x14ac:dyDescent="0.45">
      <c r="B24" t="s">
        <v>17</v>
      </c>
      <c r="C24" t="s">
        <v>15</v>
      </c>
      <c r="D24">
        <f>SQRT(D2)*(D3-D21)/D4</f>
        <v>-1.1027970956479849</v>
      </c>
      <c r="E24">
        <f>SQRT(D2)*(D3-D21)/D4*-1</f>
        <v>1.1027970956479849</v>
      </c>
    </row>
    <row r="25" spans="1:5" x14ac:dyDescent="0.45">
      <c r="B25" t="s">
        <v>16</v>
      </c>
      <c r="C25" t="s">
        <v>89</v>
      </c>
      <c r="D25">
        <f>_xlfn.T.DIST.2T(E24,D2-1)</f>
        <v>0.2791832124091842</v>
      </c>
    </row>
    <row r="26" spans="1:5" x14ac:dyDescent="0.45">
      <c r="B26" t="s">
        <v>26</v>
      </c>
    </row>
    <row r="28" spans="1:5" x14ac:dyDescent="0.45">
      <c r="A28" t="s">
        <v>27</v>
      </c>
    </row>
    <row r="29" spans="1:5" x14ac:dyDescent="0.45">
      <c r="B29" t="s">
        <v>28</v>
      </c>
      <c r="C29" t="s">
        <v>29</v>
      </c>
      <c r="D29">
        <f>D11</f>
        <v>-1.6991270265334986</v>
      </c>
    </row>
    <row r="30" spans="1:5" x14ac:dyDescent="0.45">
      <c r="B30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60C1-7330-BE4F-A188-9CC4F862058D}">
  <dimension ref="A1:D19"/>
  <sheetViews>
    <sheetView zoomScale="88" workbookViewId="0">
      <selection activeCell="E13" sqref="E13"/>
    </sheetView>
  </sheetViews>
  <sheetFormatPr defaultColWidth="10.90625" defaultRowHeight="19.2" x14ac:dyDescent="0.45"/>
  <sheetData>
    <row r="1" spans="1:4" x14ac:dyDescent="0.45">
      <c r="A1">
        <v>2</v>
      </c>
    </row>
    <row r="2" spans="1:4" x14ac:dyDescent="0.45">
      <c r="B2" t="s">
        <v>0</v>
      </c>
      <c r="C2" t="s">
        <v>2</v>
      </c>
      <c r="D2">
        <v>100</v>
      </c>
    </row>
    <row r="3" spans="1:4" x14ac:dyDescent="0.45">
      <c r="B3" t="s">
        <v>22</v>
      </c>
      <c r="D3">
        <v>72.3</v>
      </c>
    </row>
    <row r="4" spans="1:4" x14ac:dyDescent="0.45">
      <c r="B4" t="s">
        <v>32</v>
      </c>
      <c r="D4">
        <v>74.5</v>
      </c>
    </row>
    <row r="5" spans="1:4" x14ac:dyDescent="0.45">
      <c r="B5" t="s">
        <v>10</v>
      </c>
      <c r="D5" s="2">
        <v>0.99</v>
      </c>
    </row>
    <row r="6" spans="1:4" x14ac:dyDescent="0.45">
      <c r="B6" t="s">
        <v>13</v>
      </c>
      <c r="D6">
        <v>0.01</v>
      </c>
    </row>
    <row r="8" spans="1:4" x14ac:dyDescent="0.45">
      <c r="A8" t="s">
        <v>7</v>
      </c>
    </row>
    <row r="9" spans="1:4" x14ac:dyDescent="0.45">
      <c r="B9" t="s">
        <v>4</v>
      </c>
      <c r="D9" t="s">
        <v>85</v>
      </c>
    </row>
    <row r="10" spans="1:4" x14ac:dyDescent="0.45">
      <c r="B10" t="s">
        <v>14</v>
      </c>
      <c r="C10" t="s">
        <v>15</v>
      </c>
      <c r="D10">
        <f>_xlfn.T.INV.2T(D6, D2-1)</f>
        <v>2.626405457280828</v>
      </c>
    </row>
    <row r="11" spans="1:4" x14ac:dyDescent="0.45">
      <c r="B11" t="s">
        <v>31</v>
      </c>
      <c r="D11">
        <f>D4-D3</f>
        <v>2.2000000000000028</v>
      </c>
    </row>
    <row r="12" spans="1:4" x14ac:dyDescent="0.45">
      <c r="C12" t="s">
        <v>34</v>
      </c>
      <c r="D12" t="s">
        <v>33</v>
      </c>
    </row>
    <row r="13" spans="1:4" x14ac:dyDescent="0.45">
      <c r="B13" t="s">
        <v>35</v>
      </c>
      <c r="C13" t="s">
        <v>86</v>
      </c>
      <c r="D13">
        <f>2.2*SQRT(D2)/2/D10</f>
        <v>4.1882337586171969</v>
      </c>
    </row>
    <row r="15" spans="1:4" x14ac:dyDescent="0.45">
      <c r="A15" t="s">
        <v>18</v>
      </c>
    </row>
    <row r="16" spans="1:4" x14ac:dyDescent="0.45">
      <c r="B16" t="s">
        <v>36</v>
      </c>
    </row>
    <row r="17" spans="2:4" x14ac:dyDescent="0.45">
      <c r="B17" t="s">
        <v>38</v>
      </c>
      <c r="D17">
        <v>2</v>
      </c>
    </row>
    <row r="18" spans="2:4" x14ac:dyDescent="0.45">
      <c r="B18" t="s">
        <v>37</v>
      </c>
      <c r="D18">
        <f>4*(D10*D13/D17)^2</f>
        <v>121</v>
      </c>
    </row>
    <row r="19" spans="2:4" x14ac:dyDescent="0.45">
      <c r="B19" t="s">
        <v>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DB7E-8CFB-D440-ACD1-A5FC8DD9D8E2}">
  <dimension ref="A1:D32"/>
  <sheetViews>
    <sheetView zoomScale="86" workbookViewId="0">
      <selection activeCell="D7" sqref="D7"/>
    </sheetView>
  </sheetViews>
  <sheetFormatPr defaultColWidth="10.90625" defaultRowHeight="19.2" x14ac:dyDescent="0.45"/>
  <sheetData>
    <row r="1" spans="1:4" x14ac:dyDescent="0.45">
      <c r="A1">
        <v>3</v>
      </c>
    </row>
    <row r="2" spans="1:4" x14ac:dyDescent="0.45">
      <c r="B2" t="s">
        <v>1</v>
      </c>
      <c r="C2" t="s">
        <v>2</v>
      </c>
      <c r="D2">
        <v>10</v>
      </c>
    </row>
    <row r="3" spans="1:4" x14ac:dyDescent="0.45">
      <c r="B3" t="s">
        <v>3</v>
      </c>
      <c r="C3" t="s">
        <v>5</v>
      </c>
      <c r="D3">
        <v>614.5</v>
      </c>
    </row>
    <row r="4" spans="1:4" x14ac:dyDescent="0.45">
      <c r="B4" t="s">
        <v>4</v>
      </c>
      <c r="C4" t="s">
        <v>6</v>
      </c>
      <c r="D4">
        <v>42.9</v>
      </c>
    </row>
    <row r="6" spans="1:4" x14ac:dyDescent="0.45">
      <c r="A6" t="s">
        <v>7</v>
      </c>
    </row>
    <row r="7" spans="1:4" x14ac:dyDescent="0.45">
      <c r="B7" t="s">
        <v>20</v>
      </c>
      <c r="D7" t="s">
        <v>40</v>
      </c>
    </row>
    <row r="8" spans="1:4" x14ac:dyDescent="0.45">
      <c r="B8" t="s">
        <v>8</v>
      </c>
      <c r="D8" t="s">
        <v>41</v>
      </c>
    </row>
    <row r="9" spans="1:4" x14ac:dyDescent="0.45">
      <c r="C9" t="s">
        <v>39</v>
      </c>
      <c r="D9">
        <v>600</v>
      </c>
    </row>
    <row r="10" spans="1:4" x14ac:dyDescent="0.45">
      <c r="B10" t="s">
        <v>19</v>
      </c>
      <c r="D10">
        <v>0.01</v>
      </c>
    </row>
    <row r="12" spans="1:4" x14ac:dyDescent="0.45">
      <c r="B12" t="s">
        <v>17</v>
      </c>
      <c r="D12">
        <f>SQRT(D2)*(D3-D9)/D4</f>
        <v>1.0688351065837181</v>
      </c>
    </row>
    <row r="13" spans="1:4" x14ac:dyDescent="0.45">
      <c r="B13" t="s">
        <v>16</v>
      </c>
      <c r="D13">
        <f>_xlfn.T.DIST.2T(D12, D2-1)</f>
        <v>0.31297182022978492</v>
      </c>
    </row>
    <row r="14" spans="1:4" x14ac:dyDescent="0.45">
      <c r="B14" t="s">
        <v>42</v>
      </c>
    </row>
    <row r="17" spans="1:4" x14ac:dyDescent="0.45">
      <c r="A17" t="s">
        <v>18</v>
      </c>
    </row>
    <row r="18" spans="1:4" x14ac:dyDescent="0.45">
      <c r="B18" t="s">
        <v>36</v>
      </c>
    </row>
    <row r="19" spans="1:4" x14ac:dyDescent="0.45">
      <c r="B19" t="s">
        <v>13</v>
      </c>
      <c r="D19">
        <v>0.01</v>
      </c>
    </row>
    <row r="20" spans="1:4" x14ac:dyDescent="0.45">
      <c r="B20" t="s">
        <v>15</v>
      </c>
      <c r="D20">
        <f>_xlfn.T.INV.2T(D19,D2-1)</f>
        <v>3.2498355415921263</v>
      </c>
    </row>
    <row r="21" spans="1:4" x14ac:dyDescent="0.45">
      <c r="B21" t="s">
        <v>43</v>
      </c>
      <c r="D21">
        <f>D3-D20*D4/SQRT(D2)</f>
        <v>570.41217479401269</v>
      </c>
    </row>
    <row r="22" spans="1:4" x14ac:dyDescent="0.45">
      <c r="B22" t="s">
        <v>32</v>
      </c>
      <c r="D22">
        <f>D3+D20*D4/SQRT(D2)</f>
        <v>658.58782520598731</v>
      </c>
    </row>
    <row r="24" spans="1:4" x14ac:dyDescent="0.45">
      <c r="B24" t="s">
        <v>44</v>
      </c>
      <c r="D24" t="s">
        <v>45</v>
      </c>
    </row>
    <row r="27" spans="1:4" x14ac:dyDescent="0.45">
      <c r="A27" t="s">
        <v>25</v>
      </c>
    </row>
    <row r="28" spans="1:4" x14ac:dyDescent="0.45">
      <c r="B28" t="s">
        <v>50</v>
      </c>
      <c r="D28">
        <v>30</v>
      </c>
    </row>
    <row r="29" spans="1:4" x14ac:dyDescent="0.45">
      <c r="B29" t="s">
        <v>47</v>
      </c>
      <c r="D29">
        <f>D22-D21</f>
        <v>88.17565041197463</v>
      </c>
    </row>
    <row r="31" spans="1:4" x14ac:dyDescent="0.45">
      <c r="B31" t="s">
        <v>48</v>
      </c>
      <c r="C31" t="s">
        <v>49</v>
      </c>
      <c r="D31">
        <f>4*(D20*D4/D28)^2</f>
        <v>86.3882813952753</v>
      </c>
    </row>
    <row r="32" spans="1:4" x14ac:dyDescent="0.45">
      <c r="B32" t="s">
        <v>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BA69-D18F-6F4B-90FA-168D127491CB}">
  <dimension ref="A1:E36"/>
  <sheetViews>
    <sheetView topLeftCell="A13" zoomScale="83" workbookViewId="0">
      <selection activeCell="F33" sqref="F33"/>
    </sheetView>
  </sheetViews>
  <sheetFormatPr defaultColWidth="10.90625" defaultRowHeight="19.2" x14ac:dyDescent="0.45"/>
  <sheetData>
    <row r="1" spans="1:4" x14ac:dyDescent="0.45">
      <c r="A1">
        <v>4</v>
      </c>
    </row>
    <row r="2" spans="1:4" x14ac:dyDescent="0.45">
      <c r="B2" t="s">
        <v>54</v>
      </c>
      <c r="C2" t="s">
        <v>2</v>
      </c>
      <c r="D2">
        <v>40</v>
      </c>
    </row>
    <row r="3" spans="1:4" x14ac:dyDescent="0.45">
      <c r="C3" t="s">
        <v>5</v>
      </c>
      <c r="D3">
        <v>18.399999999999999</v>
      </c>
    </row>
    <row r="4" spans="1:4" x14ac:dyDescent="0.45">
      <c r="C4" t="s">
        <v>52</v>
      </c>
      <c r="D4">
        <v>6.7</v>
      </c>
    </row>
    <row r="6" spans="1:4" x14ac:dyDescent="0.45">
      <c r="B6" t="s">
        <v>53</v>
      </c>
      <c r="C6" t="s">
        <v>55</v>
      </c>
      <c r="D6">
        <v>40</v>
      </c>
    </row>
    <row r="7" spans="1:4" x14ac:dyDescent="0.45">
      <c r="C7" t="s">
        <v>56</v>
      </c>
      <c r="D7">
        <v>20.2</v>
      </c>
    </row>
    <row r="8" spans="1:4" x14ac:dyDescent="0.45">
      <c r="C8" t="s">
        <v>57</v>
      </c>
      <c r="D8">
        <v>4.0999999999999996</v>
      </c>
    </row>
    <row r="10" spans="1:4" x14ac:dyDescent="0.45">
      <c r="B10" t="s">
        <v>58</v>
      </c>
      <c r="D10">
        <v>0.05</v>
      </c>
    </row>
    <row r="13" spans="1:4" x14ac:dyDescent="0.45">
      <c r="A13" t="s">
        <v>7</v>
      </c>
      <c r="B13" t="s">
        <v>77</v>
      </c>
    </row>
    <row r="14" spans="1:4" x14ac:dyDescent="0.45">
      <c r="B14" t="s">
        <v>8</v>
      </c>
      <c r="D14" t="s">
        <v>63</v>
      </c>
    </row>
    <row r="15" spans="1:4" x14ac:dyDescent="0.45">
      <c r="B15" t="s">
        <v>9</v>
      </c>
      <c r="D15" t="s">
        <v>64</v>
      </c>
    </row>
    <row r="17" spans="1:5" x14ac:dyDescent="0.45">
      <c r="B17" t="s">
        <v>59</v>
      </c>
      <c r="C17" t="s">
        <v>65</v>
      </c>
      <c r="D17">
        <f>D3-D7</f>
        <v>-1.8000000000000007</v>
      </c>
    </row>
    <row r="18" spans="1:5" x14ac:dyDescent="0.45">
      <c r="B18" t="s">
        <v>60</v>
      </c>
      <c r="D18">
        <f>SQRT(D4^2/D2+D8^2/D6)</f>
        <v>1.2419742348374221</v>
      </c>
    </row>
    <row r="19" spans="1:5" x14ac:dyDescent="0.45">
      <c r="B19" t="s">
        <v>61</v>
      </c>
      <c r="D19">
        <f>D18^4/(D4^4/D2^2/(D2-1)+(D8^4/D6^2/(D6-1)))</f>
        <v>64.61656111564659</v>
      </c>
      <c r="E19">
        <f>_xlfn.FLOOR.MATH(D19)</f>
        <v>64</v>
      </c>
    </row>
    <row r="20" spans="1:5" x14ac:dyDescent="0.45">
      <c r="B20" t="s">
        <v>17</v>
      </c>
      <c r="D20">
        <f>(D3-D7-0)/D18</f>
        <v>-1.4493054280112547</v>
      </c>
      <c r="E20">
        <f>(D3-D7-0)/D18*-1</f>
        <v>1.4493054280112547</v>
      </c>
    </row>
    <row r="21" spans="1:5" x14ac:dyDescent="0.45">
      <c r="B21" t="s">
        <v>16</v>
      </c>
      <c r="C21">
        <f>_xlfn.T.DIST.2T(E20, E19)</f>
        <v>0.15213485482173417</v>
      </c>
    </row>
    <row r="22" spans="1:5" x14ac:dyDescent="0.45">
      <c r="B22" t="s">
        <v>62</v>
      </c>
    </row>
    <row r="23" spans="1:5" x14ac:dyDescent="0.45">
      <c r="B23" t="s">
        <v>66</v>
      </c>
    </row>
    <row r="25" spans="1:5" x14ac:dyDescent="0.45">
      <c r="A25" t="s">
        <v>18</v>
      </c>
      <c r="B25" t="s">
        <v>77</v>
      </c>
    </row>
    <row r="26" spans="1:5" x14ac:dyDescent="0.45">
      <c r="B26" t="s">
        <v>69</v>
      </c>
    </row>
    <row r="28" spans="1:5" x14ac:dyDescent="0.45">
      <c r="B28" t="s">
        <v>8</v>
      </c>
      <c r="D28" t="s">
        <v>68</v>
      </c>
    </row>
    <row r="29" spans="1:5" x14ac:dyDescent="0.45">
      <c r="B29" t="s">
        <v>9</v>
      </c>
      <c r="D29" t="s">
        <v>67</v>
      </c>
    </row>
    <row r="31" spans="1:5" x14ac:dyDescent="0.45">
      <c r="B31" t="s">
        <v>70</v>
      </c>
      <c r="D31">
        <f>$D$19</f>
        <v>64.61656111564659</v>
      </c>
      <c r="E31">
        <f>_xlfn.FLOOR.MATH(D31)</f>
        <v>64</v>
      </c>
    </row>
    <row r="32" spans="1:5" x14ac:dyDescent="0.45">
      <c r="B32" t="s">
        <v>60</v>
      </c>
      <c r="D32">
        <f>$D$18</f>
        <v>1.2419742348374221</v>
      </c>
    </row>
    <row r="33" spans="2:4" x14ac:dyDescent="0.45">
      <c r="B33" t="s">
        <v>17</v>
      </c>
      <c r="D33">
        <f>$E$20</f>
        <v>1.4493054280112547</v>
      </c>
    </row>
    <row r="34" spans="2:4" x14ac:dyDescent="0.45">
      <c r="B34" t="s">
        <v>16</v>
      </c>
      <c r="C34" t="s">
        <v>71</v>
      </c>
      <c r="D34">
        <f>_xlfn.T.DIST.RT(D33, E31)</f>
        <v>7.6067427410867083E-2</v>
      </c>
    </row>
    <row r="35" spans="2:4" x14ac:dyDescent="0.45">
      <c r="B35" t="s">
        <v>72</v>
      </c>
    </row>
    <row r="36" spans="2:4" x14ac:dyDescent="0.45">
      <c r="B36" t="s">
        <v>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A811-0A0B-4245-9DA6-991F863ED20D}">
  <dimension ref="A1:E32"/>
  <sheetViews>
    <sheetView zoomScale="87" workbookViewId="0">
      <selection activeCell="C11" sqref="C11"/>
    </sheetView>
  </sheetViews>
  <sheetFormatPr defaultColWidth="10.90625" defaultRowHeight="19.2" x14ac:dyDescent="0.45"/>
  <sheetData>
    <row r="1" spans="1:5" x14ac:dyDescent="0.45">
      <c r="A1">
        <v>5</v>
      </c>
    </row>
    <row r="2" spans="1:5" x14ac:dyDescent="0.45">
      <c r="B2" t="s">
        <v>54</v>
      </c>
      <c r="C2" t="s">
        <v>2</v>
      </c>
      <c r="D2">
        <v>30</v>
      </c>
    </row>
    <row r="3" spans="1:5" x14ac:dyDescent="0.45">
      <c r="C3" t="s">
        <v>5</v>
      </c>
      <c r="D3">
        <v>19.2</v>
      </c>
    </row>
    <row r="4" spans="1:5" x14ac:dyDescent="0.45">
      <c r="C4" t="s">
        <v>52</v>
      </c>
      <c r="D4">
        <v>3.9</v>
      </c>
    </row>
    <row r="5" spans="1:5" x14ac:dyDescent="0.45">
      <c r="B5" t="s">
        <v>53</v>
      </c>
      <c r="C5" t="s">
        <v>55</v>
      </c>
      <c r="D5">
        <v>31</v>
      </c>
    </row>
    <row r="6" spans="1:5" x14ac:dyDescent="0.45">
      <c r="C6" t="s">
        <v>56</v>
      </c>
      <c r="D6">
        <v>17.899999999999999</v>
      </c>
    </row>
    <row r="7" spans="1:5" x14ac:dyDescent="0.45">
      <c r="C7" t="s">
        <v>57</v>
      </c>
      <c r="D7">
        <v>3.4</v>
      </c>
    </row>
    <row r="8" spans="1:5" x14ac:dyDescent="0.45">
      <c r="B8" t="s">
        <v>58</v>
      </c>
      <c r="D8">
        <v>0.1</v>
      </c>
    </row>
    <row r="11" spans="1:5" x14ac:dyDescent="0.45">
      <c r="A11" t="s">
        <v>7</v>
      </c>
      <c r="B11" t="s">
        <v>77</v>
      </c>
    </row>
    <row r="12" spans="1:5" x14ac:dyDescent="0.45">
      <c r="B12" t="s">
        <v>8</v>
      </c>
      <c r="D12" t="s">
        <v>73</v>
      </c>
    </row>
    <row r="13" spans="1:5" x14ac:dyDescent="0.45">
      <c r="B13" t="s">
        <v>9</v>
      </c>
      <c r="D13" t="s">
        <v>74</v>
      </c>
    </row>
    <row r="14" spans="1:5" x14ac:dyDescent="0.45">
      <c r="B14" t="s">
        <v>60</v>
      </c>
      <c r="D14">
        <f>SQRT(D4^2/D2+D7^2/D5)</f>
        <v>0.93803156972804047</v>
      </c>
    </row>
    <row r="15" spans="1:5" x14ac:dyDescent="0.45">
      <c r="B15" t="s">
        <v>61</v>
      </c>
      <c r="D15">
        <f>D14^4/((D4^4/D2^2/(D2-1)+D7^4/D5^2/(D5-1)))</f>
        <v>57.354655928898559</v>
      </c>
      <c r="E15">
        <f>_xlfn.FLOOR.MATH(D15)</f>
        <v>57</v>
      </c>
    </row>
    <row r="16" spans="1:5" x14ac:dyDescent="0.45">
      <c r="B16" t="s">
        <v>39</v>
      </c>
      <c r="C16" t="s">
        <v>80</v>
      </c>
      <c r="D16">
        <f>D3-D6</f>
        <v>1.3000000000000007</v>
      </c>
    </row>
    <row r="17" spans="1:4" x14ac:dyDescent="0.45">
      <c r="B17" t="s">
        <v>17</v>
      </c>
      <c r="D17">
        <f>D16/D14</f>
        <v>1.3858808615331617</v>
      </c>
    </row>
    <row r="18" spans="1:4" x14ac:dyDescent="0.45">
      <c r="B18" t="s">
        <v>16</v>
      </c>
      <c r="C18">
        <f>_xlfn.T.DIST.2T(D17, E15)</f>
        <v>0.17118167947299179</v>
      </c>
    </row>
    <row r="19" spans="1:4" x14ac:dyDescent="0.45">
      <c r="B19" t="s">
        <v>75</v>
      </c>
    </row>
    <row r="20" spans="1:4" x14ac:dyDescent="0.45">
      <c r="B20" t="s">
        <v>76</v>
      </c>
    </row>
    <row r="23" spans="1:4" x14ac:dyDescent="0.45">
      <c r="A23" t="s">
        <v>18</v>
      </c>
      <c r="B23" t="s">
        <v>78</v>
      </c>
    </row>
    <row r="24" spans="1:4" x14ac:dyDescent="0.45">
      <c r="B24" t="s">
        <v>8</v>
      </c>
      <c r="D24" t="s">
        <v>73</v>
      </c>
    </row>
    <row r="25" spans="1:4" x14ac:dyDescent="0.45">
      <c r="B25" t="s">
        <v>9</v>
      </c>
      <c r="D25" t="s">
        <v>74</v>
      </c>
    </row>
    <row r="26" spans="1:4" x14ac:dyDescent="0.45">
      <c r="B26" t="s">
        <v>79</v>
      </c>
      <c r="D26">
        <f>SQRT((D2-1)*D4^2+(D5-1)*D7^2)/(D2+D5-2)</f>
        <v>0.47575217513526413</v>
      </c>
    </row>
    <row r="27" spans="1:4" x14ac:dyDescent="0.45">
      <c r="B27" t="s">
        <v>61</v>
      </c>
      <c r="D27">
        <f>D2+D5-2</f>
        <v>59</v>
      </c>
    </row>
    <row r="28" spans="1:4" x14ac:dyDescent="0.45">
      <c r="B28" t="s">
        <v>39</v>
      </c>
      <c r="C28" t="s">
        <v>80</v>
      </c>
      <c r="D28">
        <f>D3-D6</f>
        <v>1.3000000000000007</v>
      </c>
    </row>
    <row r="29" spans="1:4" x14ac:dyDescent="0.45">
      <c r="B29" t="s">
        <v>17</v>
      </c>
      <c r="D29">
        <f>D28/D26</f>
        <v>2.7325150949239263</v>
      </c>
    </row>
    <row r="30" spans="1:4" x14ac:dyDescent="0.45">
      <c r="B30" t="s">
        <v>16</v>
      </c>
      <c r="C30">
        <f>_xlfn.T.DIST.2T(D29, D27)</f>
        <v>8.2801188732413364E-3</v>
      </c>
    </row>
    <row r="31" spans="1:4" x14ac:dyDescent="0.45">
      <c r="B31" t="s">
        <v>81</v>
      </c>
    </row>
    <row r="32" spans="1:4" x14ac:dyDescent="0.45">
      <c r="B32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doubleseat</dc:creator>
  <cp:lastModifiedBy>In Suk Lee</cp:lastModifiedBy>
  <dcterms:created xsi:type="dcterms:W3CDTF">2021-10-19T10:32:27Z</dcterms:created>
  <dcterms:modified xsi:type="dcterms:W3CDTF">2021-10-21T10:47:32Z</dcterms:modified>
</cp:coreProperties>
</file>