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is910\Desktop\응용통계학\"/>
    </mc:Choice>
  </mc:AlternateContent>
  <xr:revisionPtr revIDLastSave="0" documentId="13_ncr:1_{AC468400-B435-4B15-B92D-EB3A219F96D6}" xr6:coauthVersionLast="47" xr6:coauthVersionMax="47" xr10:uidLastSave="{00000000-0000-0000-0000-000000000000}"/>
  <bookViews>
    <workbookView xWindow="6580" yWindow="60" windowWidth="12650" windowHeight="9970" xr2:uid="{00000000-000D-0000-FFFF-FFFF00000000}"/>
  </bookViews>
  <sheets>
    <sheet name="Ex0" sheetId="5" r:id="rId1"/>
    <sheet name="Ex0_sol" sheetId="6" r:id="rId2"/>
    <sheet name="E1" sheetId="4" r:id="rId3"/>
    <sheet name="E1_sol" sheetId="3" r:id="rId4"/>
    <sheet name="E2" sheetId="2" r:id="rId5"/>
    <sheet name="E2_sol"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5" l="1"/>
  <c r="D14" i="5"/>
  <c r="D13" i="5"/>
  <c r="C5" i="5"/>
  <c r="B12" i="6"/>
  <c r="B13" i="6" s="1"/>
  <c r="C13" i="6" s="1"/>
  <c r="D13" i="6" s="1"/>
  <c r="C11" i="6"/>
  <c r="D11" i="6" s="1"/>
  <c r="B7" i="6"/>
  <c r="B8" i="6" s="1"/>
  <c r="B14" i="6" l="1"/>
  <c r="C12" i="6"/>
  <c r="D12" i="6" s="1"/>
  <c r="E19" i="3"/>
  <c r="E18" i="3"/>
  <c r="E17" i="3"/>
  <c r="E28" i="3"/>
  <c r="B15" i="6" l="1"/>
  <c r="C14" i="6"/>
  <c r="D14" i="6" s="1"/>
  <c r="E30" i="3"/>
  <c r="E33" i="3" s="1"/>
  <c r="E21" i="3"/>
  <c r="E23" i="3" s="1"/>
  <c r="E18" i="1"/>
  <c r="E29" i="1"/>
  <c r="B16" i="6" l="1"/>
  <c r="C15" i="6"/>
  <c r="D15" i="6" s="1"/>
  <c r="E31" i="1"/>
  <c r="E32" i="3"/>
  <c r="E20" i="1"/>
  <c r="E19" i="1"/>
  <c r="E33" i="1" l="1"/>
  <c r="C16" i="6"/>
  <c r="D16" i="6" s="1"/>
  <c r="B17" i="6"/>
  <c r="E22" i="1"/>
  <c r="E24" i="1" s="1"/>
  <c r="B18" i="6" l="1"/>
  <c r="C17" i="6"/>
  <c r="D17" i="6" s="1"/>
  <c r="B19" i="6" l="1"/>
  <c r="C18" i="6"/>
  <c r="D18" i="6" s="1"/>
  <c r="B20" i="6" l="1"/>
  <c r="C19" i="6"/>
  <c r="D19" i="6" s="1"/>
  <c r="B21" i="6" l="1"/>
  <c r="C20" i="6"/>
  <c r="D20" i="6" s="1"/>
  <c r="C21" i="6" l="1"/>
  <c r="D21" i="6" s="1"/>
  <c r="B22" i="6"/>
  <c r="B23" i="6" l="1"/>
  <c r="C22" i="6"/>
  <c r="D22" i="6" s="1"/>
  <c r="B24" i="6" l="1"/>
  <c r="C23" i="6"/>
  <c r="D23" i="6" s="1"/>
  <c r="C24" i="6" l="1"/>
  <c r="D24" i="6" s="1"/>
  <c r="B25" i="6"/>
  <c r="C25" i="6" l="1"/>
  <c r="D25" i="6" s="1"/>
  <c r="B26" i="6"/>
  <c r="B27" i="6" l="1"/>
  <c r="C26" i="6"/>
  <c r="D26" i="6" s="1"/>
  <c r="B28" i="6" l="1"/>
  <c r="C27" i="6"/>
  <c r="D27" i="6" s="1"/>
  <c r="B29" i="6" l="1"/>
  <c r="C28" i="6"/>
  <c r="D28" i="6" s="1"/>
  <c r="C29" i="6" l="1"/>
  <c r="D29" i="6" s="1"/>
  <c r="B30" i="6"/>
  <c r="B31" i="6" l="1"/>
  <c r="C30" i="6"/>
  <c r="D30" i="6" s="1"/>
  <c r="B32" i="6" l="1"/>
  <c r="C31" i="6"/>
  <c r="D31" i="6" s="1"/>
  <c r="C32" i="6" l="1"/>
  <c r="D32" i="6" s="1"/>
  <c r="B33" i="6"/>
  <c r="C33" i="6" l="1"/>
  <c r="D33" i="6" s="1"/>
  <c r="B34" i="6"/>
  <c r="B35" i="6" l="1"/>
  <c r="C34" i="6"/>
  <c r="D34" i="6" s="1"/>
  <c r="B36" i="6" l="1"/>
  <c r="C35" i="6"/>
  <c r="D35" i="6" s="1"/>
  <c r="B37" i="6" l="1"/>
  <c r="C36" i="6"/>
  <c r="D36" i="6" s="1"/>
  <c r="C37" i="6" l="1"/>
  <c r="D37" i="6" s="1"/>
  <c r="B38" i="6"/>
  <c r="B39" i="6" l="1"/>
  <c r="C38" i="6"/>
  <c r="D38" i="6" s="1"/>
  <c r="B40" i="6" l="1"/>
  <c r="C39" i="6"/>
  <c r="D39" i="6" s="1"/>
  <c r="C40" i="6" l="1"/>
  <c r="D40" i="6" s="1"/>
  <c r="B41" i="6"/>
  <c r="C41" i="6" l="1"/>
  <c r="D41" i="6" s="1"/>
  <c r="B42" i="6"/>
  <c r="B43" i="6" l="1"/>
  <c r="C42" i="6"/>
  <c r="D42" i="6" s="1"/>
  <c r="B44" i="6" l="1"/>
  <c r="C43" i="6"/>
  <c r="D43" i="6" s="1"/>
  <c r="B45" i="6" l="1"/>
  <c r="C44" i="6"/>
  <c r="D44" i="6" s="1"/>
  <c r="C45" i="6" l="1"/>
  <c r="D45" i="6" s="1"/>
  <c r="B46" i="6"/>
  <c r="B47" i="6" l="1"/>
  <c r="C46" i="6"/>
  <c r="D46" i="6" s="1"/>
  <c r="B48" i="6" l="1"/>
  <c r="C47" i="6"/>
  <c r="D47" i="6" s="1"/>
  <c r="C48" i="6" l="1"/>
  <c r="D48" i="6" s="1"/>
  <c r="B49" i="6"/>
  <c r="B50" i="6" l="1"/>
  <c r="C49" i="6"/>
  <c r="D49" i="6" s="1"/>
  <c r="B51" i="6" l="1"/>
  <c r="C50" i="6"/>
  <c r="D50" i="6" s="1"/>
  <c r="B52" i="6" l="1"/>
  <c r="C51" i="6"/>
  <c r="D51" i="6" s="1"/>
  <c r="B53" i="6" l="1"/>
  <c r="C52" i="6"/>
  <c r="D52" i="6" s="1"/>
  <c r="C53" i="6" l="1"/>
  <c r="D53" i="6" s="1"/>
  <c r="B54" i="6"/>
  <c r="B55" i="6" l="1"/>
  <c r="C54" i="6"/>
  <c r="D54" i="6" s="1"/>
  <c r="B56" i="6" l="1"/>
  <c r="C55" i="6"/>
  <c r="D55" i="6" s="1"/>
  <c r="C56" i="6" l="1"/>
  <c r="D56" i="6" s="1"/>
  <c r="B57" i="6"/>
  <c r="C57" i="6" l="1"/>
  <c r="D57" i="6" s="1"/>
  <c r="B58" i="6"/>
  <c r="B59" i="6" l="1"/>
  <c r="C58" i="6"/>
  <c r="D58" i="6" s="1"/>
  <c r="B60" i="6" l="1"/>
  <c r="C59" i="6"/>
  <c r="D59" i="6" s="1"/>
  <c r="B61" i="6" l="1"/>
  <c r="C60" i="6"/>
  <c r="D60" i="6" s="1"/>
  <c r="C61" i="6" l="1"/>
  <c r="D61" i="6" s="1"/>
  <c r="B62" i="6"/>
  <c r="B63" i="6" l="1"/>
  <c r="C62" i="6"/>
  <c r="D62" i="6" s="1"/>
  <c r="B64" i="6" l="1"/>
  <c r="C63" i="6"/>
  <c r="D63" i="6" s="1"/>
  <c r="C64" i="6" l="1"/>
  <c r="D64" i="6" s="1"/>
  <c r="B65" i="6"/>
  <c r="B66" i="6" l="1"/>
  <c r="C65" i="6"/>
  <c r="D65" i="6" s="1"/>
  <c r="B67" i="6" l="1"/>
  <c r="C66" i="6"/>
  <c r="D66" i="6" s="1"/>
  <c r="B68" i="6" l="1"/>
  <c r="C67" i="6"/>
  <c r="D67" i="6" s="1"/>
  <c r="B69" i="6" l="1"/>
  <c r="C68" i="6"/>
  <c r="D68" i="6" s="1"/>
  <c r="C69" i="6" l="1"/>
  <c r="D69" i="6" s="1"/>
  <c r="B70" i="6"/>
  <c r="B71" i="6" l="1"/>
  <c r="C70" i="6"/>
  <c r="D70" i="6" s="1"/>
  <c r="B72" i="6" l="1"/>
  <c r="C71" i="6"/>
  <c r="D71" i="6" s="1"/>
  <c r="C72" i="6" l="1"/>
  <c r="D72" i="6" s="1"/>
  <c r="B73" i="6"/>
  <c r="B74" i="6" l="1"/>
  <c r="C73" i="6"/>
  <c r="D73" i="6" s="1"/>
  <c r="B75" i="6" l="1"/>
  <c r="C74" i="6"/>
  <c r="D74" i="6" s="1"/>
  <c r="B76" i="6" l="1"/>
  <c r="C75" i="6"/>
  <c r="D75" i="6" s="1"/>
  <c r="B77" i="6" l="1"/>
  <c r="C76" i="6"/>
  <c r="D76" i="6" s="1"/>
  <c r="C77" i="6" l="1"/>
  <c r="D77" i="6" s="1"/>
  <c r="B78" i="6"/>
  <c r="B79" i="6" l="1"/>
  <c r="C78" i="6"/>
  <c r="D78" i="6" s="1"/>
  <c r="B80" i="6" l="1"/>
  <c r="C79" i="6"/>
  <c r="D79" i="6" s="1"/>
  <c r="C80" i="6" l="1"/>
  <c r="D80" i="6" s="1"/>
  <c r="B81" i="6"/>
  <c r="B82" i="6" l="1"/>
  <c r="C81" i="6"/>
  <c r="D81" i="6" s="1"/>
  <c r="B83" i="6" l="1"/>
  <c r="C82" i="6"/>
  <c r="D82" i="6" s="1"/>
  <c r="B84" i="6" l="1"/>
  <c r="C83" i="6"/>
  <c r="D83" i="6" s="1"/>
  <c r="B85" i="6" l="1"/>
  <c r="C84" i="6"/>
  <c r="D84" i="6" s="1"/>
  <c r="C85" i="6" l="1"/>
  <c r="D85" i="6" s="1"/>
  <c r="B86" i="6"/>
  <c r="C86" i="6" l="1"/>
  <c r="D86" i="6" s="1"/>
  <c r="B87" i="6"/>
  <c r="B88" i="6" l="1"/>
  <c r="C87" i="6"/>
  <c r="D87" i="6" s="1"/>
  <c r="C88" i="6" l="1"/>
  <c r="D88" i="6" s="1"/>
  <c r="B89" i="6"/>
  <c r="C89" i="6" l="1"/>
  <c r="D89" i="6" s="1"/>
  <c r="B90" i="6"/>
  <c r="B91" i="6" l="1"/>
  <c r="C90" i="6"/>
  <c r="D90" i="6" s="1"/>
  <c r="B92" i="6" l="1"/>
  <c r="C91" i="6"/>
  <c r="D91" i="6" s="1"/>
  <c r="B93" i="6" l="1"/>
  <c r="C92" i="6"/>
  <c r="D92" i="6" s="1"/>
  <c r="C93" i="6" l="1"/>
  <c r="D93" i="6" s="1"/>
  <c r="B94" i="6"/>
  <c r="C94" i="6" l="1"/>
  <c r="D94" i="6" s="1"/>
  <c r="B95" i="6"/>
  <c r="B96" i="6" l="1"/>
  <c r="C95" i="6"/>
  <c r="D95" i="6" s="1"/>
  <c r="C96" i="6" l="1"/>
  <c r="D96" i="6" s="1"/>
  <c r="B97" i="6"/>
  <c r="C97" i="6" l="1"/>
  <c r="D97" i="6" s="1"/>
  <c r="B98" i="6"/>
  <c r="B99" i="6" l="1"/>
  <c r="C98" i="6"/>
  <c r="D98" i="6" s="1"/>
  <c r="B100" i="6" l="1"/>
  <c r="C99" i="6"/>
  <c r="D99" i="6" s="1"/>
  <c r="B101" i="6" l="1"/>
  <c r="C100" i="6"/>
  <c r="D100" i="6" s="1"/>
  <c r="C101" i="6" l="1"/>
  <c r="D101" i="6" s="1"/>
  <c r="B102" i="6"/>
  <c r="C102" i="6" l="1"/>
  <c r="D102" i="6" s="1"/>
  <c r="B103" i="6"/>
  <c r="B104" i="6" l="1"/>
  <c r="C103" i="6"/>
  <c r="D103" i="6" s="1"/>
  <c r="C104" i="6" l="1"/>
  <c r="D104" i="6" s="1"/>
  <c r="B105" i="6"/>
  <c r="C105" i="6" l="1"/>
  <c r="D105" i="6" s="1"/>
  <c r="B106" i="6"/>
  <c r="B107" i="6" l="1"/>
  <c r="C106" i="6"/>
  <c r="D106" i="6" s="1"/>
  <c r="B108" i="6" l="1"/>
  <c r="C107" i="6"/>
  <c r="D107" i="6" s="1"/>
  <c r="B109" i="6" l="1"/>
  <c r="C108" i="6"/>
  <c r="D108" i="6" s="1"/>
  <c r="C109" i="6" l="1"/>
  <c r="D109" i="6" s="1"/>
  <c r="B110" i="6"/>
  <c r="C110" i="6" l="1"/>
  <c r="D110" i="6" s="1"/>
  <c r="B111" i="6"/>
  <c r="B112" i="6" l="1"/>
  <c r="C111" i="6"/>
  <c r="D111" i="6" s="1"/>
  <c r="C112" i="6" l="1"/>
  <c r="D112" i="6" s="1"/>
  <c r="B113" i="6"/>
  <c r="C113" i="6" l="1"/>
  <c r="D113" i="6" s="1"/>
  <c r="B114" i="6"/>
  <c r="B115" i="6" l="1"/>
  <c r="C114" i="6"/>
  <c r="D114" i="6" s="1"/>
  <c r="B116" i="6" l="1"/>
  <c r="C115" i="6"/>
  <c r="D115" i="6" s="1"/>
  <c r="B117" i="6" l="1"/>
  <c r="C116" i="6"/>
  <c r="D116" i="6" s="1"/>
  <c r="C117" i="6" l="1"/>
  <c r="D117" i="6" s="1"/>
  <c r="B118" i="6"/>
  <c r="C118" i="6" l="1"/>
  <c r="D118" i="6" s="1"/>
  <c r="B119" i="6"/>
  <c r="B120" i="6" l="1"/>
  <c r="C119" i="6"/>
  <c r="D119" i="6" s="1"/>
  <c r="C120" i="6" l="1"/>
  <c r="D120" i="6" s="1"/>
  <c r="B121" i="6"/>
  <c r="C121" i="6" l="1"/>
  <c r="D121" i="6" s="1"/>
  <c r="B122" i="6"/>
  <c r="B123" i="6" l="1"/>
  <c r="C122" i="6"/>
  <c r="D122" i="6" s="1"/>
  <c r="B124" i="6" l="1"/>
  <c r="C123" i="6"/>
  <c r="D123" i="6" s="1"/>
  <c r="B125" i="6" l="1"/>
  <c r="C124" i="6"/>
  <c r="D124" i="6" s="1"/>
  <c r="C125" i="6" l="1"/>
  <c r="D125" i="6" s="1"/>
  <c r="B126" i="6"/>
  <c r="C126" i="6" l="1"/>
  <c r="D126" i="6" s="1"/>
  <c r="B127" i="6"/>
  <c r="B128" i="6" l="1"/>
  <c r="C127" i="6"/>
  <c r="D127" i="6" s="1"/>
  <c r="C128" i="6" l="1"/>
  <c r="D128" i="6" s="1"/>
  <c r="B129" i="6"/>
  <c r="C129" i="6" l="1"/>
  <c r="D129" i="6" s="1"/>
  <c r="B130" i="6"/>
  <c r="B131" i="6" l="1"/>
  <c r="C130" i="6"/>
  <c r="D130" i="6" s="1"/>
  <c r="B132" i="6" l="1"/>
  <c r="C131" i="6"/>
  <c r="D131" i="6" s="1"/>
  <c r="B133" i="6" l="1"/>
  <c r="C132" i="6"/>
  <c r="D132" i="6" s="1"/>
  <c r="C133" i="6" l="1"/>
  <c r="D133" i="6" s="1"/>
  <c r="B134" i="6"/>
  <c r="B135" i="6" l="1"/>
  <c r="C134" i="6"/>
  <c r="D134" i="6" s="1"/>
  <c r="B136" i="6" l="1"/>
  <c r="C135" i="6"/>
  <c r="D135" i="6" s="1"/>
  <c r="C136" i="6" l="1"/>
  <c r="D136" i="6" s="1"/>
  <c r="B137" i="6"/>
  <c r="B138" i="6" l="1"/>
  <c r="C137" i="6"/>
  <c r="D137" i="6" s="1"/>
  <c r="B139" i="6" l="1"/>
  <c r="C138" i="6"/>
  <c r="D138" i="6" s="1"/>
  <c r="B140" i="6" l="1"/>
  <c r="C139" i="6"/>
  <c r="D139" i="6" s="1"/>
  <c r="B141" i="6" l="1"/>
  <c r="C141" i="6" s="1"/>
  <c r="D141" i="6" s="1"/>
  <c r="C140" i="6"/>
  <c r="D140" i="6" s="1"/>
</calcChain>
</file>

<file path=xl/sharedStrings.xml><?xml version="1.0" encoding="utf-8"?>
<sst xmlns="http://schemas.openxmlformats.org/spreadsheetml/2006/main" count="87" uniqueCount="44">
  <si>
    <t>(a) Hypothesis test</t>
    <phoneticPr fontId="1" type="noConversion"/>
  </si>
  <si>
    <t>Null hypothesis: mu &lt;= 3.5</t>
    <phoneticPr fontId="1" type="noConversion"/>
  </si>
  <si>
    <t>Alternative hypothesis: mu &gt; 3.5</t>
    <phoneticPr fontId="1" type="noConversion"/>
  </si>
  <si>
    <t>sample size</t>
    <phoneticPr fontId="1" type="noConversion"/>
  </si>
  <si>
    <t>sample mean</t>
    <phoneticPr fontId="1" type="noConversion"/>
  </si>
  <si>
    <t>sample st.dev</t>
    <phoneticPr fontId="1" type="noConversion"/>
  </si>
  <si>
    <t>t-statistic</t>
    <phoneticPr fontId="1" type="noConversion"/>
  </si>
  <si>
    <t>mu_0</t>
    <phoneticPr fontId="1" type="noConversion"/>
  </si>
  <si>
    <t>p-value</t>
    <phoneticPr fontId="1" type="noConversion"/>
  </si>
  <si>
    <t>t_0.01,7</t>
    <phoneticPr fontId="1" type="noConversion"/>
  </si>
  <si>
    <t>lower bound</t>
    <phoneticPr fontId="1" type="noConversion"/>
  </si>
  <si>
    <t>Density</t>
    <phoneticPr fontId="1" type="noConversion"/>
  </si>
  <si>
    <t>Confidence interval: (3.40, infinity)</t>
    <phoneticPr fontId="1" type="noConversion"/>
  </si>
  <si>
    <t>alpha</t>
    <phoneticPr fontId="1" type="noConversion"/>
  </si>
  <si>
    <t>(b) One-sided 99% confidence interval</t>
    <phoneticPr fontId="1" type="noConversion"/>
  </si>
  <si>
    <t xml:space="preserve">Null hypothesis: </t>
    <phoneticPr fontId="1" type="noConversion"/>
  </si>
  <si>
    <t xml:space="preserve">Alternative hypothesis: </t>
    <phoneticPr fontId="1" type="noConversion"/>
  </si>
  <si>
    <t xml:space="preserve">Confidence interval: </t>
    <phoneticPr fontId="1" type="noConversion"/>
  </si>
  <si>
    <t>Height (cm)</t>
    <phoneticPr fontId="1" type="noConversion"/>
  </si>
  <si>
    <t>Null hypothesis: mu = 170</t>
    <phoneticPr fontId="1" type="noConversion"/>
  </si>
  <si>
    <t>Alternative hypothesis: mu != 170</t>
    <phoneticPr fontId="1" type="noConversion"/>
  </si>
  <si>
    <t>(b) Two-sided 99% confidence interval</t>
    <phoneticPr fontId="1" type="noConversion"/>
  </si>
  <si>
    <t>t_0.005,49</t>
    <phoneticPr fontId="1" type="noConversion"/>
  </si>
  <si>
    <t>t_</t>
    <phoneticPr fontId="1" type="noConversion"/>
  </si>
  <si>
    <t>upper bound</t>
    <phoneticPr fontId="1" type="noConversion"/>
  </si>
  <si>
    <t>Confidence interval: (171.1, 174.6)</t>
    <phoneticPr fontId="1" type="noConversion"/>
  </si>
  <si>
    <t>Null hypothesis:</t>
    <phoneticPr fontId="1" type="noConversion"/>
  </si>
  <si>
    <t>Alternative hypothesis:</t>
    <phoneticPr fontId="1" type="noConversion"/>
  </si>
  <si>
    <t>t_</t>
    <phoneticPr fontId="1" type="noConversion"/>
  </si>
  <si>
    <t>Samples of student heights are obtained.
(a) Use an appropriate hypothesis test to show that the population mean is not 170 (with significance 0.01)
(b) Construct a two-sided 99% confidence interval on the average height</t>
    <phoneticPr fontId="1" type="noConversion"/>
  </si>
  <si>
    <t>Eight samples of a polymer compound were obtained and their densities were measured as shown below.
(a) Use an appropriate hypothesis test to assess whether there is sufficient evidence to establish that the average density is larger than 3.5 (with significance 0.01)
(b) Construct a 99% confidence interval that provides a lower bound on the average density</t>
    <phoneticPr fontId="1" type="noConversion"/>
  </si>
  <si>
    <t>Initial sample size</t>
    <phoneticPr fontId="1" type="noConversion"/>
  </si>
  <si>
    <t>Sample std.dev</t>
    <phoneticPr fontId="1" type="noConversion"/>
  </si>
  <si>
    <t>alpha</t>
    <phoneticPr fontId="1" type="noConversion"/>
  </si>
  <si>
    <t>L_0</t>
    <phoneticPr fontId="1" type="noConversion"/>
  </si>
  <si>
    <t>n</t>
    <phoneticPr fontId="1" type="noConversion"/>
  </si>
  <si>
    <t>t</t>
    <phoneticPr fontId="1" type="noConversion"/>
  </si>
  <si>
    <t>L</t>
    <phoneticPr fontId="1" type="noConversion"/>
  </si>
  <si>
    <t>n (estimated)</t>
    <phoneticPr fontId="1" type="noConversion"/>
  </si>
  <si>
    <t>t_0.005/19</t>
    <phoneticPr fontId="1" type="noConversion"/>
  </si>
  <si>
    <t>Confidence level</t>
    <phoneticPr fontId="1" type="noConversion"/>
  </si>
  <si>
    <t xml:space="preserve">   with length of no greater than L_0.</t>
    <phoneticPr fontId="1" type="noConversion"/>
  </si>
  <si>
    <t>Q: Find the sample size n that results in a 99% two-sided confidence interval</t>
    <phoneticPr fontId="1" type="noConversion"/>
  </si>
  <si>
    <t>위에 제곱해야함..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</si>
</sst>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0"/>
    <numFmt numFmtId="178" formatCode="0.00_ "/>
    <numFmt numFmtId="179" formatCode="0.0_ "/>
  </numFmts>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sz val="14"/>
      <color theme="1"/>
      <name val="Calibri"/>
      <family val="2"/>
    </font>
    <font>
      <b/>
      <sz val="11"/>
      <color theme="1"/>
      <name val="Arial"/>
      <family val="2"/>
    </font>
    <font>
      <sz val="11"/>
      <color theme="1"/>
      <name val="Arial"/>
      <family val="2"/>
    </font>
    <font>
      <b/>
      <sz val="11"/>
      <name val="Arial"/>
      <family val="2"/>
    </font>
    <font>
      <b/>
      <sz val="10"/>
      <color theme="1"/>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FF0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42">
    <xf numFmtId="0" fontId="0" fillId="0" borderId="0" xfId="0">
      <alignment vertical="center"/>
    </xf>
    <xf numFmtId="0" fontId="3" fillId="0" borderId="0" xfId="0" applyFont="1" applyFill="1" applyBorder="1" applyAlignment="1">
      <alignment vertical="center"/>
    </xf>
    <xf numFmtId="0" fontId="2" fillId="0" borderId="0" xfId="0" applyFont="1">
      <alignment vertical="center"/>
    </xf>
    <xf numFmtId="0" fontId="6" fillId="0" borderId="0" xfId="0" applyFont="1">
      <alignment vertical="center"/>
    </xf>
    <xf numFmtId="0" fontId="5" fillId="0" borderId="0" xfId="0" applyFont="1">
      <alignment vertical="center"/>
    </xf>
    <xf numFmtId="0" fontId="6" fillId="3" borderId="0" xfId="0" applyFont="1" applyFill="1">
      <alignment vertical="center"/>
    </xf>
    <xf numFmtId="0" fontId="7" fillId="4" borderId="9" xfId="0" applyFont="1" applyFill="1" applyBorder="1" applyAlignment="1" applyProtection="1">
      <alignment horizontal="center"/>
    </xf>
    <xf numFmtId="0" fontId="0" fillId="0" borderId="10" xfId="0" applyNumberFormat="1" applyFont="1" applyBorder="1" applyAlignment="1">
      <alignment horizontal="center"/>
    </xf>
    <xf numFmtId="0" fontId="0" fillId="0" borderId="11" xfId="0" applyNumberFormat="1" applyFont="1" applyBorder="1" applyAlignment="1">
      <alignment horizontal="center"/>
    </xf>
    <xf numFmtId="0" fontId="5" fillId="5" borderId="0" xfId="0" applyFont="1" applyFill="1">
      <alignment vertical="center"/>
    </xf>
    <xf numFmtId="0" fontId="0" fillId="5" borderId="0" xfId="0" applyFill="1">
      <alignment vertical="center"/>
    </xf>
    <xf numFmtId="0" fontId="8" fillId="6" borderId="12" xfId="0" applyFont="1" applyFill="1" applyBorder="1" applyAlignment="1">
      <alignment horizontal="center" vertical="center" wrapText="1"/>
    </xf>
    <xf numFmtId="176" fontId="6" fillId="0" borderId="10" xfId="0" applyNumberFormat="1" applyFont="1" applyFill="1" applyBorder="1">
      <alignment vertical="center"/>
    </xf>
    <xf numFmtId="176" fontId="6" fillId="0" borderId="11" xfId="0" applyNumberFormat="1" applyFont="1" applyFill="1" applyBorder="1">
      <alignment vertical="center"/>
    </xf>
    <xf numFmtId="176" fontId="6" fillId="0" borderId="0" xfId="0" applyNumberFormat="1" applyFont="1">
      <alignment vertical="center"/>
    </xf>
    <xf numFmtId="177" fontId="6" fillId="0" borderId="0" xfId="0" applyNumberFormat="1" applyFont="1">
      <alignment vertical="center"/>
    </xf>
    <xf numFmtId="2" fontId="6" fillId="0" borderId="0" xfId="0" applyNumberFormat="1" applyFont="1">
      <alignment vertical="center"/>
    </xf>
    <xf numFmtId="11" fontId="6" fillId="3" borderId="0" xfId="0" applyNumberFormat="1" applyFont="1" applyFill="1">
      <alignment vertical="center"/>
    </xf>
    <xf numFmtId="0" fontId="0" fillId="0" borderId="14" xfId="0" applyBorder="1">
      <alignment vertical="center"/>
    </xf>
    <xf numFmtId="0" fontId="0" fillId="0" borderId="15" xfId="0" applyBorder="1">
      <alignment vertical="center"/>
    </xf>
    <xf numFmtId="0" fontId="0" fillId="0" borderId="13" xfId="0" applyBorder="1">
      <alignment vertical="center"/>
    </xf>
    <xf numFmtId="0" fontId="0" fillId="0" borderId="16" xfId="0" applyBorder="1">
      <alignment vertical="center"/>
    </xf>
    <xf numFmtId="0" fontId="0" fillId="0" borderId="17" xfId="0" applyBorder="1">
      <alignment vertical="center"/>
    </xf>
    <xf numFmtId="178" fontId="0" fillId="0" borderId="0" xfId="0" applyNumberFormat="1" applyBorder="1">
      <alignment vertical="center"/>
    </xf>
    <xf numFmtId="178" fontId="0" fillId="0" borderId="16" xfId="0" applyNumberFormat="1" applyBorder="1">
      <alignment vertical="center"/>
    </xf>
    <xf numFmtId="179" fontId="0" fillId="0" borderId="0" xfId="0" applyNumberFormat="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9" fontId="0" fillId="0" borderId="22" xfId="0" applyNumberFormat="1" applyBorder="1">
      <alignment vertical="center"/>
    </xf>
    <xf numFmtId="0" fontId="0" fillId="0" borderId="23" xfId="0" applyBorder="1">
      <alignment vertical="center"/>
    </xf>
    <xf numFmtId="0" fontId="0" fillId="7" borderId="15" xfId="0" applyFill="1" applyBorder="1">
      <alignmen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49389</xdr:colOff>
      <xdr:row>6</xdr:row>
      <xdr:rowOff>197554</xdr:rowOff>
    </xdr:from>
    <xdr:to>
      <xdr:col>6</xdr:col>
      <xdr:colOff>352778</xdr:colOff>
      <xdr:row>9</xdr:row>
      <xdr:rowOff>174422</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6389" y="1291165"/>
          <a:ext cx="1629833" cy="63303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5</xdr:col>
      <xdr:colOff>657225</xdr:colOff>
      <xdr:row>4</xdr:row>
      <xdr:rowOff>114300</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0650" y="215900"/>
          <a:ext cx="1978025" cy="76200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4"/>
  <sheetViews>
    <sheetView tabSelected="1" zoomScale="90" zoomScaleNormal="90" workbookViewId="0">
      <selection activeCell="G5" sqref="G5"/>
    </sheetView>
  </sheetViews>
  <sheetFormatPr defaultRowHeight="17" x14ac:dyDescent="0.45"/>
  <cols>
    <col min="1" max="1" width="3.33203125" customWidth="1"/>
    <col min="2" max="2" width="17.58203125" bestFit="1" customWidth="1"/>
  </cols>
  <sheetData>
    <row r="2" spans="2:5" x14ac:dyDescent="0.45">
      <c r="B2" s="26" t="s">
        <v>31</v>
      </c>
      <c r="C2" s="27">
        <v>20</v>
      </c>
      <c r="E2" s="2" t="s">
        <v>42</v>
      </c>
    </row>
    <row r="3" spans="2:5" x14ac:dyDescent="0.45">
      <c r="B3" s="28" t="s">
        <v>32</v>
      </c>
      <c r="C3" s="21">
        <v>8</v>
      </c>
      <c r="E3" s="2" t="s">
        <v>41</v>
      </c>
    </row>
    <row r="4" spans="2:5" x14ac:dyDescent="0.45">
      <c r="B4" s="29" t="s">
        <v>40</v>
      </c>
      <c r="C4" s="30">
        <v>0.99</v>
      </c>
    </row>
    <row r="5" spans="2:5" x14ac:dyDescent="0.45">
      <c r="B5" t="s">
        <v>33</v>
      </c>
      <c r="C5" s="25">
        <f>1-C4</f>
        <v>1.0000000000000009E-2</v>
      </c>
    </row>
    <row r="7" spans="2:5" x14ac:dyDescent="0.45">
      <c r="B7" s="31" t="s">
        <v>34</v>
      </c>
      <c r="C7" s="32">
        <v>4</v>
      </c>
    </row>
    <row r="9" spans="2:5" x14ac:dyDescent="0.45">
      <c r="B9" t="s">
        <v>39</v>
      </c>
    </row>
    <row r="10" spans="2:5" x14ac:dyDescent="0.45">
      <c r="B10" t="s">
        <v>38</v>
      </c>
      <c r="C10">
        <f>(2*D14*C3/C7)</f>
        <v>11.443738425859916</v>
      </c>
    </row>
    <row r="11" spans="2:5" x14ac:dyDescent="0.45">
      <c r="C11" t="s">
        <v>43</v>
      </c>
    </row>
    <row r="12" spans="2:5" x14ac:dyDescent="0.45">
      <c r="C12" s="20" t="s">
        <v>35</v>
      </c>
      <c r="D12" s="18" t="s">
        <v>36</v>
      </c>
      <c r="E12" s="19" t="s">
        <v>37</v>
      </c>
    </row>
    <row r="13" spans="2:5" x14ac:dyDescent="0.45">
      <c r="C13" s="22">
        <v>20</v>
      </c>
      <c r="D13" s="23">
        <f>_xlfn.T.INV(0.005, 20-1)</f>
        <v>-2.8609346064649799</v>
      </c>
      <c r="E13" s="24"/>
    </row>
    <row r="14" spans="2:5" x14ac:dyDescent="0.45">
      <c r="C14" s="22"/>
      <c r="D14" s="23">
        <f>_xlfn.T.INV(0.995, 20-1)</f>
        <v>2.860934606464979</v>
      </c>
      <c r="E14" s="24"/>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1"/>
  <sheetViews>
    <sheetView workbookViewId="0">
      <selection activeCell="H13" sqref="H13"/>
    </sheetView>
  </sheetViews>
  <sheetFormatPr defaultRowHeight="17" x14ac:dyDescent="0.45"/>
  <cols>
    <col min="1" max="1" width="17.58203125" bestFit="1" customWidth="1"/>
  </cols>
  <sheetData>
    <row r="1" spans="1:4" x14ac:dyDescent="0.45">
      <c r="A1" t="s">
        <v>31</v>
      </c>
      <c r="B1">
        <v>20</v>
      </c>
    </row>
    <row r="2" spans="1:4" x14ac:dyDescent="0.45">
      <c r="A2" t="s">
        <v>32</v>
      </c>
      <c r="B2">
        <v>8</v>
      </c>
    </row>
    <row r="3" spans="1:4" x14ac:dyDescent="0.45">
      <c r="A3" t="s">
        <v>13</v>
      </c>
      <c r="B3">
        <v>0.01</v>
      </c>
    </row>
    <row r="5" spans="1:4" x14ac:dyDescent="0.45">
      <c r="A5" t="s">
        <v>34</v>
      </c>
      <c r="B5">
        <v>4</v>
      </c>
    </row>
    <row r="7" spans="1:4" x14ac:dyDescent="0.45">
      <c r="A7" t="s">
        <v>39</v>
      </c>
      <c r="B7">
        <f>-_xlfn.T.INV(B3/2,B1-1)</f>
        <v>2.8609346064649799</v>
      </c>
    </row>
    <row r="8" spans="1:4" x14ac:dyDescent="0.45">
      <c r="A8" t="s">
        <v>38</v>
      </c>
      <c r="B8">
        <f>(2*B7*B2/B5)^2</f>
        <v>130.95914915950286</v>
      </c>
    </row>
    <row r="10" spans="1:4" x14ac:dyDescent="0.45">
      <c r="B10" s="20" t="s">
        <v>35</v>
      </c>
      <c r="C10" s="18" t="s">
        <v>36</v>
      </c>
      <c r="D10" s="19" t="s">
        <v>37</v>
      </c>
    </row>
    <row r="11" spans="1:4" x14ac:dyDescent="0.45">
      <c r="B11" s="22">
        <v>20</v>
      </c>
      <c r="C11" s="23">
        <f>-_xlfn.T.INV($B$3/2,B11-1)</f>
        <v>2.8609346064649799</v>
      </c>
      <c r="D11" s="24">
        <f>2*C11*$B$2/SQRT(B11)</f>
        <v>10.235590814779686</v>
      </c>
    </row>
    <row r="12" spans="1:4" x14ac:dyDescent="0.45">
      <c r="B12" s="22">
        <f>B11+1</f>
        <v>21</v>
      </c>
      <c r="C12" s="23">
        <f>-_xlfn.T.INV($B$3/2,B12-1)</f>
        <v>2.8453397097861091</v>
      </c>
      <c r="D12" s="24">
        <f>2*C12*$B$2/SQRT(B12)</f>
        <v>9.9344644555874488</v>
      </c>
    </row>
    <row r="13" spans="1:4" x14ac:dyDescent="0.45">
      <c r="B13" s="22">
        <f t="shared" ref="B13:B76" si="0">B12+1</f>
        <v>22</v>
      </c>
      <c r="C13" s="23">
        <f t="shared" ref="C13:C76" si="1">-_xlfn.T.INV($B$3/2,B13-1)</f>
        <v>2.8313595580230499</v>
      </c>
      <c r="D13" s="24">
        <f t="shared" ref="D13:D76" si="2">2*C13*$B$2/SQRT(B13)</f>
        <v>9.6583661764931001</v>
      </c>
    </row>
    <row r="14" spans="1:4" x14ac:dyDescent="0.45">
      <c r="B14" s="22">
        <f t="shared" si="0"/>
        <v>23</v>
      </c>
      <c r="C14" s="23">
        <f t="shared" si="1"/>
        <v>2.8187560606001436</v>
      </c>
      <c r="D14" s="24">
        <f t="shared" si="2"/>
        <v>9.4040202935338773</v>
      </c>
    </row>
    <row r="15" spans="1:4" x14ac:dyDescent="0.45">
      <c r="B15" s="22">
        <f t="shared" si="0"/>
        <v>24</v>
      </c>
      <c r="C15" s="23">
        <f t="shared" si="1"/>
        <v>2.807335683769999</v>
      </c>
      <c r="D15" s="24">
        <f t="shared" si="2"/>
        <v>9.168719949258417</v>
      </c>
    </row>
    <row r="16" spans="1:4" x14ac:dyDescent="0.45">
      <c r="B16" s="22">
        <f t="shared" si="0"/>
        <v>25</v>
      </c>
      <c r="C16" s="23">
        <f t="shared" si="1"/>
        <v>2.7969395047744556</v>
      </c>
      <c r="D16" s="24">
        <f t="shared" si="2"/>
        <v>8.9502064152782577</v>
      </c>
    </row>
    <row r="17" spans="2:4" x14ac:dyDescent="0.45">
      <c r="B17" s="22">
        <f t="shared" si="0"/>
        <v>26</v>
      </c>
      <c r="C17" s="23">
        <f t="shared" si="1"/>
        <v>2.7874358136769706</v>
      </c>
      <c r="D17" s="24">
        <f t="shared" si="2"/>
        <v>8.7465782195853876</v>
      </c>
    </row>
    <row r="18" spans="2:4" x14ac:dyDescent="0.45">
      <c r="B18" s="22">
        <f t="shared" si="0"/>
        <v>27</v>
      </c>
      <c r="C18" s="23">
        <f t="shared" si="1"/>
        <v>2.7787145333296839</v>
      </c>
      <c r="D18" s="24">
        <f t="shared" si="2"/>
        <v>8.556221780368098</v>
      </c>
    </row>
    <row r="19" spans="2:4" x14ac:dyDescent="0.45">
      <c r="B19" s="22">
        <f t="shared" si="0"/>
        <v>28</v>
      </c>
      <c r="C19" s="23">
        <f t="shared" si="1"/>
        <v>2.770682957122212</v>
      </c>
      <c r="D19" s="24">
        <f t="shared" si="2"/>
        <v>8.3777577901147531</v>
      </c>
    </row>
    <row r="20" spans="2:4" x14ac:dyDescent="0.45">
      <c r="B20" s="22">
        <f t="shared" si="0"/>
        <v>29</v>
      </c>
      <c r="C20" s="23">
        <f t="shared" si="1"/>
        <v>2.7632624554614447</v>
      </c>
      <c r="D20" s="24">
        <f t="shared" si="2"/>
        <v>8.2099992982218186</v>
      </c>
    </row>
    <row r="21" spans="2:4" x14ac:dyDescent="0.45">
      <c r="B21" s="22">
        <f t="shared" si="0"/>
        <v>30</v>
      </c>
      <c r="C21" s="23">
        <f t="shared" si="1"/>
        <v>2.7563859036706049</v>
      </c>
      <c r="D21" s="24">
        <f t="shared" si="2"/>
        <v>8.0519185953581438</v>
      </c>
    </row>
    <row r="22" spans="2:4" x14ac:dyDescent="0.45">
      <c r="B22" s="22">
        <f t="shared" si="0"/>
        <v>31</v>
      </c>
      <c r="C22" s="23">
        <f t="shared" si="1"/>
        <v>2.7499956535672259</v>
      </c>
      <c r="D22" s="24">
        <f t="shared" si="2"/>
        <v>7.9026207989001582</v>
      </c>
    </row>
    <row r="23" spans="2:4" x14ac:dyDescent="0.45">
      <c r="B23" s="22">
        <f t="shared" si="0"/>
        <v>32</v>
      </c>
      <c r="C23" s="23">
        <f t="shared" si="1"/>
        <v>2.7440419192942698</v>
      </c>
      <c r="D23" s="24">
        <f t="shared" si="2"/>
        <v>7.7613225959725076</v>
      </c>
    </row>
    <row r="24" spans="2:4" x14ac:dyDescent="0.45">
      <c r="B24" s="22">
        <f t="shared" si="0"/>
        <v>33</v>
      </c>
      <c r="C24" s="23">
        <f t="shared" si="1"/>
        <v>2.7384814820121886</v>
      </c>
      <c r="D24" s="24">
        <f t="shared" si="2"/>
        <v>7.627334996268277</v>
      </c>
    </row>
    <row r="25" spans="2:4" x14ac:dyDescent="0.45">
      <c r="B25" s="22">
        <f t="shared" si="0"/>
        <v>34</v>
      </c>
      <c r="C25" s="23">
        <f t="shared" si="1"/>
        <v>2.733276642350837</v>
      </c>
      <c r="D25" s="24">
        <f t="shared" si="2"/>
        <v>7.5000492314597711</v>
      </c>
    </row>
    <row r="26" spans="2:4" x14ac:dyDescent="0.45">
      <c r="B26" s="22">
        <f t="shared" si="0"/>
        <v>35</v>
      </c>
      <c r="C26" s="23">
        <f t="shared" si="1"/>
        <v>2.7283943670707203</v>
      </c>
      <c r="D26" s="24">
        <f t="shared" si="2"/>
        <v>7.3789251453028388</v>
      </c>
    </row>
    <row r="27" spans="2:4" x14ac:dyDescent="0.45">
      <c r="B27" s="22">
        <f t="shared" si="0"/>
        <v>36</v>
      </c>
      <c r="C27" s="23">
        <f t="shared" si="1"/>
        <v>2.7238055892080912</v>
      </c>
      <c r="D27" s="24">
        <f t="shared" si="2"/>
        <v>7.2634815712215763</v>
      </c>
    </row>
    <row r="28" spans="2:4" x14ac:dyDescent="0.45">
      <c r="B28" s="22">
        <f t="shared" si="0"/>
        <v>37</v>
      </c>
      <c r="C28" s="23">
        <f t="shared" si="1"/>
        <v>2.7194846304500082</v>
      </c>
      <c r="D28" s="24">
        <f t="shared" si="2"/>
        <v>7.1532883078154432</v>
      </c>
    </row>
    <row r="29" spans="2:4" x14ac:dyDescent="0.45">
      <c r="B29" s="22">
        <f t="shared" si="0"/>
        <v>38</v>
      </c>
      <c r="C29" s="23">
        <f t="shared" si="1"/>
        <v>2.7154087215499887</v>
      </c>
      <c r="D29" s="24">
        <f t="shared" si="2"/>
        <v>7.0479593881713001</v>
      </c>
    </row>
    <row r="30" spans="2:4" x14ac:dyDescent="0.45">
      <c r="B30" s="22">
        <f t="shared" si="0"/>
        <v>39</v>
      </c>
      <c r="C30" s="23">
        <f t="shared" si="1"/>
        <v>2.711557601913082</v>
      </c>
      <c r="D30" s="24">
        <f t="shared" si="2"/>
        <v>6.9471474036878593</v>
      </c>
    </row>
    <row r="31" spans="2:4" x14ac:dyDescent="0.45">
      <c r="B31" s="22">
        <f t="shared" si="0"/>
        <v>40</v>
      </c>
      <c r="C31" s="23">
        <f t="shared" si="1"/>
        <v>2.7079131835176615</v>
      </c>
      <c r="D31" s="24">
        <f t="shared" si="2"/>
        <v>6.8505386927306695</v>
      </c>
    </row>
    <row r="32" spans="2:4" x14ac:dyDescent="0.45">
      <c r="B32" s="22">
        <f t="shared" si="0"/>
        <v>41</v>
      </c>
      <c r="C32" s="23">
        <f t="shared" si="1"/>
        <v>2.7044592674331631</v>
      </c>
      <c r="D32" s="24">
        <f t="shared" si="2"/>
        <v>6.7578492427126529</v>
      </c>
    </row>
    <row r="33" spans="2:4" x14ac:dyDescent="0.45">
      <c r="B33" s="22">
        <f t="shared" si="0"/>
        <v>42</v>
      </c>
      <c r="C33" s="23">
        <f t="shared" si="1"/>
        <v>2.7011813035785219</v>
      </c>
      <c r="D33" s="24">
        <f t="shared" si="2"/>
        <v>6.6688211839541802</v>
      </c>
    </row>
    <row r="34" spans="2:4" x14ac:dyDescent="0.45">
      <c r="B34" s="22">
        <f t="shared" si="0"/>
        <v>43</v>
      </c>
      <c r="C34" s="23">
        <f t="shared" si="1"/>
        <v>2.6980661862199842</v>
      </c>
      <c r="D34" s="24">
        <f t="shared" si="2"/>
        <v>6.5832197769806511</v>
      </c>
    </row>
    <row r="35" spans="2:4" x14ac:dyDescent="0.45">
      <c r="B35" s="22">
        <f t="shared" si="0"/>
        <v>44</v>
      </c>
      <c r="C35" s="23">
        <f t="shared" si="1"/>
        <v>2.695102079157675</v>
      </c>
      <c r="D35" s="24">
        <f t="shared" si="2"/>
        <v>6.5008308132892552</v>
      </c>
    </row>
    <row r="36" spans="2:4" x14ac:dyDescent="0.45">
      <c r="B36" s="22">
        <f t="shared" si="0"/>
        <v>45</v>
      </c>
      <c r="C36" s="23">
        <f t="shared" si="1"/>
        <v>2.6922782656930231</v>
      </c>
      <c r="D36" s="24">
        <f t="shared" si="2"/>
        <v>6.4214583641971617</v>
      </c>
    </row>
    <row r="37" spans="2:4" x14ac:dyDescent="0.45">
      <c r="B37" s="22">
        <f t="shared" si="0"/>
        <v>46</v>
      </c>
      <c r="C37" s="23">
        <f t="shared" si="1"/>
        <v>2.6895850193746429</v>
      </c>
      <c r="D37" s="24">
        <f t="shared" si="2"/>
        <v>6.344922824024068</v>
      </c>
    </row>
    <row r="38" spans="2:4" x14ac:dyDescent="0.45">
      <c r="B38" s="22">
        <f t="shared" si="0"/>
        <v>47</v>
      </c>
      <c r="C38" s="23">
        <f t="shared" si="1"/>
        <v>2.6870134922422171</v>
      </c>
      <c r="D38" s="24">
        <f t="shared" si="2"/>
        <v>6.271059203210223</v>
      </c>
    </row>
    <row r="39" spans="2:4" x14ac:dyDescent="0.45">
      <c r="B39" s="22">
        <f t="shared" si="0"/>
        <v>48</v>
      </c>
      <c r="C39" s="23">
        <f t="shared" si="1"/>
        <v>2.6845556178665255</v>
      </c>
      <c r="D39" s="24">
        <f t="shared" si="2"/>
        <v>6.199715634519043</v>
      </c>
    </row>
    <row r="40" spans="2:4" x14ac:dyDescent="0.45">
      <c r="B40" s="22">
        <f t="shared" si="0"/>
        <v>49</v>
      </c>
      <c r="C40" s="23">
        <f t="shared" si="1"/>
        <v>2.6822040269502154</v>
      </c>
      <c r="D40" s="24">
        <f t="shared" si="2"/>
        <v>6.130752061600492</v>
      </c>
    </row>
    <row r="41" spans="2:4" x14ac:dyDescent="0.45">
      <c r="B41" s="22">
        <f t="shared" si="0"/>
        <v>50</v>
      </c>
      <c r="C41" s="23">
        <f t="shared" si="1"/>
        <v>2.6799519736315514</v>
      </c>
      <c r="D41" s="24">
        <f t="shared" si="2"/>
        <v>6.0640390841892531</v>
      </c>
    </row>
    <row r="42" spans="2:4" x14ac:dyDescent="0.45">
      <c r="B42" s="22">
        <f t="shared" si="0"/>
        <v>51</v>
      </c>
      <c r="C42" s="23">
        <f t="shared" si="1"/>
        <v>2.6777932709408443</v>
      </c>
      <c r="D42" s="24">
        <f t="shared" si="2"/>
        <v>5.9994569383082954</v>
      </c>
    </row>
    <row r="43" spans="2:4" x14ac:dyDescent="0.45">
      <c r="B43" s="22">
        <f t="shared" si="0"/>
        <v>52</v>
      </c>
      <c r="C43" s="23">
        <f t="shared" si="1"/>
        <v>2.6757222341106486</v>
      </c>
      <c r="D43" s="24">
        <f t="shared" si="2"/>
        <v>5.9368945932215409</v>
      </c>
    </row>
    <row r="44" spans="2:4" x14ac:dyDescent="0.45">
      <c r="B44" s="22">
        <f t="shared" si="0"/>
        <v>53</v>
      </c>
      <c r="C44" s="23">
        <f t="shared" si="1"/>
        <v>2.6737336306472206</v>
      </c>
      <c r="D44" s="24">
        <f t="shared" si="2"/>
        <v>5.8762489496684482</v>
      </c>
    </row>
    <row r="45" spans="2:4" x14ac:dyDescent="0.45">
      <c r="B45" s="22">
        <f t="shared" si="0"/>
        <v>54</v>
      </c>
      <c r="C45" s="23">
        <f t="shared" si="1"/>
        <v>2.6718226362410036</v>
      </c>
      <c r="D45" s="24">
        <f t="shared" si="2"/>
        <v>5.8174241262295538</v>
      </c>
    </row>
    <row r="46" spans="2:4" x14ac:dyDescent="0.45">
      <c r="B46" s="22">
        <f t="shared" si="0"/>
        <v>55</v>
      </c>
      <c r="C46" s="23">
        <f t="shared" si="1"/>
        <v>2.6699847957348912</v>
      </c>
      <c r="D46" s="24">
        <f t="shared" si="2"/>
        <v>5.7603308226029162</v>
      </c>
    </row>
    <row r="47" spans="2:4" x14ac:dyDescent="0.45">
      <c r="B47" s="22">
        <f t="shared" si="0"/>
        <v>56</v>
      </c>
      <c r="C47" s="23">
        <f t="shared" si="1"/>
        <v>2.6682159884861933</v>
      </c>
      <c r="D47" s="24">
        <f t="shared" si="2"/>
        <v>5.7048857501872563</v>
      </c>
    </row>
    <row r="48" spans="2:4" x14ac:dyDescent="0.45">
      <c r="B48" s="22">
        <f t="shared" si="0"/>
        <v>57</v>
      </c>
      <c r="C48" s="23">
        <f t="shared" si="1"/>
        <v>2.6665123975560618</v>
      </c>
      <c r="D48" s="24">
        <f t="shared" si="2"/>
        <v>5.651011121724947</v>
      </c>
    </row>
    <row r="49" spans="2:4" x14ac:dyDescent="0.45">
      <c r="B49" s="22">
        <f t="shared" si="0"/>
        <v>58</v>
      </c>
      <c r="C49" s="23">
        <f t="shared" si="1"/>
        <v>2.6648704822419695</v>
      </c>
      <c r="D49" s="24">
        <f t="shared" si="2"/>
        <v>5.5986341929017858</v>
      </c>
    </row>
    <row r="50" spans="2:4" x14ac:dyDescent="0.45">
      <c r="B50" s="22">
        <f t="shared" si="0"/>
        <v>59</v>
      </c>
      <c r="C50" s="23">
        <f t="shared" si="1"/>
        <v>2.663286953537658</v>
      </c>
      <c r="D50" s="24">
        <f t="shared" si="2"/>
        <v>5.54768684976806</v>
      </c>
    </row>
    <row r="51" spans="2:4" x14ac:dyDescent="0.45">
      <c r="B51" s="22">
        <f t="shared" si="0"/>
        <v>60</v>
      </c>
      <c r="C51" s="23">
        <f t="shared" si="1"/>
        <v>2.6617587521629682</v>
      </c>
      <c r="D51" s="24">
        <f t="shared" si="2"/>
        <v>5.4981052366661389</v>
      </c>
    </row>
    <row r="52" spans="2:4" x14ac:dyDescent="0.45">
      <c r="B52" s="22">
        <f t="shared" si="0"/>
        <v>61</v>
      </c>
      <c r="C52" s="23">
        <f t="shared" si="1"/>
        <v>2.6602830288550381</v>
      </c>
      <c r="D52" s="24">
        <f t="shared" si="2"/>
        <v>5.449829420048534</v>
      </c>
    </row>
    <row r="53" spans="2:4" x14ac:dyDescent="0.45">
      <c r="B53" s="22">
        <f t="shared" si="0"/>
        <v>62</v>
      </c>
      <c r="C53" s="23">
        <f t="shared" si="1"/>
        <v>2.6588571266539258</v>
      </c>
      <c r="D53" s="24">
        <f t="shared" si="2"/>
        <v>5.4028030841665631</v>
      </c>
    </row>
    <row r="54" spans="2:4" x14ac:dyDescent="0.45">
      <c r="B54" s="22">
        <f t="shared" si="0"/>
        <v>63</v>
      </c>
      <c r="C54" s="23">
        <f t="shared" si="1"/>
        <v>2.6574785649511572</v>
      </c>
      <c r="D54" s="24">
        <f t="shared" si="2"/>
        <v>5.356973255120435</v>
      </c>
    </row>
    <row r="55" spans="2:4" x14ac:dyDescent="0.45">
      <c r="B55" s="22">
        <f t="shared" si="0"/>
        <v>64</v>
      </c>
      <c r="C55" s="23">
        <f t="shared" si="1"/>
        <v>2.6561450250998613</v>
      </c>
      <c r="D55" s="24">
        <f t="shared" si="2"/>
        <v>5.3122900501997226</v>
      </c>
    </row>
    <row r="56" spans="2:4" x14ac:dyDescent="0.45">
      <c r="B56" s="22">
        <f t="shared" si="0"/>
        <v>65</v>
      </c>
      <c r="C56" s="23">
        <f t="shared" si="1"/>
        <v>2.6548543374110856</v>
      </c>
      <c r="D56" s="24">
        <f t="shared" si="2"/>
        <v>5.2687064498206864</v>
      </c>
    </row>
    <row r="57" spans="2:4" x14ac:dyDescent="0.45">
      <c r="B57" s="22">
        <f t="shared" si="0"/>
        <v>66</v>
      </c>
      <c r="C57" s="23">
        <f t="shared" si="1"/>
        <v>2.6536044693829237</v>
      </c>
      <c r="D57" s="24">
        <f t="shared" si="2"/>
        <v>5.226178089692243</v>
      </c>
    </row>
    <row r="58" spans="2:4" x14ac:dyDescent="0.45">
      <c r="B58" s="22">
        <f t="shared" si="0"/>
        <v>67</v>
      </c>
      <c r="C58" s="23">
        <f t="shared" si="1"/>
        <v>2.6523935150283151</v>
      </c>
      <c r="D58" s="24">
        <f t="shared" si="2"/>
        <v>5.184663071124425</v>
      </c>
    </row>
    <row r="59" spans="2:4" x14ac:dyDescent="0.45">
      <c r="B59" s="22">
        <f t="shared" si="0"/>
        <v>68</v>
      </c>
      <c r="C59" s="23">
        <f t="shared" si="1"/>
        <v>2.6512196851836585</v>
      </c>
      <c r="D59" s="24">
        <f t="shared" si="2"/>
        <v>5.1441217876371885</v>
      </c>
    </row>
    <row r="60" spans="2:4" x14ac:dyDescent="0.45">
      <c r="B60" s="22">
        <f t="shared" si="0"/>
        <v>69</v>
      </c>
      <c r="C60" s="23">
        <f t="shared" si="1"/>
        <v>2.6500812986947286</v>
      </c>
      <c r="D60" s="24">
        <f t="shared" si="2"/>
        <v>5.1045167662401285</v>
      </c>
    </row>
    <row r="61" spans="2:4" x14ac:dyDescent="0.45">
      <c r="B61" s="22">
        <f t="shared" si="0"/>
        <v>70</v>
      </c>
      <c r="C61" s="23">
        <f t="shared" si="1"/>
        <v>2.6489767743886254</v>
      </c>
      <c r="D61" s="24">
        <f t="shared" si="2"/>
        <v>5.0658125219385992</v>
      </c>
    </row>
    <row r="62" spans="2:4" x14ac:dyDescent="0.45">
      <c r="B62" s="22">
        <f t="shared" si="0"/>
        <v>71</v>
      </c>
      <c r="C62" s="23">
        <f t="shared" si="1"/>
        <v>2.6479046237511512</v>
      </c>
      <c r="D62" s="24">
        <f t="shared" si="2"/>
        <v>5.0279754241832997</v>
      </c>
    </row>
    <row r="63" spans="2:4" x14ac:dyDescent="0.45">
      <c r="B63" s="22">
        <f t="shared" si="0"/>
        <v>72</v>
      </c>
      <c r="C63" s="23">
        <f t="shared" si="1"/>
        <v>2.6468634442383925</v>
      </c>
      <c r="D63" s="24">
        <f t="shared" si="2"/>
        <v>4.9909735741219965</v>
      </c>
    </row>
    <row r="64" spans="2:4" x14ac:dyDescent="0.45">
      <c r="B64" s="22">
        <f t="shared" si="0"/>
        <v>73</v>
      </c>
      <c r="C64" s="23">
        <f t="shared" si="1"/>
        <v>2.6458519131593259</v>
      </c>
      <c r="D64" s="24">
        <f t="shared" si="2"/>
        <v>4.9547766916359093</v>
      </c>
    </row>
    <row r="65" spans="2:4" x14ac:dyDescent="0.45">
      <c r="B65" s="22">
        <f t="shared" si="0"/>
        <v>74</v>
      </c>
      <c r="C65" s="23">
        <f t="shared" si="1"/>
        <v>2.6448687820733814</v>
      </c>
      <c r="D65" s="24">
        <f t="shared" si="2"/>
        <v>4.919356011252348</v>
      </c>
    </row>
    <row r="66" spans="2:4" x14ac:dyDescent="0.45">
      <c r="B66" s="22">
        <f t="shared" si="0"/>
        <v>75</v>
      </c>
      <c r="C66" s="23">
        <f t="shared" si="1"/>
        <v>2.64391287165309</v>
      </c>
      <c r="D66" s="24">
        <f t="shared" si="2"/>
        <v>4.8846841861210493</v>
      </c>
    </row>
    <row r="67" spans="2:4" x14ac:dyDescent="0.45">
      <c r="B67" s="22">
        <f t="shared" si="0"/>
        <v>76</v>
      </c>
      <c r="C67" s="23">
        <f t="shared" si="1"/>
        <v>2.6429830669673917</v>
      </c>
      <c r="D67" s="24">
        <f t="shared" si="2"/>
        <v>4.8507351993263379</v>
      </c>
    </row>
    <row r="68" spans="2:4" x14ac:dyDescent="0.45">
      <c r="B68" s="22">
        <f t="shared" si="0"/>
        <v>77</v>
      </c>
      <c r="C68" s="23">
        <f t="shared" si="1"/>
        <v>2.6420783131459933</v>
      </c>
      <c r="D68" s="24">
        <f t="shared" si="2"/>
        <v>4.8174842818820034</v>
      </c>
    </row>
    <row r="69" spans="2:4" x14ac:dyDescent="0.45">
      <c r="B69" s="22">
        <f t="shared" si="0"/>
        <v>78</v>
      </c>
      <c r="C69" s="23">
        <f t="shared" si="1"/>
        <v>2.6411976113892712</v>
      </c>
      <c r="D69" s="24">
        <f t="shared" si="2"/>
        <v>4.784907836821815</v>
      </c>
    </row>
    <row r="70" spans="2:4" x14ac:dyDescent="0.45">
      <c r="B70" s="22">
        <f t="shared" si="0"/>
        <v>79</v>
      </c>
      <c r="C70" s="23">
        <f t="shared" si="1"/>
        <v>2.6403400152921264</v>
      </c>
      <c r="D70" s="24">
        <f t="shared" si="2"/>
        <v>4.7529833688576071</v>
      </c>
    </row>
    <row r="71" spans="2:4" x14ac:dyDescent="0.45">
      <c r="B71" s="22">
        <f t="shared" si="0"/>
        <v>80</v>
      </c>
      <c r="C71" s="23">
        <f t="shared" si="1"/>
        <v>2.6395046274532201</v>
      </c>
      <c r="D71" s="24">
        <f t="shared" si="2"/>
        <v>4.7216894191285261</v>
      </c>
    </row>
    <row r="72" spans="2:4" x14ac:dyDescent="0.45">
      <c r="B72" s="22">
        <f t="shared" si="0"/>
        <v>81</v>
      </c>
      <c r="C72" s="23">
        <f t="shared" si="1"/>
        <v>2.6386905963441825</v>
      </c>
      <c r="D72" s="24">
        <f t="shared" si="2"/>
        <v>4.6910055046118799</v>
      </c>
    </row>
    <row r="73" spans="2:4" x14ac:dyDescent="0.45">
      <c r="B73" s="22">
        <f t="shared" si="0"/>
        <v>82</v>
      </c>
      <c r="C73" s="23">
        <f t="shared" si="1"/>
        <v>2.637897113415776</v>
      </c>
      <c r="D73" s="24">
        <f t="shared" si="2"/>
        <v>4.6609120618069868</v>
      </c>
    </row>
    <row r="74" spans="2:4" x14ac:dyDescent="0.45">
      <c r="B74" s="22">
        <f t="shared" si="0"/>
        <v>83</v>
      </c>
      <c r="C74" s="23">
        <f t="shared" si="1"/>
        <v>2.6371234104203745</v>
      </c>
      <c r="D74" s="24">
        <f t="shared" si="2"/>
        <v>4.6313903943404942</v>
      </c>
    </row>
    <row r="75" spans="2:4" x14ac:dyDescent="0.45">
      <c r="B75" s="22">
        <f t="shared" si="0"/>
        <v>84</v>
      </c>
      <c r="C75" s="23">
        <f t="shared" si="1"/>
        <v>2.6363687569321219</v>
      </c>
      <c r="D75" s="24">
        <f t="shared" si="2"/>
        <v>4.6024226241745074</v>
      </c>
    </row>
    <row r="76" spans="2:4" x14ac:dyDescent="0.45">
      <c r="B76" s="22">
        <f t="shared" si="0"/>
        <v>85</v>
      </c>
      <c r="C76" s="23">
        <f t="shared" si="1"/>
        <v>2.6356324580479598</v>
      </c>
      <c r="D76" s="24">
        <f t="shared" si="2"/>
        <v>4.573991646128432</v>
      </c>
    </row>
    <row r="77" spans="2:4" x14ac:dyDescent="0.45">
      <c r="B77" s="22">
        <f t="shared" ref="B77:B135" si="3">B76+1</f>
        <v>86</v>
      </c>
      <c r="C77" s="23">
        <f t="shared" ref="C77:C135" si="4">-_xlfn.T.INV($B$3/2,B77-1)</f>
        <v>2.6349138522543041</v>
      </c>
      <c r="D77" s="24">
        <f t="shared" ref="D77:D135" si="5">2*C77*$B$2/SQRT(B77)</f>
        <v>4.5460810854517852</v>
      </c>
    </row>
    <row r="78" spans="2:4" x14ac:dyDescent="0.45">
      <c r="B78" s="22">
        <f t="shared" si="3"/>
        <v>87</v>
      </c>
      <c r="C78" s="23">
        <f t="shared" si="4"/>
        <v>2.6342123094456342</v>
      </c>
      <c r="D78" s="24">
        <f t="shared" si="5"/>
        <v>4.5186752582090888</v>
      </c>
    </row>
    <row r="79" spans="2:4" x14ac:dyDescent="0.45">
      <c r="B79" s="22">
        <f t="shared" si="3"/>
        <v>88</v>
      </c>
      <c r="C79" s="23">
        <f t="shared" si="4"/>
        <v>2.6335272290824983</v>
      </c>
      <c r="D79" s="24">
        <f t="shared" si="5"/>
        <v>4.491759134259155</v>
      </c>
    </row>
    <row r="80" spans="2:4" x14ac:dyDescent="0.45">
      <c r="B80" s="22">
        <f t="shared" si="3"/>
        <v>89</v>
      </c>
      <c r="C80" s="23">
        <f t="shared" si="4"/>
        <v>2.6328580384776465</v>
      </c>
      <c r="D80" s="24">
        <f t="shared" si="5"/>
        <v>4.465318302630414</v>
      </c>
    </row>
    <row r="81" spans="2:4" x14ac:dyDescent="0.45">
      <c r="B81" s="22">
        <f t="shared" si="3"/>
        <v>90</v>
      </c>
      <c r="C81" s="23">
        <f t="shared" si="4"/>
        <v>2.6322041912000063</v>
      </c>
      <c r="D81" s="24">
        <f t="shared" si="5"/>
        <v>4.4393389391111242</v>
      </c>
    </row>
    <row r="82" spans="2:4" x14ac:dyDescent="0.45">
      <c r="B82" s="22">
        <f t="shared" si="3"/>
        <v>91</v>
      </c>
      <c r="C82" s="23">
        <f t="shared" si="4"/>
        <v>2.6315651655871597</v>
      </c>
      <c r="D82" s="24">
        <f t="shared" si="5"/>
        <v>4.4138077758889978</v>
      </c>
    </row>
    <row r="83" spans="2:4" x14ac:dyDescent="0.45">
      <c r="B83" s="22">
        <f t="shared" si="3"/>
        <v>92</v>
      </c>
      <c r="C83" s="23">
        <f t="shared" si="4"/>
        <v>2.6309404633577622</v>
      </c>
      <c r="D83" s="24">
        <f t="shared" si="5"/>
        <v>4.3887120730887412</v>
      </c>
    </row>
    <row r="84" spans="2:4" x14ac:dyDescent="0.45">
      <c r="B84" s="22">
        <f t="shared" si="3"/>
        <v>93</v>
      </c>
      <c r="C84" s="23">
        <f t="shared" si="4"/>
        <v>2.6303296083162864</v>
      </c>
      <c r="D84" s="24">
        <f t="shared" si="5"/>
        <v>4.3640395920691022</v>
      </c>
    </row>
    <row r="85" spans="2:4" x14ac:dyDescent="0.45">
      <c r="B85" s="22">
        <f t="shared" si="3"/>
        <v>94</v>
      </c>
      <c r="C85" s="23">
        <f t="shared" si="4"/>
        <v>2.6297321451428344</v>
      </c>
      <c r="D85" s="24">
        <f t="shared" si="5"/>
        <v>4.3397785703520517</v>
      </c>
    </row>
    <row r="86" spans="2:4" x14ac:dyDescent="0.45">
      <c r="B86" s="22">
        <f t="shared" si="3"/>
        <v>95</v>
      </c>
      <c r="C86" s="23">
        <f t="shared" si="4"/>
        <v>2.6291476382617032</v>
      </c>
      <c r="D86" s="24">
        <f t="shared" si="5"/>
        <v>4.3159176980677074</v>
      </c>
    </row>
    <row r="87" spans="2:4" x14ac:dyDescent="0.45">
      <c r="B87" s="22">
        <f t="shared" si="3"/>
        <v>96</v>
      </c>
      <c r="C87" s="23">
        <f t="shared" si="4"/>
        <v>2.6285756707827428</v>
      </c>
      <c r="D87" s="24">
        <f t="shared" si="5"/>
        <v>4.2924460958078274</v>
      </c>
    </row>
    <row r="88" spans="2:4" x14ac:dyDescent="0.45">
      <c r="B88" s="22">
        <f t="shared" si="3"/>
        <v>97</v>
      </c>
      <c r="C88" s="23">
        <f t="shared" si="4"/>
        <v>2.628015843510068</v>
      </c>
      <c r="D88" s="24">
        <f t="shared" si="5"/>
        <v>4.2693532937893455</v>
      </c>
    </row>
    <row r="89" spans="2:4" x14ac:dyDescent="0.45">
      <c r="B89" s="22">
        <f t="shared" si="3"/>
        <v>98</v>
      </c>
      <c r="C89" s="23">
        <f t="shared" si="4"/>
        <v>2.6274677740132515</v>
      </c>
      <c r="D89" s="24">
        <f t="shared" si="5"/>
        <v>4.2466292122374707</v>
      </c>
    </row>
    <row r="90" spans="2:4" x14ac:dyDescent="0.45">
      <c r="B90" s="22">
        <f t="shared" si="3"/>
        <v>99</v>
      </c>
      <c r="C90" s="23">
        <f t="shared" si="4"/>
        <v>2.6269310957563716</v>
      </c>
      <c r="D90" s="24">
        <f t="shared" si="5"/>
        <v>4.2242641429047545</v>
      </c>
    </row>
    <row r="91" spans="2:4" x14ac:dyDescent="0.45">
      <c r="B91" s="22">
        <f t="shared" si="3"/>
        <v>100</v>
      </c>
      <c r="C91" s="23">
        <f t="shared" si="4"/>
        <v>2.626405457280828</v>
      </c>
      <c r="D91" s="24">
        <f t="shared" si="5"/>
        <v>4.2022487316493251</v>
      </c>
    </row>
    <row r="92" spans="2:4" x14ac:dyDescent="0.45">
      <c r="B92" s="22">
        <f t="shared" si="3"/>
        <v>101</v>
      </c>
      <c r="C92" s="23">
        <f t="shared" si="4"/>
        <v>2.6258905214380182</v>
      </c>
      <c r="D92" s="24">
        <f t="shared" si="5"/>
        <v>4.1805739620011666</v>
      </c>
    </row>
    <row r="93" spans="2:4" x14ac:dyDescent="0.45">
      <c r="B93" s="22">
        <f t="shared" si="3"/>
        <v>102</v>
      </c>
      <c r="C93" s="23">
        <f t="shared" si="4"/>
        <v>2.6253859646684394</v>
      </c>
      <c r="D93" s="24">
        <f t="shared" si="5"/>
        <v>4.159231139651042</v>
      </c>
    </row>
    <row r="94" spans="2:4" x14ac:dyDescent="0.45">
      <c r="B94" s="22">
        <f t="shared" si="3"/>
        <v>103</v>
      </c>
      <c r="C94" s="23">
        <f t="shared" si="4"/>
        <v>2.6248914763239122</v>
      </c>
      <c r="D94" s="24">
        <f t="shared" si="5"/>
        <v>4.1382118778013544</v>
      </c>
    </row>
    <row r="95" spans="2:4" x14ac:dyDescent="0.45">
      <c r="B95" s="22">
        <f t="shared" si="3"/>
        <v>104</v>
      </c>
      <c r="C95" s="23">
        <f t="shared" si="4"/>
        <v>2.6244067580299557</v>
      </c>
      <c r="D95" s="24">
        <f t="shared" si="5"/>
        <v>4.1175080833229298</v>
      </c>
    </row>
    <row r="96" spans="2:4" x14ac:dyDescent="0.45">
      <c r="B96" s="22">
        <f t="shared" si="3"/>
        <v>105</v>
      </c>
      <c r="C96" s="23">
        <f t="shared" si="4"/>
        <v>2.6239315230856071</v>
      </c>
      <c r="D96" s="24">
        <f t="shared" si="5"/>
        <v>4.0971119436659196</v>
      </c>
    </row>
    <row r="97" spans="2:4" x14ac:dyDescent="0.45">
      <c r="B97" s="22">
        <f t="shared" si="3"/>
        <v>106</v>
      </c>
      <c r="C97" s="23">
        <f t="shared" si="4"/>
        <v>2.6234654958980856</v>
      </c>
      <c r="D97" s="24">
        <f t="shared" si="5"/>
        <v>4.0770159144766396</v>
      </c>
    </row>
    <row r="98" spans="2:4" x14ac:dyDescent="0.45">
      <c r="B98" s="22">
        <f t="shared" si="3"/>
        <v>107</v>
      </c>
      <c r="C98" s="23">
        <f t="shared" si="4"/>
        <v>2.6230084114500185</v>
      </c>
      <c r="D98" s="24">
        <f t="shared" si="5"/>
        <v>4.0572127078758946</v>
      </c>
    </row>
    <row r="99" spans="2:4" x14ac:dyDescent="0.45">
      <c r="B99" s="22">
        <f t="shared" si="3"/>
        <v>108</v>
      </c>
      <c r="C99" s="23">
        <f t="shared" si="4"/>
        <v>2.6225600147970343</v>
      </c>
      <c r="D99" s="24">
        <f t="shared" si="5"/>
        <v>4.0376952813573777</v>
      </c>
    </row>
    <row r="100" spans="2:4" x14ac:dyDescent="0.45">
      <c r="B100" s="22">
        <f t="shared" si="3"/>
        <v>109</v>
      </c>
      <c r="C100" s="23">
        <f t="shared" si="4"/>
        <v>2.6221200605936885</v>
      </c>
      <c r="D100" s="24">
        <f t="shared" si="5"/>
        <v>4.018456827267701</v>
      </c>
    </row>
    <row r="101" spans="2:4" x14ac:dyDescent="0.45">
      <c r="B101" s="22">
        <f t="shared" si="3"/>
        <v>110</v>
      </c>
      <c r="C101" s="23">
        <f t="shared" si="4"/>
        <v>2.621688312645976</v>
      </c>
      <c r="D101" s="24">
        <f t="shared" si="5"/>
        <v>3.9994907628325445</v>
      </c>
    </row>
    <row r="102" spans="2:4" x14ac:dyDescent="0.45">
      <c r="B102" s="22">
        <f t="shared" si="3"/>
        <v>111</v>
      </c>
      <c r="C102" s="23">
        <f t="shared" si="4"/>
        <v>2.6212645434885942</v>
      </c>
      <c r="D102" s="24">
        <f t="shared" si="5"/>
        <v>3.9807907206955573</v>
      </c>
    </row>
    <row r="103" spans="2:4" x14ac:dyDescent="0.45">
      <c r="B103" s="22">
        <f t="shared" si="3"/>
        <v>112</v>
      </c>
      <c r="C103" s="23">
        <f t="shared" si="4"/>
        <v>2.6208485339854359</v>
      </c>
      <c r="D103" s="24">
        <f t="shared" si="5"/>
        <v>3.9623505399392438</v>
      </c>
    </row>
    <row r="104" spans="2:4" x14ac:dyDescent="0.45">
      <c r="B104" s="22">
        <f t="shared" si="3"/>
        <v>113</v>
      </c>
      <c r="C104" s="23">
        <f t="shared" si="4"/>
        <v>2.6204400729518436</v>
      </c>
      <c r="D104" s="24">
        <f t="shared" si="5"/>
        <v>3.9441642575590965</v>
      </c>
    </row>
    <row r="105" spans="2:4" x14ac:dyDescent="0.45">
      <c r="B105" s="22">
        <f t="shared" si="3"/>
        <v>114</v>
      </c>
      <c r="C105" s="23">
        <f t="shared" si="4"/>
        <v>2.6200389567971949</v>
      </c>
      <c r="D105" s="24">
        <f t="shared" si="5"/>
        <v>3.9262261003640888</v>
      </c>
    </row>
    <row r="106" spans="2:4" x14ac:dyDescent="0.45">
      <c r="B106" s="22">
        <f t="shared" si="3"/>
        <v>115</v>
      </c>
      <c r="C106" s="23">
        <f t="shared" si="4"/>
        <v>2.619644989186654</v>
      </c>
      <c r="D106" s="24">
        <f t="shared" si="5"/>
        <v>3.9085304772787195</v>
      </c>
    </row>
    <row r="107" spans="2:4" x14ac:dyDescent="0.45">
      <c r="B107" s="22">
        <f t="shared" si="3"/>
        <v>116</v>
      </c>
      <c r="C107" s="23">
        <f t="shared" si="4"/>
        <v>2.6192579807207728</v>
      </c>
      <c r="D107" s="24">
        <f t="shared" si="5"/>
        <v>3.8910719720230875</v>
      </c>
    </row>
    <row r="108" spans="2:4" x14ac:dyDescent="0.45">
      <c r="B108" s="22">
        <f t="shared" si="3"/>
        <v>117</v>
      </c>
      <c r="C108" s="23">
        <f t="shared" si="4"/>
        <v>2.6188777486319674</v>
      </c>
      <c r="D108" s="24">
        <f t="shared" si="5"/>
        <v>3.873845336149436</v>
      </c>
    </row>
    <row r="109" spans="2:4" x14ac:dyDescent="0.45">
      <c r="B109" s="22">
        <f t="shared" si="3"/>
        <v>118</v>
      </c>
      <c r="C109" s="23">
        <f t="shared" si="4"/>
        <v>2.6185041164968004</v>
      </c>
      <c r="D109" s="24">
        <f t="shared" si="5"/>
        <v>3.8568454824147662</v>
      </c>
    </row>
    <row r="110" spans="2:4" x14ac:dyDescent="0.45">
      <c r="B110" s="22">
        <f t="shared" si="3"/>
        <v>119</v>
      </c>
      <c r="C110" s="23">
        <f t="shared" si="4"/>
        <v>2.6181369139630566</v>
      </c>
      <c r="D110" s="24">
        <f t="shared" si="5"/>
        <v>3.8400674784704214</v>
      </c>
    </row>
    <row r="111" spans="2:4" x14ac:dyDescent="0.45">
      <c r="B111" s="22">
        <f t="shared" si="3"/>
        <v>120</v>
      </c>
      <c r="C111" s="23">
        <f t="shared" si="4"/>
        <v>2.6177759764908615</v>
      </c>
      <c r="D111" s="24">
        <f t="shared" si="5"/>
        <v>3.8235065408510884</v>
      </c>
    </row>
    <row r="112" spans="2:4" x14ac:dyDescent="0.45">
      <c r="B112" s="22">
        <f t="shared" si="3"/>
        <v>121</v>
      </c>
      <c r="C112" s="23">
        <f t="shared" si="4"/>
        <v>2.617421145106865</v>
      </c>
      <c r="D112" s="24">
        <f t="shared" si="5"/>
        <v>3.8071580292463492</v>
      </c>
    </row>
    <row r="113" spans="2:4" x14ac:dyDescent="0.45">
      <c r="B113" s="22">
        <f t="shared" si="3"/>
        <v>122</v>
      </c>
      <c r="C113" s="23">
        <f t="shared" si="4"/>
        <v>2.6170722661708656</v>
      </c>
      <c r="D113" s="24">
        <f t="shared" si="5"/>
        <v>3.7910174410394233</v>
      </c>
    </row>
    <row r="114" spans="2:4" x14ac:dyDescent="0.45">
      <c r="B114" s="22">
        <f t="shared" si="3"/>
        <v>123</v>
      </c>
      <c r="C114" s="23">
        <f t="shared" si="4"/>
        <v>2.6167291911539956</v>
      </c>
      <c r="D114" s="24">
        <f t="shared" si="5"/>
        <v>3.7750804060982861</v>
      </c>
    </row>
    <row r="115" spans="2:4" x14ac:dyDescent="0.45">
      <c r="B115" s="22">
        <f t="shared" si="3"/>
        <v>124</v>
      </c>
      <c r="C115" s="23">
        <f t="shared" si="4"/>
        <v>2.6163917764279714</v>
      </c>
      <c r="D115" s="24">
        <f t="shared" si="5"/>
        <v>3.7593426818057276</v>
      </c>
    </row>
    <row r="116" spans="2:4" x14ac:dyDescent="0.45">
      <c r="B116" s="22">
        <f t="shared" si="3"/>
        <v>125</v>
      </c>
      <c r="C116" s="23">
        <f t="shared" si="4"/>
        <v>2.6160598830646089</v>
      </c>
      <c r="D116" s="24">
        <f t="shared" si="5"/>
        <v>3.7438001483152741</v>
      </c>
    </row>
    <row r="117" spans="2:4" x14ac:dyDescent="0.45">
      <c r="B117" s="22">
        <f t="shared" si="3"/>
        <v>126</v>
      </c>
      <c r="C117" s="23">
        <f t="shared" si="4"/>
        <v>2.6157333766451516</v>
      </c>
      <c r="D117" s="24">
        <f t="shared" si="5"/>
        <v>3.7284488040211334</v>
      </c>
    </row>
    <row r="118" spans="2:4" x14ac:dyDescent="0.45">
      <c r="B118" s="22">
        <f t="shared" si="3"/>
        <v>127</v>
      </c>
      <c r="C118" s="23">
        <f t="shared" si="4"/>
        <v>2.6154121270787862</v>
      </c>
      <c r="D118" s="24">
        <f t="shared" si="5"/>
        <v>3.7132847612307285</v>
      </c>
    </row>
    <row r="119" spans="2:4" x14ac:dyDescent="0.45">
      <c r="B119" s="22">
        <f t="shared" si="3"/>
        <v>128</v>
      </c>
      <c r="C119" s="23">
        <f t="shared" si="4"/>
        <v>2.6150960084298642</v>
      </c>
      <c r="D119" s="24">
        <f t="shared" si="5"/>
        <v>3.6983042420292596</v>
      </c>
    </row>
    <row r="120" spans="2:4" x14ac:dyDescent="0.45">
      <c r="B120" s="22">
        <f t="shared" si="3"/>
        <v>129</v>
      </c>
      <c r="C120" s="23">
        <f t="shared" si="4"/>
        <v>2.6147848987533084</v>
      </c>
      <c r="D120" s="24">
        <f t="shared" si="5"/>
        <v>3.6835035743262479</v>
      </c>
    </row>
    <row r="121" spans="2:4" x14ac:dyDescent="0.45">
      <c r="B121" s="22">
        <f t="shared" si="3"/>
        <v>130</v>
      </c>
      <c r="C121" s="23">
        <f t="shared" si="4"/>
        <v>2.6144786799378079</v>
      </c>
      <c r="D121" s="24">
        <f t="shared" si="5"/>
        <v>3.6688791880747367</v>
      </c>
    </row>
    <row r="122" spans="2:4" x14ac:dyDescent="0.45">
      <c r="B122" s="22">
        <f t="shared" si="3"/>
        <v>131</v>
      </c>
      <c r="C122" s="23">
        <f t="shared" si="4"/>
        <v>2.6141772375563446</v>
      </c>
      <c r="D122" s="24">
        <f t="shared" si="5"/>
        <v>3.6544276116542784</v>
      </c>
    </row>
    <row r="123" spans="2:4" x14ac:dyDescent="0.45">
      <c r="B123" s="22">
        <f t="shared" si="3"/>
        <v>132</v>
      </c>
      <c r="C123" s="23">
        <f t="shared" si="4"/>
        <v>2.6138804607236508</v>
      </c>
      <c r="D123" s="24">
        <f t="shared" si="5"/>
        <v>3.640145468409381</v>
      </c>
    </row>
    <row r="124" spans="2:4" x14ac:dyDescent="0.45">
      <c r="B124" s="22">
        <f t="shared" si="3"/>
        <v>133</v>
      </c>
      <c r="C124" s="23">
        <f t="shared" si="4"/>
        <v>2.6135882419602261</v>
      </c>
      <c r="D124" s="24">
        <f t="shared" si="5"/>
        <v>3.6260294733355676</v>
      </c>
    </row>
    <row r="125" spans="2:4" x14ac:dyDescent="0.45">
      <c r="B125" s="22">
        <f t="shared" si="3"/>
        <v>134</v>
      </c>
      <c r="C125" s="23">
        <f t="shared" si="4"/>
        <v>2.613300477062598</v>
      </c>
      <c r="D125" s="24">
        <f t="shared" si="5"/>
        <v>3.6120764299057342</v>
      </c>
    </row>
    <row r="126" spans="2:4" x14ac:dyDescent="0.45">
      <c r="B126" s="22">
        <f t="shared" si="3"/>
        <v>135</v>
      </c>
      <c r="C126" s="23">
        <f t="shared" si="4"/>
        <v>2.6130170649794469</v>
      </c>
      <c r="D126" s="24">
        <f t="shared" si="5"/>
        <v>3.5982832270297536</v>
      </c>
    </row>
    <row r="127" spans="2:4" x14ac:dyDescent="0.45">
      <c r="B127" s="22">
        <f t="shared" si="3"/>
        <v>136</v>
      </c>
      <c r="C127" s="23">
        <f t="shared" si="4"/>
        <v>2.6127379076933082</v>
      </c>
      <c r="D127" s="24">
        <f t="shared" si="5"/>
        <v>3.5846468361408093</v>
      </c>
    </row>
    <row r="128" spans="2:4" x14ac:dyDescent="0.45">
      <c r="B128" s="22">
        <f t="shared" si="3"/>
        <v>137</v>
      </c>
      <c r="C128" s="23">
        <f t="shared" si="4"/>
        <v>2.6124629101075745</v>
      </c>
      <c r="D128" s="24">
        <f t="shared" si="5"/>
        <v>3.5711643084022726</v>
      </c>
    </row>
    <row r="129" spans="2:4" x14ac:dyDescent="0.45">
      <c r="B129" s="22">
        <f t="shared" si="3"/>
        <v>138</v>
      </c>
      <c r="C129" s="23">
        <f t="shared" si="4"/>
        <v>2.6121919799385127</v>
      </c>
      <c r="D129" s="24">
        <f t="shared" si="5"/>
        <v>3.557832772029256</v>
      </c>
    </row>
    <row r="130" spans="2:4" x14ac:dyDescent="0.45">
      <c r="B130" s="22">
        <f t="shared" si="3"/>
        <v>139</v>
      </c>
      <c r="C130" s="23">
        <f t="shared" si="4"/>
        <v>2.611925027612009</v>
      </c>
      <c r="D130" s="24">
        <f t="shared" si="5"/>
        <v>3.5446494297192936</v>
      </c>
    </row>
    <row r="131" spans="2:4" x14ac:dyDescent="0.45">
      <c r="B131" s="22">
        <f t="shared" si="3"/>
        <v>140</v>
      </c>
      <c r="C131" s="23">
        <f t="shared" si="4"/>
        <v>2.6116619661648595</v>
      </c>
      <c r="D131" s="24">
        <f t="shared" si="5"/>
        <v>3.5316115561869985</v>
      </c>
    </row>
    <row r="132" spans="2:4" x14ac:dyDescent="0.45">
      <c r="B132" s="22">
        <f t="shared" si="3"/>
        <v>141</v>
      </c>
      <c r="C132" s="23">
        <f t="shared" si="4"/>
        <v>2.6114027111503373</v>
      </c>
      <c r="D132" s="24">
        <f t="shared" si="5"/>
        <v>3.5187164957977162</v>
      </c>
    </row>
    <row r="133" spans="2:4" x14ac:dyDescent="0.45">
      <c r="B133" s="22">
        <f t="shared" si="3"/>
        <v>142</v>
      </c>
      <c r="C133" s="23">
        <f t="shared" si="4"/>
        <v>2.6111471805478246</v>
      </c>
      <c r="D133" s="24">
        <f t="shared" si="5"/>
        <v>3.5059616602955095</v>
      </c>
    </row>
    <row r="134" spans="2:4" x14ac:dyDescent="0.45">
      <c r="B134" s="22">
        <f t="shared" si="3"/>
        <v>143</v>
      </c>
      <c r="C134" s="23">
        <f t="shared" si="4"/>
        <v>2.6108952946762991</v>
      </c>
      <c r="D134" s="24">
        <f t="shared" si="5"/>
        <v>3.4933445266210623</v>
      </c>
    </row>
    <row r="135" spans="2:4" x14ac:dyDescent="0.45">
      <c r="B135" s="22">
        <f t="shared" si="3"/>
        <v>144</v>
      </c>
      <c r="C135" s="23">
        <f t="shared" si="4"/>
        <v>2.6106469761115232</v>
      </c>
      <c r="D135" s="24">
        <f t="shared" si="5"/>
        <v>3.4808626348153644</v>
      </c>
    </row>
    <row r="136" spans="2:4" x14ac:dyDescent="0.45">
      <c r="B136" s="22">
        <f>B135+1</f>
        <v>145</v>
      </c>
      <c r="C136" s="23">
        <f>-_xlfn.T.INV($B$3/2,B136-1)</f>
        <v>2.6104021496066863</v>
      </c>
      <c r="D136" s="24">
        <f>2*C136*$B$2/SQRT(B136)</f>
        <v>3.468513586005145</v>
      </c>
    </row>
    <row r="137" spans="2:4" x14ac:dyDescent="0.45">
      <c r="B137" s="22">
        <f t="shared" ref="B137:B138" si="6">B136+1</f>
        <v>146</v>
      </c>
      <c r="C137" s="23">
        <f t="shared" ref="C137:C138" si="7">-_xlfn.T.INV($B$3/2,B137-1)</f>
        <v>2.610160742016443</v>
      </c>
      <c r="D137" s="24">
        <f t="shared" ref="D137:D138" si="8">2*C137*$B$2/SQRT(B137)</f>
        <v>3.456295040466455</v>
      </c>
    </row>
    <row r="138" spans="2:4" x14ac:dyDescent="0.45">
      <c r="B138" s="22">
        <f t="shared" si="6"/>
        <v>147</v>
      </c>
      <c r="C138" s="23">
        <f t="shared" si="7"/>
        <v>2.6099226822240005</v>
      </c>
      <c r="D138" s="24">
        <f t="shared" si="8"/>
        <v>3.4442047157625986</v>
      </c>
    </row>
    <row r="139" spans="2:4" x14ac:dyDescent="0.45">
      <c r="B139" s="22">
        <f>B138+1</f>
        <v>148</v>
      </c>
      <c r="C139" s="23">
        <f>-_xlfn.T.INV($B$3/2,B139-1)</f>
        <v>2.6096879010713425</v>
      </c>
      <c r="D139" s="24">
        <f>2*C139*$B$2/SQRT(B139)</f>
        <v>3.4322403849533774</v>
      </c>
    </row>
    <row r="140" spans="2:4" x14ac:dyDescent="0.45">
      <c r="B140" s="22">
        <f t="shared" ref="B140:B141" si="9">B139+1</f>
        <v>149</v>
      </c>
      <c r="C140" s="23">
        <f t="shared" ref="C140:C141" si="10">-_xlfn.T.INV($B$3/2,B140-1)</f>
        <v>2.6094563312922148</v>
      </c>
      <c r="D140" s="24">
        <f t="shared" ref="D140:D141" si="11">2*C140*$B$2/SQRT(B140)</f>
        <v>3.4203998748721451</v>
      </c>
    </row>
    <row r="141" spans="2:4" x14ac:dyDescent="0.45">
      <c r="B141" s="22">
        <f t="shared" si="9"/>
        <v>150</v>
      </c>
      <c r="C141" s="23">
        <f t="shared" si="10"/>
        <v>2.6092279074478903</v>
      </c>
      <c r="D141" s="24">
        <f t="shared" si="11"/>
        <v>3.4086810644678525</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61"/>
  <sheetViews>
    <sheetView zoomScale="80" zoomScaleNormal="80" workbookViewId="0">
      <selection activeCell="M7" sqref="M7"/>
    </sheetView>
  </sheetViews>
  <sheetFormatPr defaultRowHeight="17" x14ac:dyDescent="0.45"/>
  <cols>
    <col min="2" max="2" width="9.75" customWidth="1"/>
    <col min="4" max="4" width="12" customWidth="1"/>
    <col min="5" max="5" width="9" customWidth="1"/>
  </cols>
  <sheetData>
    <row r="1" spans="2:12" ht="17.5" thickBot="1" x14ac:dyDescent="0.5"/>
    <row r="2" spans="2:12" ht="16.5" customHeight="1" x14ac:dyDescent="0.45">
      <c r="B2" s="33" t="s">
        <v>29</v>
      </c>
      <c r="C2" s="34"/>
      <c r="D2" s="34"/>
      <c r="E2" s="34"/>
      <c r="F2" s="34"/>
      <c r="G2" s="34"/>
      <c r="H2" s="34"/>
      <c r="I2" s="35"/>
      <c r="J2" s="1"/>
      <c r="K2" s="1"/>
      <c r="L2" s="1"/>
    </row>
    <row r="3" spans="2:12" ht="16.5" customHeight="1" x14ac:dyDescent="0.45">
      <c r="B3" s="36"/>
      <c r="C3" s="37"/>
      <c r="D3" s="37"/>
      <c r="E3" s="37"/>
      <c r="F3" s="37"/>
      <c r="G3" s="37"/>
      <c r="H3" s="37"/>
      <c r="I3" s="38"/>
      <c r="J3" s="1"/>
      <c r="K3" s="1"/>
      <c r="L3" s="1"/>
    </row>
    <row r="4" spans="2:12" ht="16.5" customHeight="1" x14ac:dyDescent="0.45">
      <c r="B4" s="36"/>
      <c r="C4" s="37"/>
      <c r="D4" s="37"/>
      <c r="E4" s="37"/>
      <c r="F4" s="37"/>
      <c r="G4" s="37"/>
      <c r="H4" s="37"/>
      <c r="I4" s="38"/>
      <c r="J4" s="1"/>
      <c r="K4" s="1"/>
      <c r="L4" s="1"/>
    </row>
    <row r="5" spans="2:12" ht="17.25" customHeight="1" x14ac:dyDescent="0.45">
      <c r="B5" s="36"/>
      <c r="C5" s="37"/>
      <c r="D5" s="37"/>
      <c r="E5" s="37"/>
      <c r="F5" s="37"/>
      <c r="G5" s="37"/>
      <c r="H5" s="37"/>
      <c r="I5" s="38"/>
      <c r="J5" s="1"/>
      <c r="K5" s="1"/>
      <c r="L5" s="1"/>
    </row>
    <row r="6" spans="2:12" ht="16.5" customHeight="1" x14ac:dyDescent="0.45">
      <c r="B6" s="36"/>
      <c r="C6" s="37"/>
      <c r="D6" s="37"/>
      <c r="E6" s="37"/>
      <c r="F6" s="37"/>
      <c r="G6" s="37"/>
      <c r="H6" s="37"/>
      <c r="I6" s="38"/>
    </row>
    <row r="7" spans="2:12" ht="17.25" customHeight="1" thickBot="1" x14ac:dyDescent="0.5">
      <c r="B7" s="39"/>
      <c r="C7" s="40"/>
      <c r="D7" s="40"/>
      <c r="E7" s="40"/>
      <c r="F7" s="40"/>
      <c r="G7" s="40"/>
      <c r="H7" s="40"/>
      <c r="I7" s="41"/>
    </row>
    <row r="10" spans="2:12" ht="17.5" thickBot="1" x14ac:dyDescent="0.5"/>
    <row r="11" spans="2:12" x14ac:dyDescent="0.45">
      <c r="B11" s="11" t="s">
        <v>18</v>
      </c>
      <c r="D11" s="9" t="s">
        <v>0</v>
      </c>
      <c r="E11" s="9"/>
      <c r="F11" s="9"/>
      <c r="G11" s="10"/>
    </row>
    <row r="12" spans="2:12" x14ac:dyDescent="0.45">
      <c r="B12" s="12">
        <v>167.0812</v>
      </c>
      <c r="D12" s="3"/>
      <c r="E12" s="3"/>
      <c r="F12" s="3"/>
    </row>
    <row r="13" spans="2:12" x14ac:dyDescent="0.45">
      <c r="B13" s="12">
        <v>181.66079999999999</v>
      </c>
      <c r="D13" s="3" t="s">
        <v>26</v>
      </c>
      <c r="E13" s="3"/>
      <c r="F13" s="3"/>
    </row>
    <row r="14" spans="2:12" x14ac:dyDescent="0.45">
      <c r="B14" s="12">
        <v>176.27600000000001</v>
      </c>
      <c r="D14" s="3" t="s">
        <v>27</v>
      </c>
      <c r="E14" s="3"/>
      <c r="F14" s="3"/>
    </row>
    <row r="15" spans="2:12" x14ac:dyDescent="0.45">
      <c r="B15" s="12">
        <v>173.27879999999999</v>
      </c>
      <c r="D15" s="3"/>
      <c r="E15" s="3"/>
      <c r="F15" s="3"/>
    </row>
    <row r="16" spans="2:12" x14ac:dyDescent="0.45">
      <c r="B16" s="12">
        <v>172.1866</v>
      </c>
      <c r="D16" s="3" t="s">
        <v>7</v>
      </c>
      <c r="E16" s="3"/>
      <c r="F16" s="3"/>
    </row>
    <row r="17" spans="2:7" x14ac:dyDescent="0.45">
      <c r="B17" s="12">
        <v>174.49799999999999</v>
      </c>
      <c r="D17" s="3" t="s">
        <v>3</v>
      </c>
      <c r="E17" s="3"/>
      <c r="F17" s="3"/>
    </row>
    <row r="18" spans="2:7" x14ac:dyDescent="0.45">
      <c r="B18" s="12">
        <v>177.292</v>
      </c>
      <c r="D18" s="3" t="s">
        <v>4</v>
      </c>
      <c r="E18" s="14"/>
      <c r="F18" s="3"/>
    </row>
    <row r="19" spans="2:7" x14ac:dyDescent="0.45">
      <c r="B19" s="12">
        <v>177.8254</v>
      </c>
      <c r="D19" s="3" t="s">
        <v>5</v>
      </c>
      <c r="E19" s="16"/>
      <c r="F19" s="3"/>
    </row>
    <row r="20" spans="2:7" x14ac:dyDescent="0.45">
      <c r="B20" s="12">
        <v>172.46600000000001</v>
      </c>
      <c r="D20" s="3"/>
      <c r="E20" s="3"/>
      <c r="F20" s="3"/>
    </row>
    <row r="21" spans="2:7" x14ac:dyDescent="0.45">
      <c r="B21" s="12">
        <v>169.62120000000002</v>
      </c>
      <c r="D21" s="3" t="s">
        <v>6</v>
      </c>
      <c r="E21" s="15"/>
      <c r="F21" s="3"/>
    </row>
    <row r="22" spans="2:7" x14ac:dyDescent="0.45">
      <c r="B22" s="12">
        <v>168.88459999999998</v>
      </c>
      <c r="D22" s="3"/>
      <c r="E22" s="3"/>
      <c r="F22" s="3"/>
    </row>
    <row r="23" spans="2:7" x14ac:dyDescent="0.45">
      <c r="B23" s="12">
        <v>171.75480000000002</v>
      </c>
      <c r="D23" s="4" t="s">
        <v>8</v>
      </c>
      <c r="E23" s="17"/>
      <c r="F23" s="3"/>
    </row>
    <row r="24" spans="2:7" x14ac:dyDescent="0.45">
      <c r="B24" s="12">
        <v>173.482</v>
      </c>
      <c r="D24" s="3"/>
      <c r="E24" s="3"/>
      <c r="F24" s="3"/>
    </row>
    <row r="25" spans="2:7" x14ac:dyDescent="0.45">
      <c r="B25" s="12">
        <v>170.48480000000001</v>
      </c>
      <c r="D25" s="3"/>
      <c r="E25" s="3"/>
      <c r="F25" s="3"/>
    </row>
    <row r="26" spans="2:7" x14ac:dyDescent="0.45">
      <c r="B26" s="12">
        <v>173.43120000000002</v>
      </c>
      <c r="D26" s="9" t="s">
        <v>21</v>
      </c>
      <c r="E26" s="9"/>
      <c r="F26" s="9"/>
      <c r="G26" s="10"/>
    </row>
    <row r="27" spans="2:7" x14ac:dyDescent="0.45">
      <c r="B27" s="12">
        <v>180.5686</v>
      </c>
      <c r="D27" s="3"/>
      <c r="E27" s="3"/>
      <c r="F27" s="3"/>
    </row>
    <row r="28" spans="2:7" x14ac:dyDescent="0.45">
      <c r="B28" s="12">
        <v>168.80840000000001</v>
      </c>
      <c r="D28" s="3" t="s">
        <v>13</v>
      </c>
      <c r="E28" s="3"/>
      <c r="F28" s="3"/>
    </row>
    <row r="29" spans="2:7" x14ac:dyDescent="0.45">
      <c r="B29" s="12">
        <v>174.37100000000001</v>
      </c>
      <c r="D29" s="3"/>
      <c r="E29" s="3"/>
      <c r="F29" s="3"/>
    </row>
    <row r="30" spans="2:7" x14ac:dyDescent="0.45">
      <c r="B30" s="12">
        <v>180.92420000000001</v>
      </c>
      <c r="D30" s="3" t="s">
        <v>23</v>
      </c>
      <c r="E30" s="3"/>
      <c r="F30" s="3"/>
    </row>
    <row r="31" spans="2:7" x14ac:dyDescent="0.45">
      <c r="B31" s="12">
        <v>170.5102</v>
      </c>
      <c r="D31" s="3"/>
      <c r="E31" s="3"/>
      <c r="F31" s="3"/>
    </row>
    <row r="32" spans="2:7" x14ac:dyDescent="0.45">
      <c r="B32" s="12">
        <v>172.28819999999999</v>
      </c>
      <c r="D32" s="4" t="s">
        <v>10</v>
      </c>
      <c r="E32" s="5"/>
      <c r="F32" s="3"/>
    </row>
    <row r="33" spans="2:5" x14ac:dyDescent="0.45">
      <c r="B33" s="12">
        <v>174.95519999999999</v>
      </c>
      <c r="D33" s="4" t="s">
        <v>24</v>
      </c>
      <c r="E33" s="5"/>
    </row>
    <row r="34" spans="2:5" x14ac:dyDescent="0.45">
      <c r="B34" s="12">
        <v>161.23920000000001</v>
      </c>
    </row>
    <row r="35" spans="2:5" x14ac:dyDescent="0.45">
      <c r="B35" s="12">
        <v>173.7868</v>
      </c>
      <c r="D35" s="2"/>
    </row>
    <row r="36" spans="2:5" x14ac:dyDescent="0.45">
      <c r="B36" s="12">
        <v>171.78019999999998</v>
      </c>
    </row>
    <row r="37" spans="2:5" x14ac:dyDescent="0.45">
      <c r="B37" s="12">
        <v>170.71339999999998</v>
      </c>
    </row>
    <row r="38" spans="2:5" x14ac:dyDescent="0.45">
      <c r="B38" s="12">
        <v>179.93360000000001</v>
      </c>
    </row>
    <row r="39" spans="2:5" x14ac:dyDescent="0.45">
      <c r="B39" s="12">
        <v>171.42459999999997</v>
      </c>
    </row>
    <row r="40" spans="2:5" x14ac:dyDescent="0.45">
      <c r="B40" s="12">
        <v>168.9862</v>
      </c>
    </row>
    <row r="41" spans="2:5" x14ac:dyDescent="0.45">
      <c r="B41" s="12">
        <v>166.2176</v>
      </c>
    </row>
    <row r="42" spans="2:5" x14ac:dyDescent="0.45">
      <c r="B42" s="12">
        <v>176.58080000000001</v>
      </c>
    </row>
    <row r="43" spans="2:5" x14ac:dyDescent="0.45">
      <c r="B43" s="12">
        <v>167.1574</v>
      </c>
    </row>
    <row r="44" spans="2:5" x14ac:dyDescent="0.45">
      <c r="B44" s="12">
        <v>172.2628</v>
      </c>
    </row>
    <row r="45" spans="2:5" x14ac:dyDescent="0.45">
      <c r="B45" s="12">
        <v>179.32399999999998</v>
      </c>
    </row>
    <row r="46" spans="2:5" x14ac:dyDescent="0.45">
      <c r="B46" s="12">
        <v>182.37200000000001</v>
      </c>
    </row>
    <row r="47" spans="2:5" x14ac:dyDescent="0.45">
      <c r="B47" s="12">
        <v>175.79340000000002</v>
      </c>
    </row>
    <row r="48" spans="2:5" x14ac:dyDescent="0.45">
      <c r="B48" s="12">
        <v>169.672</v>
      </c>
    </row>
    <row r="49" spans="2:2" x14ac:dyDescent="0.45">
      <c r="B49" s="12">
        <v>171.85640000000001</v>
      </c>
    </row>
    <row r="50" spans="2:2" x14ac:dyDescent="0.45">
      <c r="B50" s="12">
        <v>172.23740000000001</v>
      </c>
    </row>
    <row r="51" spans="2:2" x14ac:dyDescent="0.45">
      <c r="B51" s="12">
        <v>162.68700000000001</v>
      </c>
    </row>
    <row r="52" spans="2:2" x14ac:dyDescent="0.45">
      <c r="B52" s="12">
        <v>174.1678</v>
      </c>
    </row>
    <row r="53" spans="2:2" x14ac:dyDescent="0.45">
      <c r="B53" s="12">
        <v>165.55720000000002</v>
      </c>
    </row>
    <row r="54" spans="2:2" x14ac:dyDescent="0.45">
      <c r="B54" s="12">
        <v>176.93639999999999</v>
      </c>
    </row>
    <row r="55" spans="2:2" x14ac:dyDescent="0.45">
      <c r="B55" s="12">
        <v>172.6438</v>
      </c>
    </row>
    <row r="56" spans="2:2" x14ac:dyDescent="0.45">
      <c r="B56" s="12">
        <v>167.58920000000001</v>
      </c>
    </row>
    <row r="57" spans="2:2" x14ac:dyDescent="0.45">
      <c r="B57" s="12">
        <v>174.42180000000002</v>
      </c>
    </row>
    <row r="58" spans="2:2" x14ac:dyDescent="0.45">
      <c r="B58" s="12">
        <v>169.87519999999998</v>
      </c>
    </row>
    <row r="59" spans="2:2" x14ac:dyDescent="0.45">
      <c r="B59" s="12">
        <v>171.958</v>
      </c>
    </row>
    <row r="60" spans="2:2" x14ac:dyDescent="0.45">
      <c r="B60" s="12">
        <v>177.34280000000001</v>
      </c>
    </row>
    <row r="61" spans="2:2" ht="17.5" thickBot="1" x14ac:dyDescent="0.5">
      <c r="B61" s="13">
        <v>175.48859999999999</v>
      </c>
    </row>
  </sheetData>
  <mergeCells count="1">
    <mergeCell ref="B2:I7"/>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61"/>
  <sheetViews>
    <sheetView topLeftCell="A18" workbookViewId="0">
      <selection activeCell="E32" sqref="E32"/>
    </sheetView>
  </sheetViews>
  <sheetFormatPr defaultRowHeight="17" x14ac:dyDescent="0.45"/>
  <cols>
    <col min="2" max="2" width="9.75" customWidth="1"/>
    <col min="4" max="4" width="12" customWidth="1"/>
    <col min="5" max="5" width="9" customWidth="1"/>
  </cols>
  <sheetData>
    <row r="1" spans="2:12" ht="17.5" thickBot="1" x14ac:dyDescent="0.5"/>
    <row r="2" spans="2:12" ht="16.5" customHeight="1" x14ac:dyDescent="0.45">
      <c r="B2" s="33" t="s">
        <v>29</v>
      </c>
      <c r="C2" s="34"/>
      <c r="D2" s="34"/>
      <c r="E2" s="34"/>
      <c r="F2" s="34"/>
      <c r="G2" s="34"/>
      <c r="H2" s="34"/>
      <c r="I2" s="35"/>
      <c r="J2" s="1"/>
      <c r="K2" s="1"/>
      <c r="L2" s="1"/>
    </row>
    <row r="3" spans="2:12" ht="16.5" customHeight="1" x14ac:dyDescent="0.45">
      <c r="B3" s="36"/>
      <c r="C3" s="37"/>
      <c r="D3" s="37"/>
      <c r="E3" s="37"/>
      <c r="F3" s="37"/>
      <c r="G3" s="37"/>
      <c r="H3" s="37"/>
      <c r="I3" s="38"/>
      <c r="J3" s="1"/>
      <c r="K3" s="1"/>
      <c r="L3" s="1"/>
    </row>
    <row r="4" spans="2:12" ht="16.5" customHeight="1" x14ac:dyDescent="0.45">
      <c r="B4" s="36"/>
      <c r="C4" s="37"/>
      <c r="D4" s="37"/>
      <c r="E4" s="37"/>
      <c r="F4" s="37"/>
      <c r="G4" s="37"/>
      <c r="H4" s="37"/>
      <c r="I4" s="38"/>
      <c r="J4" s="1"/>
      <c r="K4" s="1"/>
      <c r="L4" s="1"/>
    </row>
    <row r="5" spans="2:12" ht="17.25" customHeight="1" x14ac:dyDescent="0.45">
      <c r="B5" s="36"/>
      <c r="C5" s="37"/>
      <c r="D5" s="37"/>
      <c r="E5" s="37"/>
      <c r="F5" s="37"/>
      <c r="G5" s="37"/>
      <c r="H5" s="37"/>
      <c r="I5" s="38"/>
      <c r="J5" s="1"/>
      <c r="K5" s="1"/>
      <c r="L5" s="1"/>
    </row>
    <row r="6" spans="2:12" ht="16.5" customHeight="1" x14ac:dyDescent="0.45">
      <c r="B6" s="36"/>
      <c r="C6" s="37"/>
      <c r="D6" s="37"/>
      <c r="E6" s="37"/>
      <c r="F6" s="37"/>
      <c r="G6" s="37"/>
      <c r="H6" s="37"/>
      <c r="I6" s="38"/>
    </row>
    <row r="7" spans="2:12" ht="17.25" customHeight="1" thickBot="1" x14ac:dyDescent="0.5">
      <c r="B7" s="39"/>
      <c r="C7" s="40"/>
      <c r="D7" s="40"/>
      <c r="E7" s="40"/>
      <c r="F7" s="40"/>
      <c r="G7" s="40"/>
      <c r="H7" s="40"/>
      <c r="I7" s="41"/>
    </row>
    <row r="10" spans="2:12" ht="17.5" thickBot="1" x14ac:dyDescent="0.5"/>
    <row r="11" spans="2:12" x14ac:dyDescent="0.45">
      <c r="B11" s="11" t="s">
        <v>18</v>
      </c>
      <c r="D11" s="9" t="s">
        <v>0</v>
      </c>
      <c r="E11" s="9"/>
      <c r="F11" s="9"/>
      <c r="G11" s="10"/>
    </row>
    <row r="12" spans="2:12" x14ac:dyDescent="0.45">
      <c r="B12" s="12">
        <v>167.0812</v>
      </c>
      <c r="D12" s="3"/>
      <c r="E12" s="3"/>
      <c r="F12" s="3"/>
    </row>
    <row r="13" spans="2:12" x14ac:dyDescent="0.45">
      <c r="B13" s="12">
        <v>181.66079999999999</v>
      </c>
      <c r="D13" s="3" t="s">
        <v>19</v>
      </c>
      <c r="E13" s="3"/>
      <c r="F13" s="3"/>
    </row>
    <row r="14" spans="2:12" x14ac:dyDescent="0.45">
      <c r="B14" s="12">
        <v>176.27600000000001</v>
      </c>
      <c r="D14" s="3" t="s">
        <v>20</v>
      </c>
      <c r="E14" s="3"/>
      <c r="F14" s="3"/>
    </row>
    <row r="15" spans="2:12" x14ac:dyDescent="0.45">
      <c r="B15" s="12">
        <v>173.27879999999999</v>
      </c>
      <c r="D15" s="3"/>
      <c r="E15" s="3"/>
      <c r="F15" s="3"/>
    </row>
    <row r="16" spans="2:12" x14ac:dyDescent="0.45">
      <c r="B16" s="12">
        <v>172.1866</v>
      </c>
      <c r="D16" s="3" t="s">
        <v>7</v>
      </c>
      <c r="E16" s="3">
        <v>170</v>
      </c>
      <c r="F16" s="3"/>
    </row>
    <row r="17" spans="2:7" x14ac:dyDescent="0.45">
      <c r="B17" s="12">
        <v>174.49799999999999</v>
      </c>
      <c r="D17" s="3" t="s">
        <v>3</v>
      </c>
      <c r="E17" s="3">
        <f>COUNT(B12:B61)</f>
        <v>50</v>
      </c>
      <c r="F17" s="3"/>
    </row>
    <row r="18" spans="2:7" x14ac:dyDescent="0.45">
      <c r="B18" s="12">
        <v>177.292</v>
      </c>
      <c r="D18" s="3" t="s">
        <v>4</v>
      </c>
      <c r="E18" s="14">
        <f>AVERAGE(B12:B61)</f>
        <v>172.85309600000005</v>
      </c>
      <c r="F18" s="3"/>
    </row>
    <row r="19" spans="2:7" x14ac:dyDescent="0.45">
      <c r="B19" s="12">
        <v>177.8254</v>
      </c>
      <c r="D19" s="3" t="s">
        <v>5</v>
      </c>
      <c r="E19" s="16">
        <f>_xlfn.STDEV.S(B12:B61)</f>
        <v>4.6329100955063769</v>
      </c>
      <c r="F19" s="3"/>
    </row>
    <row r="20" spans="2:7" x14ac:dyDescent="0.45">
      <c r="B20" s="12">
        <v>172.46600000000001</v>
      </c>
      <c r="D20" s="3"/>
      <c r="E20" s="3"/>
      <c r="F20" s="3"/>
    </row>
    <row r="21" spans="2:7" x14ac:dyDescent="0.45">
      <c r="B21" s="12">
        <v>169.62120000000002</v>
      </c>
      <c r="D21" s="3" t="s">
        <v>6</v>
      </c>
      <c r="E21" s="15">
        <f>SQRT(E17)*(E18-E16)/E19</f>
        <v>4.3545924427349449</v>
      </c>
      <c r="F21" s="3"/>
    </row>
    <row r="22" spans="2:7" x14ac:dyDescent="0.45">
      <c r="B22" s="12">
        <v>168.88459999999998</v>
      </c>
      <c r="D22" s="3"/>
      <c r="E22" s="3"/>
      <c r="F22" s="3"/>
    </row>
    <row r="23" spans="2:7" x14ac:dyDescent="0.45">
      <c r="B23" s="12">
        <v>171.75480000000002</v>
      </c>
      <c r="D23" s="4" t="s">
        <v>8</v>
      </c>
      <c r="E23" s="17">
        <f>2*_xlfn.T.DIST.RT(E21,E17-1)</f>
        <v>6.7796841648872395E-5</v>
      </c>
      <c r="F23" s="3"/>
    </row>
    <row r="24" spans="2:7" x14ac:dyDescent="0.45">
      <c r="B24" s="12">
        <v>173.482</v>
      </c>
      <c r="D24" s="3"/>
      <c r="E24" s="3"/>
      <c r="F24" s="3"/>
    </row>
    <row r="25" spans="2:7" x14ac:dyDescent="0.45">
      <c r="B25" s="12">
        <v>170.48480000000001</v>
      </c>
      <c r="D25" s="3"/>
      <c r="E25" s="3"/>
      <c r="F25" s="3"/>
    </row>
    <row r="26" spans="2:7" x14ac:dyDescent="0.45">
      <c r="B26" s="12">
        <v>173.43120000000002</v>
      </c>
      <c r="D26" s="9" t="s">
        <v>21</v>
      </c>
      <c r="E26" s="9"/>
      <c r="F26" s="9"/>
      <c r="G26" s="10"/>
    </row>
    <row r="27" spans="2:7" x14ac:dyDescent="0.45">
      <c r="B27" s="12">
        <v>180.5686</v>
      </c>
      <c r="D27" s="3"/>
      <c r="E27" s="3"/>
      <c r="F27" s="3"/>
    </row>
    <row r="28" spans="2:7" x14ac:dyDescent="0.45">
      <c r="B28" s="12">
        <v>168.80840000000001</v>
      </c>
      <c r="D28" s="3" t="s">
        <v>13</v>
      </c>
      <c r="E28" s="3">
        <f>1-0.99</f>
        <v>1.0000000000000009E-2</v>
      </c>
      <c r="F28" s="3"/>
    </row>
    <row r="29" spans="2:7" x14ac:dyDescent="0.45">
      <c r="B29" s="12">
        <v>174.37100000000001</v>
      </c>
      <c r="D29" s="3"/>
      <c r="E29" s="3"/>
      <c r="F29" s="3"/>
    </row>
    <row r="30" spans="2:7" x14ac:dyDescent="0.45">
      <c r="B30" s="12">
        <v>180.92420000000001</v>
      </c>
      <c r="D30" s="3" t="s">
        <v>22</v>
      </c>
      <c r="E30" s="3">
        <f>-_xlfn.T.INV(E28/2,E17-1)</f>
        <v>2.6799519736315514</v>
      </c>
      <c r="F30" s="3"/>
    </row>
    <row r="31" spans="2:7" x14ac:dyDescent="0.45">
      <c r="B31" s="12">
        <v>170.5102</v>
      </c>
      <c r="D31" s="3"/>
      <c r="E31" s="3"/>
      <c r="F31" s="3"/>
    </row>
    <row r="32" spans="2:7" x14ac:dyDescent="0.45">
      <c r="B32" s="12">
        <v>172.28819999999999</v>
      </c>
      <c r="D32" s="4" t="s">
        <v>10</v>
      </c>
      <c r="E32" s="5">
        <f>E18-E30*E19/SQRT(E17)</f>
        <v>171.0972117567072</v>
      </c>
      <c r="F32" s="3"/>
    </row>
    <row r="33" spans="2:5" x14ac:dyDescent="0.45">
      <c r="B33" s="12">
        <v>174.95519999999999</v>
      </c>
      <c r="D33" s="4" t="s">
        <v>24</v>
      </c>
      <c r="E33" s="5">
        <f>E18+E30*E19/SQRT(E17)</f>
        <v>174.6089802432929</v>
      </c>
    </row>
    <row r="34" spans="2:5" x14ac:dyDescent="0.45">
      <c r="B34" s="12">
        <v>161.23920000000001</v>
      </c>
    </row>
    <row r="35" spans="2:5" x14ac:dyDescent="0.45">
      <c r="B35" s="12">
        <v>173.7868</v>
      </c>
      <c r="D35" s="2" t="s">
        <v>25</v>
      </c>
    </row>
    <row r="36" spans="2:5" x14ac:dyDescent="0.45">
      <c r="B36" s="12">
        <v>171.78019999999998</v>
      </c>
    </row>
    <row r="37" spans="2:5" x14ac:dyDescent="0.45">
      <c r="B37" s="12">
        <v>170.71339999999998</v>
      </c>
    </row>
    <row r="38" spans="2:5" x14ac:dyDescent="0.45">
      <c r="B38" s="12">
        <v>179.93360000000001</v>
      </c>
    </row>
    <row r="39" spans="2:5" x14ac:dyDescent="0.45">
      <c r="B39" s="12">
        <v>171.42459999999997</v>
      </c>
    </row>
    <row r="40" spans="2:5" x14ac:dyDescent="0.45">
      <c r="B40" s="12">
        <v>168.9862</v>
      </c>
    </row>
    <row r="41" spans="2:5" x14ac:dyDescent="0.45">
      <c r="B41" s="12">
        <v>166.2176</v>
      </c>
    </row>
    <row r="42" spans="2:5" x14ac:dyDescent="0.45">
      <c r="B42" s="12">
        <v>176.58080000000001</v>
      </c>
    </row>
    <row r="43" spans="2:5" x14ac:dyDescent="0.45">
      <c r="B43" s="12">
        <v>167.1574</v>
      </c>
    </row>
    <row r="44" spans="2:5" x14ac:dyDescent="0.45">
      <c r="B44" s="12">
        <v>172.2628</v>
      </c>
    </row>
    <row r="45" spans="2:5" x14ac:dyDescent="0.45">
      <c r="B45" s="12">
        <v>179.32399999999998</v>
      </c>
    </row>
    <row r="46" spans="2:5" x14ac:dyDescent="0.45">
      <c r="B46" s="12">
        <v>182.37200000000001</v>
      </c>
    </row>
    <row r="47" spans="2:5" x14ac:dyDescent="0.45">
      <c r="B47" s="12">
        <v>175.79340000000002</v>
      </c>
    </row>
    <row r="48" spans="2:5" x14ac:dyDescent="0.45">
      <c r="B48" s="12">
        <v>169.672</v>
      </c>
    </row>
    <row r="49" spans="2:2" x14ac:dyDescent="0.45">
      <c r="B49" s="12">
        <v>171.85640000000001</v>
      </c>
    </row>
    <row r="50" spans="2:2" x14ac:dyDescent="0.45">
      <c r="B50" s="12">
        <v>172.23740000000001</v>
      </c>
    </row>
    <row r="51" spans="2:2" x14ac:dyDescent="0.45">
      <c r="B51" s="12">
        <v>162.68700000000001</v>
      </c>
    </row>
    <row r="52" spans="2:2" x14ac:dyDescent="0.45">
      <c r="B52" s="12">
        <v>174.1678</v>
      </c>
    </row>
    <row r="53" spans="2:2" x14ac:dyDescent="0.45">
      <c r="B53" s="12">
        <v>165.55720000000002</v>
      </c>
    </row>
    <row r="54" spans="2:2" x14ac:dyDescent="0.45">
      <c r="B54" s="12">
        <v>176.93639999999999</v>
      </c>
    </row>
    <row r="55" spans="2:2" x14ac:dyDescent="0.45">
      <c r="B55" s="12">
        <v>172.6438</v>
      </c>
    </row>
    <row r="56" spans="2:2" x14ac:dyDescent="0.45">
      <c r="B56" s="12">
        <v>167.58920000000001</v>
      </c>
    </row>
    <row r="57" spans="2:2" x14ac:dyDescent="0.45">
      <c r="B57" s="12">
        <v>174.42180000000002</v>
      </c>
    </row>
    <row r="58" spans="2:2" x14ac:dyDescent="0.45">
      <c r="B58" s="12">
        <v>169.87519999999998</v>
      </c>
    </row>
    <row r="59" spans="2:2" x14ac:dyDescent="0.45">
      <c r="B59" s="12">
        <v>171.958</v>
      </c>
    </row>
    <row r="60" spans="2:2" x14ac:dyDescent="0.45">
      <c r="B60" s="12">
        <v>177.34280000000001</v>
      </c>
    </row>
    <row r="61" spans="2:2" ht="17.5" thickBot="1" x14ac:dyDescent="0.5">
      <c r="B61" s="13">
        <v>175.48859999999999</v>
      </c>
    </row>
  </sheetData>
  <mergeCells count="1">
    <mergeCell ref="B2:I7"/>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35"/>
  <sheetViews>
    <sheetView zoomScale="80" zoomScaleNormal="80" workbookViewId="0">
      <selection activeCell="J30" sqref="J30"/>
    </sheetView>
  </sheetViews>
  <sheetFormatPr defaultRowHeight="17" x14ac:dyDescent="0.45"/>
  <cols>
    <col min="2" max="2" width="9.75" customWidth="1"/>
    <col min="4" max="4" width="12" customWidth="1"/>
  </cols>
  <sheetData>
    <row r="1" spans="2:12" ht="17.5" thickBot="1" x14ac:dyDescent="0.5"/>
    <row r="2" spans="2:12" ht="16.5" customHeight="1" x14ac:dyDescent="0.45">
      <c r="B2" s="33" t="s">
        <v>30</v>
      </c>
      <c r="C2" s="34"/>
      <c r="D2" s="34"/>
      <c r="E2" s="34"/>
      <c r="F2" s="34"/>
      <c r="G2" s="34"/>
      <c r="H2" s="34"/>
      <c r="I2" s="35"/>
      <c r="J2" s="1"/>
      <c r="K2" s="1"/>
      <c r="L2" s="1"/>
    </row>
    <row r="3" spans="2:12" ht="16.5" customHeight="1" x14ac:dyDescent="0.45">
      <c r="B3" s="36"/>
      <c r="C3" s="37"/>
      <c r="D3" s="37"/>
      <c r="E3" s="37"/>
      <c r="F3" s="37"/>
      <c r="G3" s="37"/>
      <c r="H3" s="37"/>
      <c r="I3" s="38"/>
      <c r="J3" s="1"/>
      <c r="K3" s="1"/>
      <c r="L3" s="1"/>
    </row>
    <row r="4" spans="2:12" ht="16.5" customHeight="1" x14ac:dyDescent="0.45">
      <c r="B4" s="36"/>
      <c r="C4" s="37"/>
      <c r="D4" s="37"/>
      <c r="E4" s="37"/>
      <c r="F4" s="37"/>
      <c r="G4" s="37"/>
      <c r="H4" s="37"/>
      <c r="I4" s="38"/>
      <c r="J4" s="1"/>
      <c r="K4" s="1"/>
      <c r="L4" s="1"/>
    </row>
    <row r="5" spans="2:12" ht="17.25" customHeight="1" x14ac:dyDescent="0.45">
      <c r="B5" s="36"/>
      <c r="C5" s="37"/>
      <c r="D5" s="37"/>
      <c r="E5" s="37"/>
      <c r="F5" s="37"/>
      <c r="G5" s="37"/>
      <c r="H5" s="37"/>
      <c r="I5" s="38"/>
      <c r="J5" s="1"/>
      <c r="K5" s="1"/>
      <c r="L5" s="1"/>
    </row>
    <row r="6" spans="2:12" ht="16.5" customHeight="1" x14ac:dyDescent="0.45">
      <c r="B6" s="36"/>
      <c r="C6" s="37"/>
      <c r="D6" s="37"/>
      <c r="E6" s="37"/>
      <c r="F6" s="37"/>
      <c r="G6" s="37"/>
      <c r="H6" s="37"/>
      <c r="I6" s="38"/>
    </row>
    <row r="7" spans="2:12" ht="16.5" customHeight="1" x14ac:dyDescent="0.45">
      <c r="B7" s="36"/>
      <c r="C7" s="37"/>
      <c r="D7" s="37"/>
      <c r="E7" s="37"/>
      <c r="F7" s="37"/>
      <c r="G7" s="37"/>
      <c r="H7" s="37"/>
      <c r="I7" s="38"/>
    </row>
    <row r="8" spans="2:12" ht="17.25" customHeight="1" x14ac:dyDescent="0.45">
      <c r="B8" s="36"/>
      <c r="C8" s="37"/>
      <c r="D8" s="37"/>
      <c r="E8" s="37"/>
      <c r="F8" s="37"/>
      <c r="G8" s="37"/>
      <c r="H8" s="37"/>
      <c r="I8" s="38"/>
    </row>
    <row r="9" spans="2:12" ht="17.5" thickBot="1" x14ac:dyDescent="0.5">
      <c r="B9" s="39"/>
      <c r="C9" s="40"/>
      <c r="D9" s="40"/>
      <c r="E9" s="40"/>
      <c r="F9" s="40"/>
      <c r="G9" s="40"/>
      <c r="H9" s="40"/>
      <c r="I9" s="41"/>
    </row>
    <row r="11" spans="2:12" ht="17.5" thickBot="1" x14ac:dyDescent="0.5"/>
    <row r="12" spans="2:12" x14ac:dyDescent="0.3">
      <c r="B12" s="6" t="s">
        <v>11</v>
      </c>
      <c r="D12" s="9" t="s">
        <v>0</v>
      </c>
      <c r="E12" s="9"/>
      <c r="F12" s="9"/>
      <c r="G12" s="10"/>
    </row>
    <row r="13" spans="2:12" x14ac:dyDescent="0.45">
      <c r="B13" s="7">
        <v>3.43</v>
      </c>
      <c r="D13" s="3"/>
      <c r="E13" s="3"/>
      <c r="F13" s="3"/>
    </row>
    <row r="14" spans="2:12" x14ac:dyDescent="0.45">
      <c r="B14" s="7">
        <v>3.47</v>
      </c>
      <c r="D14" s="3" t="s">
        <v>15</v>
      </c>
      <c r="E14" s="3"/>
      <c r="F14" s="3"/>
    </row>
    <row r="15" spans="2:12" x14ac:dyDescent="0.45">
      <c r="B15" s="7">
        <v>4.0199999999999996</v>
      </c>
      <c r="D15" s="3" t="s">
        <v>16</v>
      </c>
      <c r="E15" s="3"/>
      <c r="F15" s="3"/>
    </row>
    <row r="16" spans="2:12" x14ac:dyDescent="0.45">
      <c r="B16" s="7">
        <v>3.34</v>
      </c>
      <c r="D16" s="3"/>
      <c r="E16" s="3"/>
      <c r="F16" s="3"/>
    </row>
    <row r="17" spans="2:7" x14ac:dyDescent="0.45">
      <c r="B17" s="7">
        <v>3.88</v>
      </c>
      <c r="D17" s="3" t="s">
        <v>7</v>
      </c>
      <c r="E17" s="3"/>
      <c r="F17" s="3"/>
    </row>
    <row r="18" spans="2:7" x14ac:dyDescent="0.45">
      <c r="B18" s="7">
        <v>3.76</v>
      </c>
      <c r="D18" s="3" t="s">
        <v>3</v>
      </c>
      <c r="E18" s="3"/>
      <c r="F18" s="3"/>
    </row>
    <row r="19" spans="2:7" x14ac:dyDescent="0.45">
      <c r="B19" s="7">
        <v>3.55</v>
      </c>
      <c r="D19" s="3" t="s">
        <v>4</v>
      </c>
      <c r="E19" s="3"/>
      <c r="F19" s="3"/>
    </row>
    <row r="20" spans="2:7" ht="17.5" thickBot="1" x14ac:dyDescent="0.5">
      <c r="B20" s="8">
        <v>3.9</v>
      </c>
      <c r="D20" s="3" t="s">
        <v>5</v>
      </c>
      <c r="E20" s="3"/>
      <c r="F20" s="3"/>
    </row>
    <row r="21" spans="2:7" x14ac:dyDescent="0.45">
      <c r="D21" s="3"/>
      <c r="E21" s="3"/>
      <c r="F21" s="3"/>
    </row>
    <row r="22" spans="2:7" x14ac:dyDescent="0.45">
      <c r="D22" s="3" t="s">
        <v>6</v>
      </c>
      <c r="E22" s="3"/>
      <c r="F22" s="3"/>
    </row>
    <row r="23" spans="2:7" x14ac:dyDescent="0.45">
      <c r="D23" s="3"/>
      <c r="E23" s="3"/>
      <c r="F23" s="3"/>
    </row>
    <row r="24" spans="2:7" x14ac:dyDescent="0.45">
      <c r="D24" s="4" t="s">
        <v>8</v>
      </c>
      <c r="E24" s="5"/>
      <c r="F24" s="3"/>
    </row>
    <row r="25" spans="2:7" x14ac:dyDescent="0.45">
      <c r="D25" s="3"/>
      <c r="E25" s="3"/>
      <c r="F25" s="3"/>
    </row>
    <row r="26" spans="2:7" x14ac:dyDescent="0.45">
      <c r="D26" s="3"/>
      <c r="E26" s="3"/>
      <c r="F26" s="3"/>
    </row>
    <row r="27" spans="2:7" x14ac:dyDescent="0.45">
      <c r="D27" s="9" t="s">
        <v>14</v>
      </c>
      <c r="E27" s="9"/>
      <c r="F27" s="9"/>
      <c r="G27" s="10"/>
    </row>
    <row r="28" spans="2:7" x14ac:dyDescent="0.45">
      <c r="D28" s="3"/>
      <c r="E28" s="3"/>
      <c r="F28" s="3"/>
    </row>
    <row r="29" spans="2:7" x14ac:dyDescent="0.45">
      <c r="D29" s="3" t="s">
        <v>13</v>
      </c>
      <c r="E29" s="3"/>
      <c r="F29" s="3"/>
    </row>
    <row r="30" spans="2:7" x14ac:dyDescent="0.45">
      <c r="D30" s="3"/>
      <c r="E30" s="3"/>
      <c r="F30" s="3"/>
    </row>
    <row r="31" spans="2:7" x14ac:dyDescent="0.45">
      <c r="D31" s="3" t="s">
        <v>28</v>
      </c>
      <c r="E31" s="3"/>
      <c r="F31" s="3"/>
    </row>
    <row r="32" spans="2:7" x14ac:dyDescent="0.45">
      <c r="D32" s="3"/>
      <c r="E32" s="3"/>
      <c r="F32" s="3"/>
    </row>
    <row r="33" spans="4:6" x14ac:dyDescent="0.45">
      <c r="D33" s="4" t="s">
        <v>10</v>
      </c>
      <c r="E33" s="5"/>
      <c r="F33" s="3"/>
    </row>
    <row r="35" spans="4:6" x14ac:dyDescent="0.45">
      <c r="D35" s="2" t="s">
        <v>17</v>
      </c>
    </row>
  </sheetData>
  <mergeCells count="1">
    <mergeCell ref="B2:I9"/>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35"/>
  <sheetViews>
    <sheetView workbookViewId="0">
      <selection activeCell="G23" sqref="G23"/>
    </sheetView>
  </sheetViews>
  <sheetFormatPr defaultRowHeight="17" x14ac:dyDescent="0.45"/>
  <cols>
    <col min="2" max="2" width="9.75" customWidth="1"/>
    <col min="4" max="4" width="12" customWidth="1"/>
  </cols>
  <sheetData>
    <row r="1" spans="2:12" ht="17.5" thickBot="1" x14ac:dyDescent="0.5"/>
    <row r="2" spans="2:12" ht="16.5" customHeight="1" x14ac:dyDescent="0.45">
      <c r="B2" s="33" t="s">
        <v>30</v>
      </c>
      <c r="C2" s="34"/>
      <c r="D2" s="34"/>
      <c r="E2" s="34"/>
      <c r="F2" s="34"/>
      <c r="G2" s="34"/>
      <c r="H2" s="34"/>
      <c r="I2" s="35"/>
      <c r="J2" s="1"/>
      <c r="K2" s="1"/>
      <c r="L2" s="1"/>
    </row>
    <row r="3" spans="2:12" ht="16.5" customHeight="1" x14ac:dyDescent="0.45">
      <c r="B3" s="36"/>
      <c r="C3" s="37"/>
      <c r="D3" s="37"/>
      <c r="E3" s="37"/>
      <c r="F3" s="37"/>
      <c r="G3" s="37"/>
      <c r="H3" s="37"/>
      <c r="I3" s="38"/>
      <c r="J3" s="1"/>
      <c r="K3" s="1"/>
      <c r="L3" s="1"/>
    </row>
    <row r="4" spans="2:12" ht="16.5" customHeight="1" x14ac:dyDescent="0.45">
      <c r="B4" s="36"/>
      <c r="C4" s="37"/>
      <c r="D4" s="37"/>
      <c r="E4" s="37"/>
      <c r="F4" s="37"/>
      <c r="G4" s="37"/>
      <c r="H4" s="37"/>
      <c r="I4" s="38"/>
      <c r="J4" s="1"/>
      <c r="K4" s="1"/>
      <c r="L4" s="1"/>
    </row>
    <row r="5" spans="2:12" ht="17.25" customHeight="1" x14ac:dyDescent="0.45">
      <c r="B5" s="36"/>
      <c r="C5" s="37"/>
      <c r="D5" s="37"/>
      <c r="E5" s="37"/>
      <c r="F5" s="37"/>
      <c r="G5" s="37"/>
      <c r="H5" s="37"/>
      <c r="I5" s="38"/>
      <c r="J5" s="1"/>
      <c r="K5" s="1"/>
      <c r="L5" s="1"/>
    </row>
    <row r="6" spans="2:12" ht="16.5" customHeight="1" x14ac:dyDescent="0.45">
      <c r="B6" s="36"/>
      <c r="C6" s="37"/>
      <c r="D6" s="37"/>
      <c r="E6" s="37"/>
      <c r="F6" s="37"/>
      <c r="G6" s="37"/>
      <c r="H6" s="37"/>
      <c r="I6" s="38"/>
    </row>
    <row r="7" spans="2:12" ht="16.5" customHeight="1" x14ac:dyDescent="0.45">
      <c r="B7" s="36"/>
      <c r="C7" s="37"/>
      <c r="D7" s="37"/>
      <c r="E7" s="37"/>
      <c r="F7" s="37"/>
      <c r="G7" s="37"/>
      <c r="H7" s="37"/>
      <c r="I7" s="38"/>
    </row>
    <row r="8" spans="2:12" ht="17.25" customHeight="1" x14ac:dyDescent="0.45">
      <c r="B8" s="36"/>
      <c r="C8" s="37"/>
      <c r="D8" s="37"/>
      <c r="E8" s="37"/>
      <c r="F8" s="37"/>
      <c r="G8" s="37"/>
      <c r="H8" s="37"/>
      <c r="I8" s="38"/>
    </row>
    <row r="9" spans="2:12" ht="17.5" thickBot="1" x14ac:dyDescent="0.5">
      <c r="B9" s="39"/>
      <c r="C9" s="40"/>
      <c r="D9" s="40"/>
      <c r="E9" s="40"/>
      <c r="F9" s="40"/>
      <c r="G9" s="40"/>
      <c r="H9" s="40"/>
      <c r="I9" s="41"/>
    </row>
    <row r="11" spans="2:12" ht="17.5" thickBot="1" x14ac:dyDescent="0.5"/>
    <row r="12" spans="2:12" x14ac:dyDescent="0.3">
      <c r="B12" s="6" t="s">
        <v>11</v>
      </c>
      <c r="D12" s="9" t="s">
        <v>0</v>
      </c>
      <c r="E12" s="9"/>
      <c r="F12" s="9"/>
      <c r="G12" s="10"/>
    </row>
    <row r="13" spans="2:12" x14ac:dyDescent="0.45">
      <c r="B13" s="7">
        <v>3.43</v>
      </c>
      <c r="D13" s="3"/>
      <c r="E13" s="3"/>
      <c r="F13" s="3"/>
    </row>
    <row r="14" spans="2:12" x14ac:dyDescent="0.45">
      <c r="B14" s="7">
        <v>3.47</v>
      </c>
      <c r="D14" s="3" t="s">
        <v>1</v>
      </c>
      <c r="E14" s="3"/>
      <c r="F14" s="3"/>
    </row>
    <row r="15" spans="2:12" x14ac:dyDescent="0.45">
      <c r="B15" s="7">
        <v>4.0199999999999996</v>
      </c>
      <c r="D15" s="3" t="s">
        <v>2</v>
      </c>
      <c r="E15" s="3"/>
      <c r="F15" s="3"/>
    </row>
    <row r="16" spans="2:12" x14ac:dyDescent="0.45">
      <c r="B16" s="7">
        <v>3.34</v>
      </c>
      <c r="D16" s="3"/>
      <c r="E16" s="3"/>
      <c r="F16" s="3"/>
    </row>
    <row r="17" spans="2:7" x14ac:dyDescent="0.45">
      <c r="B17" s="7">
        <v>3.88</v>
      </c>
      <c r="D17" s="3" t="s">
        <v>7</v>
      </c>
      <c r="E17" s="3">
        <v>3.5</v>
      </c>
      <c r="F17" s="3"/>
    </row>
    <row r="18" spans="2:7" x14ac:dyDescent="0.45">
      <c r="B18" s="7">
        <v>3.76</v>
      </c>
      <c r="D18" s="3" t="s">
        <v>3</v>
      </c>
      <c r="E18" s="3">
        <f>COUNT(B13:B20)</f>
        <v>8</v>
      </c>
      <c r="F18" s="3"/>
    </row>
    <row r="19" spans="2:7" x14ac:dyDescent="0.45">
      <c r="B19" s="7">
        <v>3.55</v>
      </c>
      <c r="D19" s="3" t="s">
        <v>4</v>
      </c>
      <c r="E19" s="3">
        <f>AVERAGE(B13:B20)</f>
        <v>3.6687499999999997</v>
      </c>
      <c r="F19" s="3"/>
    </row>
    <row r="20" spans="2:7" ht="17.5" thickBot="1" x14ac:dyDescent="0.5">
      <c r="B20" s="8">
        <v>3.9</v>
      </c>
      <c r="D20" s="3" t="s">
        <v>5</v>
      </c>
      <c r="E20" s="3">
        <f>_xlfn.STDEV.S(B13:B20)</f>
        <v>0.25311981917096654</v>
      </c>
      <c r="F20" s="3"/>
    </row>
    <row r="21" spans="2:7" x14ac:dyDescent="0.45">
      <c r="D21" s="3"/>
      <c r="E21" s="3"/>
      <c r="F21" s="3"/>
    </row>
    <row r="22" spans="2:7" x14ac:dyDescent="0.45">
      <c r="D22" s="3" t="s">
        <v>6</v>
      </c>
      <c r="E22" s="3">
        <f>SQRT(E18)*(E19-E17)/E20</f>
        <v>1.8856566777907449</v>
      </c>
      <c r="F22" s="3"/>
    </row>
    <row r="23" spans="2:7" x14ac:dyDescent="0.45">
      <c r="D23" s="3"/>
      <c r="E23" s="3"/>
      <c r="F23" s="3"/>
    </row>
    <row r="24" spans="2:7" x14ac:dyDescent="0.45">
      <c r="D24" s="4" t="s">
        <v>8</v>
      </c>
      <c r="E24" s="5">
        <f>_xlfn.T.DIST.RT(E22,E18-1)</f>
        <v>5.0660064535204011E-2</v>
      </c>
      <c r="F24" s="3"/>
    </row>
    <row r="25" spans="2:7" x14ac:dyDescent="0.45">
      <c r="D25" s="3"/>
      <c r="E25" s="3"/>
      <c r="F25" s="3"/>
    </row>
    <row r="26" spans="2:7" x14ac:dyDescent="0.45">
      <c r="D26" s="3"/>
      <c r="E26" s="3"/>
      <c r="F26" s="3"/>
    </row>
    <row r="27" spans="2:7" x14ac:dyDescent="0.45">
      <c r="D27" s="9" t="s">
        <v>14</v>
      </c>
      <c r="E27" s="9"/>
      <c r="F27" s="9"/>
      <c r="G27" s="10"/>
    </row>
    <row r="28" spans="2:7" x14ac:dyDescent="0.45">
      <c r="D28" s="3"/>
      <c r="E28" s="3"/>
      <c r="F28" s="3"/>
    </row>
    <row r="29" spans="2:7" x14ac:dyDescent="0.45">
      <c r="D29" s="3" t="s">
        <v>13</v>
      </c>
      <c r="E29" s="3">
        <f>1-0.99</f>
        <v>1.0000000000000009E-2</v>
      </c>
      <c r="F29" s="3"/>
    </row>
    <row r="30" spans="2:7" x14ac:dyDescent="0.45">
      <c r="D30" s="3"/>
      <c r="E30" s="3"/>
      <c r="F30" s="3"/>
    </row>
    <row r="31" spans="2:7" x14ac:dyDescent="0.45">
      <c r="D31" s="3" t="s">
        <v>9</v>
      </c>
      <c r="E31" s="3">
        <f>-_xlfn.T.INV(E29,E18-1)</f>
        <v>2.9979515668685282</v>
      </c>
      <c r="F31" s="3"/>
    </row>
    <row r="32" spans="2:7" x14ac:dyDescent="0.45">
      <c r="D32" s="3"/>
      <c r="E32" s="3"/>
      <c r="F32" s="3"/>
    </row>
    <row r="33" spans="4:6" x14ac:dyDescent="0.45">
      <c r="D33" s="4" t="s">
        <v>10</v>
      </c>
      <c r="E33" s="5">
        <f>E19-E31*E20/SQRT(E18)</f>
        <v>3.4004592062051366</v>
      </c>
      <c r="F33" s="3"/>
    </row>
    <row r="35" spans="4:6" x14ac:dyDescent="0.45">
      <c r="D35" s="2" t="s">
        <v>12</v>
      </c>
    </row>
  </sheetData>
  <mergeCells count="1">
    <mergeCell ref="B2: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Ex0</vt:lpstr>
      <vt:lpstr>Ex0_sol</vt:lpstr>
      <vt:lpstr>E1</vt:lpstr>
      <vt:lpstr>E1_sol</vt:lpstr>
      <vt:lpstr>E2</vt:lpstr>
      <vt:lpstr>E2_sol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JHK</dc:creator>
  <cp:lastModifiedBy>In Suk Lee</cp:lastModifiedBy>
  <dcterms:created xsi:type="dcterms:W3CDTF">2015-09-23T01:12:02Z</dcterms:created>
  <dcterms:modified xsi:type="dcterms:W3CDTF">2021-09-23T08:14:11Z</dcterms:modified>
</cp:coreProperties>
</file>