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bleseat/applied_statistics/example/"/>
    </mc:Choice>
  </mc:AlternateContent>
  <xr:revisionPtr revIDLastSave="0" documentId="13_ncr:1_{1A778170-3978-7147-8C4B-3A15C69ECA4D}" xr6:coauthVersionLast="47" xr6:coauthVersionMax="47" xr10:uidLastSave="{00000000-0000-0000-0000-000000000000}"/>
  <bookViews>
    <workbookView xWindow="380" yWindow="720" windowWidth="20000" windowHeight="18560" activeTab="2" xr2:uid="{00000000-000D-0000-FFFF-FFFF00000000}"/>
  </bookViews>
  <sheets>
    <sheet name="Q" sheetId="4" r:id="rId1"/>
    <sheet name="A" sheetId="1" r:id="rId2"/>
    <sheet name="Q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5" l="1"/>
  <c r="E31" i="5"/>
  <c r="B10" i="5"/>
  <c r="G49" i="4"/>
  <c r="F49" i="4"/>
  <c r="E50" i="4"/>
  <c r="E49" i="4"/>
  <c r="D50" i="4"/>
  <c r="D49" i="4"/>
  <c r="C51" i="4"/>
  <c r="C50" i="4"/>
  <c r="B43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E40" i="4"/>
  <c r="F40" i="4"/>
  <c r="G40" i="4"/>
  <c r="B41" i="4"/>
  <c r="C41" i="4"/>
  <c r="E41" i="4"/>
  <c r="G41" i="4"/>
  <c r="B42" i="4"/>
  <c r="C42" i="4"/>
  <c r="E42" i="4"/>
  <c r="C27" i="4"/>
  <c r="D27" i="4"/>
  <c r="E27" i="4"/>
  <c r="F27" i="4"/>
  <c r="G27" i="4"/>
  <c r="B27" i="4"/>
  <c r="H25" i="4"/>
  <c r="C25" i="4"/>
  <c r="D25" i="4"/>
  <c r="E25" i="4"/>
  <c r="F25" i="4"/>
  <c r="G25" i="4"/>
  <c r="B25" i="4"/>
  <c r="H23" i="4"/>
  <c r="C23" i="4"/>
  <c r="D23" i="4"/>
  <c r="E23" i="4"/>
  <c r="F23" i="4"/>
  <c r="G23" i="4"/>
  <c r="C21" i="4"/>
  <c r="D21" i="4"/>
  <c r="E21" i="4"/>
  <c r="F21" i="4"/>
  <c r="G21" i="4"/>
  <c r="B23" i="4"/>
  <c r="B21" i="4"/>
  <c r="J3" i="4"/>
  <c r="B24" i="5"/>
  <c r="G14" i="5"/>
  <c r="D12" i="5"/>
  <c r="E12" i="5" s="1"/>
  <c r="B26" i="5" s="1"/>
  <c r="C12" i="5"/>
  <c r="B12" i="5"/>
  <c r="D11" i="5"/>
  <c r="D18" i="5" s="1"/>
  <c r="C11" i="5"/>
  <c r="C19" i="5" s="1"/>
  <c r="B11" i="5"/>
  <c r="B16" i="5" s="1"/>
  <c r="Q9" i="5"/>
  <c r="Q10" i="5" s="1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B14" i="5" l="1"/>
  <c r="C14" i="5"/>
  <c r="C16" i="5"/>
  <c r="D16" i="5"/>
  <c r="B19" i="5"/>
  <c r="B17" i="5"/>
  <c r="D19" i="5"/>
  <c r="C17" i="5"/>
  <c r="B20" i="5"/>
  <c r="D14" i="5"/>
  <c r="D17" i="5"/>
  <c r="C20" i="5"/>
  <c r="B18" i="5"/>
  <c r="D20" i="5"/>
  <c r="C18" i="5"/>
  <c r="E14" i="5" l="1"/>
  <c r="C24" i="5" s="1"/>
  <c r="D24" i="5" s="1"/>
  <c r="E20" i="5"/>
  <c r="C25" i="5" s="1"/>
  <c r="D25" i="5"/>
  <c r="B33" i="5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6" i="1"/>
  <c r="C26" i="5" l="1"/>
  <c r="F33" i="5"/>
  <c r="E32" i="5"/>
  <c r="E33" i="5"/>
  <c r="F32" i="5"/>
  <c r="F31" i="5"/>
  <c r="E24" i="5"/>
  <c r="F24" i="5" s="1"/>
  <c r="C49" i="1"/>
  <c r="C48" i="1"/>
  <c r="C27" i="1"/>
  <c r="F28" i="1"/>
  <c r="D30" i="1"/>
  <c r="C35" i="1"/>
  <c r="D38" i="1"/>
  <c r="C40" i="1"/>
  <c r="C22" i="1"/>
  <c r="C24" i="1" s="1"/>
  <c r="D22" i="1"/>
  <c r="D24" i="1" s="1"/>
  <c r="E22" i="1"/>
  <c r="E24" i="1" s="1"/>
  <c r="F22" i="1"/>
  <c r="F24" i="1" s="1"/>
  <c r="G22" i="1"/>
  <c r="G24" i="1" s="1"/>
  <c r="B22" i="1"/>
  <c r="B24" i="1" s="1"/>
  <c r="J3" i="1"/>
  <c r="C20" i="1"/>
  <c r="C28" i="1" s="1"/>
  <c r="D20" i="1"/>
  <c r="D31" i="1" s="1"/>
  <c r="E20" i="1"/>
  <c r="E26" i="1" s="1"/>
  <c r="F20" i="1"/>
  <c r="F29" i="1" s="1"/>
  <c r="G20" i="1"/>
  <c r="G32" i="1" s="1"/>
  <c r="B20" i="1"/>
  <c r="B27" i="1" s="1"/>
  <c r="C50" i="1" l="1"/>
  <c r="F36" i="1"/>
  <c r="E33" i="1"/>
  <c r="G31" i="1"/>
  <c r="H24" i="1"/>
  <c r="D48" i="1" s="1"/>
  <c r="E48" i="1" s="1"/>
  <c r="B26" i="1"/>
  <c r="B34" i="1"/>
  <c r="E41" i="1"/>
  <c r="C39" i="1"/>
  <c r="E37" i="1"/>
  <c r="G35" i="1"/>
  <c r="D34" i="1"/>
  <c r="F32" i="1"/>
  <c r="C31" i="1"/>
  <c r="E29" i="1"/>
  <c r="G27" i="1"/>
  <c r="D26" i="1"/>
  <c r="B38" i="1"/>
  <c r="C41" i="1"/>
  <c r="D37" i="1"/>
  <c r="E32" i="1"/>
  <c r="F27" i="1"/>
  <c r="B30" i="1"/>
  <c r="B41" i="1"/>
  <c r="B33" i="1"/>
  <c r="G38" i="1"/>
  <c r="F35" i="1"/>
  <c r="C34" i="1"/>
  <c r="G30" i="1"/>
  <c r="D29" i="1"/>
  <c r="C26" i="1"/>
  <c r="B40" i="1"/>
  <c r="B32" i="1"/>
  <c r="G40" i="1"/>
  <c r="F38" i="1"/>
  <c r="C37" i="1"/>
  <c r="E35" i="1"/>
  <c r="G33" i="1"/>
  <c r="D32" i="1"/>
  <c r="F30" i="1"/>
  <c r="C29" i="1"/>
  <c r="E27" i="1"/>
  <c r="H22" i="1"/>
  <c r="B39" i="1"/>
  <c r="B31" i="1"/>
  <c r="E40" i="1"/>
  <c r="E38" i="1"/>
  <c r="G36" i="1"/>
  <c r="D35" i="1"/>
  <c r="F33" i="1"/>
  <c r="C32" i="1"/>
  <c r="E30" i="1"/>
  <c r="G28" i="1"/>
  <c r="D27" i="1"/>
  <c r="B37" i="1"/>
  <c r="B29" i="1"/>
  <c r="G39" i="1"/>
  <c r="C38" i="1"/>
  <c r="E36" i="1"/>
  <c r="G34" i="1"/>
  <c r="D33" i="1"/>
  <c r="F31" i="1"/>
  <c r="C30" i="1"/>
  <c r="E28" i="1"/>
  <c r="G26" i="1"/>
  <c r="B36" i="1"/>
  <c r="B28" i="1"/>
  <c r="F39" i="1"/>
  <c r="G37" i="1"/>
  <c r="D36" i="1"/>
  <c r="F34" i="1"/>
  <c r="C33" i="1"/>
  <c r="E31" i="1"/>
  <c r="G29" i="1"/>
  <c r="D28" i="1"/>
  <c r="F26" i="1"/>
  <c r="B35" i="1"/>
  <c r="E39" i="1"/>
  <c r="F37" i="1"/>
  <c r="C36" i="1"/>
  <c r="E34" i="1"/>
  <c r="B42" i="1" l="1"/>
  <c r="D49" i="1" s="1"/>
  <c r="E49" i="1" l="1"/>
  <c r="F48" i="1" s="1"/>
  <c r="G48" i="1" s="1"/>
  <c r="D50" i="1"/>
</calcChain>
</file>

<file path=xl/sharedStrings.xml><?xml version="1.0" encoding="utf-8"?>
<sst xmlns="http://schemas.openxmlformats.org/spreadsheetml/2006/main" count="74" uniqueCount="46">
  <si>
    <t>Type 1</t>
    <phoneticPr fontId="1" type="noConversion"/>
  </si>
  <si>
    <t>Type 2</t>
    <phoneticPr fontId="1" type="noConversion"/>
  </si>
  <si>
    <t>Type 3</t>
  </si>
  <si>
    <t>Type 4</t>
  </si>
  <si>
    <t>Type 5</t>
  </si>
  <si>
    <t>Type 6</t>
  </si>
  <si>
    <t>Total mean:</t>
    <phoneticPr fontId="1" type="noConversion"/>
  </si>
  <si>
    <t>SSTr</t>
    <phoneticPr fontId="1" type="noConversion"/>
  </si>
  <si>
    <t>size</t>
    <phoneticPr fontId="1" type="noConversion"/>
  </si>
  <si>
    <t>SSE</t>
    <phoneticPr fontId="1" type="noConversion"/>
  </si>
  <si>
    <t>ANOVA Table</t>
    <phoneticPr fontId="1" type="noConversion"/>
  </si>
  <si>
    <t>Treatment</t>
    <phoneticPr fontId="1" type="noConversion"/>
  </si>
  <si>
    <t>Error</t>
    <phoneticPr fontId="1" type="noConversion"/>
  </si>
  <si>
    <t>Total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</si>
  <si>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</si>
  <si>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</si>
  <si>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</si>
  <si>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</si>
  <si>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p-value</t>
    <phoneticPr fontId="1" type="noConversion"/>
  </si>
  <si>
    <t xml:space="preserve"> ==&gt; Reject, so some are better than others</t>
    <phoneticPr fontId="1" type="noConversion"/>
  </si>
  <si>
    <t>average</t>
    <phoneticPr fontId="1" type="noConversion"/>
  </si>
  <si>
    <t>Level 1</t>
  </si>
  <si>
    <t>Level 2</t>
  </si>
  <si>
    <t>Level 3</t>
  </si>
  <si>
    <t>overall mean</t>
  </si>
  <si>
    <t>mean</t>
  </si>
  <si>
    <t>sample size</t>
  </si>
  <si>
    <t>SSTr</t>
  </si>
  <si>
    <t>SSE</t>
  </si>
  <si>
    <t>ANOVA table</t>
  </si>
  <si>
    <t>So then perform pairwise comparison:</t>
    <phoneticPr fontId="1" type="noConversion"/>
  </si>
  <si>
    <t>alpha</t>
  </si>
  <si>
    <t>mu1-mu2</t>
  </si>
  <si>
    <t>q_0.05,3,12</t>
    <phoneticPr fontId="1" type="noConversion"/>
  </si>
  <si>
    <t>mu1-mu3</t>
  </si>
  <si>
    <t>mu2-mu3</t>
  </si>
  <si>
    <t>xbar_3</t>
    <phoneticPr fontId="1" type="noConversion"/>
  </si>
  <si>
    <t>xbar_1</t>
    <phoneticPr fontId="1" type="noConversion"/>
  </si>
  <si>
    <t>xbar_2</t>
    <phoneticPr fontId="1" type="noConversion"/>
  </si>
  <si>
    <t xml:space="preserve"> --&gt; So mu_1 and mu_2 are indistinguishable but mu_3 is the smallest</t>
    <phoneticPr fontId="1" type="noConversion"/>
  </si>
  <si>
    <r>
      <t xml:space="preserve"> &lt;-- If alpha = 0.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5, reject H0</t>
    </r>
    <phoneticPr fontId="1" type="noConversion"/>
  </si>
  <si>
    <t>Q. Compare the three levels (use alpha = 0.05)</t>
    <phoneticPr fontId="1" type="noConversion"/>
  </si>
  <si>
    <t>Q. Perform ANOVA test to compare the 6 types (use alpha =0.01)</t>
    <phoneticPr fontId="1" type="noConversion"/>
  </si>
  <si>
    <t>average</t>
    <phoneticPr fontId="1" type="noConversion"/>
  </si>
  <si>
    <t>거의 0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</si>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</sst>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6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3" fillId="0" borderId="0" xfId="1"/>
    <xf numFmtId="0" fontId="5" fillId="7" borderId="1" xfId="2" applyFont="1" applyFill="1" applyBorder="1" applyAlignment="1" applyProtection="1">
      <alignment horizontal="right"/>
    </xf>
    <xf numFmtId="0" fontId="5" fillId="7" borderId="2" xfId="2" applyFont="1" applyFill="1" applyBorder="1" applyAlignment="1" applyProtection="1">
      <alignment horizontal="right"/>
    </xf>
    <xf numFmtId="0" fontId="5" fillId="7" borderId="3" xfId="2" applyFont="1" applyFill="1" applyBorder="1" applyAlignment="1" applyProtection="1">
      <alignment horizontal="right"/>
    </xf>
    <xf numFmtId="0" fontId="4" fillId="0" borderId="4" xfId="2" applyNumberFormat="1" applyBorder="1"/>
    <xf numFmtId="0" fontId="4" fillId="0" borderId="0" xfId="2" applyNumberFormat="1" applyBorder="1"/>
    <xf numFmtId="0" fontId="4" fillId="0" borderId="5" xfId="2" applyNumberFormat="1" applyBorder="1"/>
    <xf numFmtId="0" fontId="4" fillId="0" borderId="6" xfId="2" applyNumberFormat="1" applyBorder="1"/>
    <xf numFmtId="0" fontId="4" fillId="0" borderId="7" xfId="2" applyNumberFormat="1" applyBorder="1"/>
    <xf numFmtId="0" fontId="4" fillId="0" borderId="8" xfId="2" applyNumberFormat="1" applyBorder="1"/>
    <xf numFmtId="0" fontId="3" fillId="0" borderId="11" xfId="1" applyBorder="1"/>
    <xf numFmtId="0" fontId="3" fillId="6" borderId="1" xfId="1" applyFill="1" applyBorder="1" applyAlignment="1">
      <alignment vertical="center"/>
    </xf>
    <xf numFmtId="0" fontId="3" fillId="6" borderId="2" xfId="1" applyFill="1" applyBorder="1" applyAlignment="1">
      <alignment vertical="center"/>
    </xf>
    <xf numFmtId="0" fontId="3" fillId="6" borderId="3" xfId="1" applyFill="1" applyBorder="1" applyAlignment="1">
      <alignment vertical="center"/>
    </xf>
    <xf numFmtId="0" fontId="3" fillId="6" borderId="4" xfId="1" applyFill="1" applyBorder="1" applyAlignment="1">
      <alignment vertical="center"/>
    </xf>
    <xf numFmtId="0" fontId="3" fillId="6" borderId="6" xfId="1" applyFill="1" applyBorder="1" applyAlignment="1">
      <alignment vertical="center"/>
    </xf>
    <xf numFmtId="0" fontId="3" fillId="8" borderId="0" xfId="1" applyFill="1" applyBorder="1" applyAlignment="1">
      <alignment vertical="center"/>
    </xf>
    <xf numFmtId="0" fontId="3" fillId="8" borderId="0" xfId="1" applyFill="1"/>
    <xf numFmtId="0" fontId="3" fillId="9" borderId="0" xfId="1" applyFill="1"/>
    <xf numFmtId="0" fontId="3" fillId="0" borderId="2" xfId="1" applyBorder="1"/>
    <xf numFmtId="0" fontId="0" fillId="0" borderId="0" xfId="1" applyFont="1"/>
    <xf numFmtId="0" fontId="2" fillId="0" borderId="0" xfId="1" applyFont="1"/>
    <xf numFmtId="0" fontId="3" fillId="10" borderId="11" xfId="1" applyFill="1" applyBorder="1"/>
  </cellXfs>
  <cellStyles count="3">
    <cellStyle name="표준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16</xdr:row>
      <xdr:rowOff>200025</xdr:rowOff>
    </xdr:from>
    <xdr:to>
      <xdr:col>16</xdr:col>
      <xdr:colOff>133350</xdr:colOff>
      <xdr:row>39</xdr:row>
      <xdr:rowOff>159694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362325"/>
          <a:ext cx="5572125" cy="48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238125</xdr:colOff>
      <xdr:row>45</xdr:row>
      <xdr:rowOff>180975</xdr:rowOff>
    </xdr:from>
    <xdr:to>
      <xdr:col>16</xdr:col>
      <xdr:colOff>581025</xdr:colOff>
      <xdr:row>51</xdr:row>
      <xdr:rowOff>26205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9477375"/>
          <a:ext cx="6096000" cy="110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938388</xdr:colOff>
      <xdr:row>15</xdr:row>
      <xdr:rowOff>114423</xdr:rowOff>
    </xdr:from>
    <xdr:to>
      <xdr:col>16</xdr:col>
      <xdr:colOff>413103</xdr:colOff>
      <xdr:row>36</xdr:row>
      <xdr:rowOff>174157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499" y="3289423"/>
          <a:ext cx="5175604" cy="4504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9</xdr:col>
      <xdr:colOff>245533</xdr:colOff>
      <xdr:row>57</xdr:row>
      <xdr:rowOff>47019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11373556"/>
          <a:ext cx="5918200" cy="114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</xdr:row>
      <xdr:rowOff>19050</xdr:rowOff>
    </xdr:from>
    <xdr:to>
      <xdr:col>12</xdr:col>
      <xdr:colOff>646646</xdr:colOff>
      <xdr:row>12</xdr:row>
      <xdr:rowOff>93556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925" y="234950"/>
          <a:ext cx="4580471" cy="2017606"/>
        </a:xfrm>
        <a:prstGeom prst="rect">
          <a:avLst/>
        </a:prstGeom>
      </xdr:spPr>
    </xdr:pic>
    <xdr:clientData/>
  </xdr:twoCellAnchor>
  <xdr:twoCellAnchor editAs="oneCell">
    <xdr:from>
      <xdr:col>6</xdr:col>
      <xdr:colOff>266699</xdr:colOff>
      <xdr:row>29</xdr:row>
      <xdr:rowOff>190500</xdr:rowOff>
    </xdr:from>
    <xdr:to>
      <xdr:col>13</xdr:col>
      <xdr:colOff>466724</xdr:colOff>
      <xdr:row>32</xdr:row>
      <xdr:rowOff>144115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49" y="6019800"/>
          <a:ext cx="4822825" cy="601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828728</xdr:colOff>
      <xdr:row>42</xdr:row>
      <xdr:rowOff>101016</xdr:rowOff>
    </xdr:from>
    <xdr:to>
      <xdr:col>11</xdr:col>
      <xdr:colOff>236780</xdr:colOff>
      <xdr:row>66</xdr:row>
      <xdr:rowOff>44322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0368C3E-AC60-EA42-8D3A-B89EB3873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728" y="9141694"/>
          <a:ext cx="6866611" cy="5109408"/>
        </a:xfrm>
        <a:prstGeom prst="rect">
          <a:avLst/>
        </a:prstGeom>
      </xdr:spPr>
    </xdr:pic>
    <xdr:clientData/>
  </xdr:twoCellAnchor>
  <xdr:twoCellAnchor editAs="oneCell">
    <xdr:from>
      <xdr:col>1</xdr:col>
      <xdr:colOff>204492</xdr:colOff>
      <xdr:row>68</xdr:row>
      <xdr:rowOff>96864</xdr:rowOff>
    </xdr:from>
    <xdr:to>
      <xdr:col>13</xdr:col>
      <xdr:colOff>98587</xdr:colOff>
      <xdr:row>75</xdr:row>
      <xdr:rowOff>14035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1D35E85-D1AE-CE4D-8F7E-1686866DD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797" y="14734152"/>
          <a:ext cx="7772400" cy="1423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8</xdr:col>
      <xdr:colOff>579926</xdr:colOff>
      <xdr:row>97</xdr:row>
      <xdr:rowOff>199649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CF263B3-09AF-0E4C-96CE-1442F8D37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5" y="16574576"/>
          <a:ext cx="5175604" cy="4504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zoomScale="85" zoomScaleNormal="85" workbookViewId="0">
      <selection activeCell="J39" sqref="J39"/>
    </sheetView>
  </sheetViews>
  <sheetFormatPr baseColWidth="10" defaultColWidth="8.83203125" defaultRowHeight="17"/>
  <cols>
    <col min="2" max="2" width="9.33203125" customWidth="1"/>
    <col min="5" max="5" width="9.1640625" bestFit="1" customWidth="1"/>
    <col min="7" max="7" width="9.6640625" customWidth="1"/>
    <col min="9" max="9" width="12.5" bestFit="1" customWidth="1"/>
  </cols>
  <sheetData>
    <row r="1" spans="1:10">
      <c r="A1" s="11" t="s">
        <v>42</v>
      </c>
    </row>
    <row r="2" spans="1:10" ht="18" thickBot="1"/>
    <row r="3" spans="1:10" ht="18" thickBo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 s="22">
        <f>AVERAGE(B4:G19)</f>
        <v>6.0633333333333317</v>
      </c>
    </row>
    <row r="4" spans="1:10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8">
      <c r="B17" s="4">
        <v>5</v>
      </c>
      <c r="C17" s="5">
        <v>5.5</v>
      </c>
      <c r="D17" s="30"/>
      <c r="E17" s="5">
        <v>7.6</v>
      </c>
      <c r="F17" s="5">
        <v>3.6</v>
      </c>
      <c r="G17" s="6">
        <v>6.8</v>
      </c>
    </row>
    <row r="18" spans="1:8">
      <c r="B18" s="4">
        <v>7</v>
      </c>
      <c r="C18" s="5">
        <v>7.9</v>
      </c>
      <c r="D18" s="30"/>
      <c r="E18" s="5">
        <v>8.8000000000000007</v>
      </c>
      <c r="F18" s="30"/>
      <c r="G18" s="6">
        <v>6.2</v>
      </c>
    </row>
    <row r="19" spans="1:8">
      <c r="B19" s="7">
        <v>5.3</v>
      </c>
      <c r="C19" s="8">
        <v>7.3</v>
      </c>
      <c r="D19" s="31"/>
      <c r="E19" s="8">
        <v>6.5</v>
      </c>
      <c r="F19" s="31"/>
      <c r="G19" s="32"/>
    </row>
    <row r="20" spans="1:8">
      <c r="B20" s="5"/>
      <c r="C20" s="5"/>
      <c r="D20" s="5"/>
      <c r="E20" s="5"/>
      <c r="F20" s="5"/>
      <c r="G20" s="5"/>
    </row>
    <row r="21" spans="1:8">
      <c r="A21" t="s">
        <v>20</v>
      </c>
      <c r="B21" s="29">
        <f>AVERAGE(B4:B19)</f>
        <v>5.2562499999999996</v>
      </c>
      <c r="C21" s="29">
        <f t="shared" ref="C21:G21" si="0">AVERAGE(C4:C19)</f>
        <v>7.6625000000000005</v>
      </c>
      <c r="D21" s="29">
        <f t="shared" si="0"/>
        <v>5.0999999999999996</v>
      </c>
      <c r="E21" s="29">
        <f t="shared" si="0"/>
        <v>6.4124999999999996</v>
      </c>
      <c r="F21" s="29">
        <f t="shared" si="0"/>
        <v>4.8</v>
      </c>
      <c r="G21" s="29">
        <f t="shared" si="0"/>
        <v>6.86</v>
      </c>
    </row>
    <row r="22" spans="1:8" ht="18" thickBot="1"/>
    <row r="23" spans="1:8" ht="18" thickBot="1">
      <c r="A23" t="s">
        <v>8</v>
      </c>
      <c r="B23" s="29">
        <f>COUNT(B4:B19)</f>
        <v>16</v>
      </c>
      <c r="C23" s="29">
        <f t="shared" ref="C23:G23" si="1">COUNT(C4:C19)</f>
        <v>16</v>
      </c>
      <c r="D23" s="29">
        <f t="shared" si="1"/>
        <v>13</v>
      </c>
      <c r="E23" s="29">
        <f t="shared" si="1"/>
        <v>16</v>
      </c>
      <c r="F23" s="29">
        <f t="shared" si="1"/>
        <v>14</v>
      </c>
      <c r="G23" s="29">
        <f t="shared" si="1"/>
        <v>15</v>
      </c>
      <c r="H23" s="22">
        <f>SUM(B23:G23)</f>
        <v>90</v>
      </c>
    </row>
    <row r="24" spans="1:8" ht="18" thickBot="1"/>
    <row r="25" spans="1:8" ht="18" thickBot="1">
      <c r="A25" s="11" t="s">
        <v>7</v>
      </c>
      <c r="B25" s="29">
        <f>B23*(B21-$J$3)^2</f>
        <v>10.422136111111078</v>
      </c>
      <c r="C25" s="29">
        <f t="shared" ref="C25:G25" si="2">C23*(C21-$J$3)^2</f>
        <v>40.917344444444559</v>
      </c>
      <c r="D25" s="29">
        <f t="shared" si="2"/>
        <v>12.064144444444413</v>
      </c>
      <c r="E25" s="29">
        <f t="shared" si="2"/>
        <v>1.9506777777777922</v>
      </c>
      <c r="F25" s="29">
        <f t="shared" si="2"/>
        <v>22.344155555555506</v>
      </c>
      <c r="G25" s="29">
        <f t="shared" si="2"/>
        <v>9.5201666666667126</v>
      </c>
      <c r="H25" s="23">
        <f>SUM(B25:G25)</f>
        <v>97.21862500000006</v>
      </c>
    </row>
    <row r="27" spans="1:8">
      <c r="A27" s="11" t="s">
        <v>9</v>
      </c>
      <c r="B27" s="24">
        <f>(B4-B$21)^2</f>
        <v>1.5469140625000009</v>
      </c>
      <c r="C27" s="24">
        <f t="shared" ref="C27:G27" si="3">(C4-C$21)^2</f>
        <v>4.5689062500000004</v>
      </c>
      <c r="D27" s="24">
        <f t="shared" si="3"/>
        <v>4.000000000000007E-2</v>
      </c>
      <c r="E27" s="24">
        <f t="shared" si="3"/>
        <v>1.72265625</v>
      </c>
      <c r="F27" s="24">
        <f t="shared" si="3"/>
        <v>1.9600000000000011</v>
      </c>
      <c r="G27" s="24">
        <f t="shared" si="3"/>
        <v>0.31360000000000054</v>
      </c>
    </row>
    <row r="28" spans="1:8">
      <c r="B28" s="24">
        <f t="shared" ref="B28:G28" si="4">(B5-B$21)^2</f>
        <v>2.0664062500000205E-2</v>
      </c>
      <c r="C28" s="24">
        <f t="shared" si="4"/>
        <v>3.906250000000111E-3</v>
      </c>
      <c r="D28" s="24">
        <f t="shared" si="4"/>
        <v>0.25</v>
      </c>
      <c r="E28" s="24">
        <f t="shared" si="4"/>
        <v>8.2656250000000306E-2</v>
      </c>
      <c r="F28" s="24">
        <f t="shared" si="4"/>
        <v>0</v>
      </c>
      <c r="G28" s="24">
        <f t="shared" si="4"/>
        <v>0.40959999999999958</v>
      </c>
    </row>
    <row r="29" spans="1:8">
      <c r="B29" s="24">
        <f t="shared" ref="B29:G29" si="5">(B6-B$21)^2</f>
        <v>6.5664062499999815E-2</v>
      </c>
      <c r="C29" s="24">
        <f t="shared" si="5"/>
        <v>0.43890625000000072</v>
      </c>
      <c r="D29" s="24">
        <f t="shared" si="5"/>
        <v>0.48999999999999899</v>
      </c>
      <c r="E29" s="24">
        <f t="shared" si="5"/>
        <v>7.6562500000000623E-3</v>
      </c>
      <c r="F29" s="24">
        <f t="shared" si="5"/>
        <v>0.49000000000000027</v>
      </c>
      <c r="G29" s="24">
        <f t="shared" si="5"/>
        <v>2.1315999999999997</v>
      </c>
    </row>
    <row r="30" spans="1:8">
      <c r="B30" s="24">
        <f t="shared" ref="B30:G30" si="6">(B7-B$21)^2</f>
        <v>2.0664062500000205E-2</v>
      </c>
      <c r="C30" s="24">
        <f t="shared" si="6"/>
        <v>1.5314062499999996</v>
      </c>
      <c r="D30" s="24">
        <f t="shared" si="6"/>
        <v>0.64000000000000112</v>
      </c>
      <c r="E30" s="24">
        <f t="shared" si="6"/>
        <v>7.6562500000000623E-3</v>
      </c>
      <c r="F30" s="24">
        <f t="shared" si="6"/>
        <v>8.99999999999999E-2</v>
      </c>
      <c r="G30" s="24">
        <f t="shared" si="6"/>
        <v>0.1155999999999999</v>
      </c>
    </row>
    <row r="31" spans="1:8">
      <c r="B31" s="24">
        <f t="shared" ref="B31:G31" si="7">(B8-B$21)^2</f>
        <v>0.91441406249999968</v>
      </c>
      <c r="C31" s="24">
        <f t="shared" si="7"/>
        <v>0.58140625000000024</v>
      </c>
      <c r="D31" s="24">
        <f t="shared" si="7"/>
        <v>0</v>
      </c>
      <c r="E31" s="24">
        <f t="shared" si="7"/>
        <v>3.5626562500000039</v>
      </c>
      <c r="F31" s="24">
        <f t="shared" si="7"/>
        <v>1.0000000000000106E-2</v>
      </c>
      <c r="G31" s="24">
        <f t="shared" si="7"/>
        <v>2.1315999999999997</v>
      </c>
    </row>
    <row r="32" spans="1:8">
      <c r="B32" s="24">
        <f t="shared" ref="B32:G32" si="8">(B9-B$21)^2</f>
        <v>0.4306640625</v>
      </c>
      <c r="C32" s="24">
        <f t="shared" si="8"/>
        <v>1.4062499999999733E-3</v>
      </c>
      <c r="D32" s="24">
        <f t="shared" si="8"/>
        <v>0.49000000000000027</v>
      </c>
      <c r="E32" s="24">
        <f t="shared" si="8"/>
        <v>2.2876562499999977</v>
      </c>
      <c r="F32" s="24">
        <f t="shared" si="8"/>
        <v>0</v>
      </c>
      <c r="G32" s="24">
        <f t="shared" si="8"/>
        <v>1.0816000000000001</v>
      </c>
    </row>
    <row r="33" spans="2:7">
      <c r="B33" s="24">
        <f t="shared" ref="B33:G33" si="9">(B10-B$21)^2</f>
        <v>5.941406250000017E-2</v>
      </c>
      <c r="C33" s="24">
        <f t="shared" si="9"/>
        <v>0.58140625000000024</v>
      </c>
      <c r="D33" s="24">
        <f t="shared" si="9"/>
        <v>0.16000000000000028</v>
      </c>
      <c r="E33" s="24">
        <f t="shared" si="9"/>
        <v>0.1701562499999997</v>
      </c>
      <c r="F33" s="24">
        <f t="shared" si="9"/>
        <v>0.80999999999999983</v>
      </c>
      <c r="G33" s="24">
        <f t="shared" si="9"/>
        <v>1.5876000000000017</v>
      </c>
    </row>
    <row r="34" spans="2:7">
      <c r="B34" s="24">
        <f t="shared" ref="B34:G34" si="10">(B11-B$21)^2</f>
        <v>1.5781640624999991</v>
      </c>
      <c r="C34" s="24">
        <f t="shared" si="10"/>
        <v>0.40640625000000025</v>
      </c>
      <c r="D34" s="24">
        <f t="shared" si="10"/>
        <v>1.0000000000000106E-2</v>
      </c>
      <c r="E34" s="24">
        <f t="shared" si="10"/>
        <v>0.83265624999999932</v>
      </c>
      <c r="F34" s="24">
        <f t="shared" si="10"/>
        <v>9.9999999999999291E-3</v>
      </c>
      <c r="G34" s="24">
        <f t="shared" si="10"/>
        <v>0.12960000000000024</v>
      </c>
    </row>
    <row r="35" spans="2:7">
      <c r="B35" s="24">
        <f t="shared" ref="B35:G35" si="11">(B12-B$21)^2</f>
        <v>2.44140625E-2</v>
      </c>
      <c r="C35" s="24">
        <f t="shared" si="11"/>
        <v>1.856406250000002</v>
      </c>
      <c r="D35" s="24">
        <f t="shared" si="11"/>
        <v>0.3599999999999996</v>
      </c>
      <c r="E35" s="24">
        <f t="shared" si="11"/>
        <v>2.9326562499999982</v>
      </c>
      <c r="F35" s="24">
        <f t="shared" si="11"/>
        <v>0.15999999999999959</v>
      </c>
      <c r="G35" s="24">
        <f t="shared" si="11"/>
        <v>0.577600000000001</v>
      </c>
    </row>
    <row r="36" spans="2:7">
      <c r="B36" s="24">
        <f t="shared" ref="B36:G36" si="12">(B13-B$21)^2</f>
        <v>3.0406640625000012</v>
      </c>
      <c r="C36" s="24">
        <f t="shared" si="12"/>
        <v>4.1514062499999946</v>
      </c>
      <c r="D36" s="24">
        <f t="shared" si="12"/>
        <v>1.9600000000000011</v>
      </c>
      <c r="E36" s="24">
        <f t="shared" si="12"/>
        <v>8.2656250000000306E-2</v>
      </c>
      <c r="F36" s="24">
        <f t="shared" si="12"/>
        <v>0.16000000000000028</v>
      </c>
      <c r="G36" s="24">
        <f t="shared" si="12"/>
        <v>5.4755999999999956</v>
      </c>
    </row>
    <row r="37" spans="2:7">
      <c r="B37" s="24">
        <f t="shared" ref="B37:G37" si="13">(B14-B$21)^2</f>
        <v>2.4219140624999982</v>
      </c>
      <c r="C37" s="24">
        <f t="shared" si="13"/>
        <v>5.6406249999999915E-2</v>
      </c>
      <c r="D37" s="24">
        <f t="shared" si="13"/>
        <v>0.15999999999999959</v>
      </c>
      <c r="E37" s="24">
        <f t="shared" si="13"/>
        <v>0.83265624999999932</v>
      </c>
      <c r="F37" s="24">
        <f t="shared" si="13"/>
        <v>0.3599999999999996</v>
      </c>
      <c r="G37" s="24">
        <f t="shared" si="13"/>
        <v>2.5600000000000046E-2</v>
      </c>
    </row>
    <row r="38" spans="2:7">
      <c r="B38" s="24">
        <f t="shared" ref="B38:G38" si="14">(B15-B$21)^2</f>
        <v>0.4144140625000009</v>
      </c>
      <c r="C38" s="24">
        <f t="shared" si="14"/>
        <v>0.11390624999999964</v>
      </c>
      <c r="D38" s="24">
        <f t="shared" si="14"/>
        <v>3.9999999999999716E-2</v>
      </c>
      <c r="E38" s="24">
        <f t="shared" si="14"/>
        <v>1.1826562500000009</v>
      </c>
      <c r="F38" s="24">
        <f t="shared" si="14"/>
        <v>8.99999999999999E-2</v>
      </c>
      <c r="G38" s="24">
        <f t="shared" si="14"/>
        <v>0.88359999999999905</v>
      </c>
    </row>
    <row r="39" spans="2:7">
      <c r="B39" s="24">
        <f t="shared" ref="B39:G39" si="15">(B16-B$21)^2</f>
        <v>0.73316406249999877</v>
      </c>
      <c r="C39" s="24">
        <f t="shared" si="15"/>
        <v>0.58140625000000024</v>
      </c>
      <c r="D39" s="24">
        <f t="shared" si="15"/>
        <v>1.4399999999999993</v>
      </c>
      <c r="E39" s="24">
        <f t="shared" si="15"/>
        <v>0.3751562499999998</v>
      </c>
      <c r="F39" s="24">
        <f t="shared" si="15"/>
        <v>0.36000000000000065</v>
      </c>
      <c r="G39" s="24">
        <f t="shared" si="15"/>
        <v>2.0736000000000012</v>
      </c>
    </row>
    <row r="40" spans="2:7">
      <c r="B40" s="24">
        <f t="shared" ref="B40:G40" si="16">(B17-B$21)^2</f>
        <v>6.5664062499999815E-2</v>
      </c>
      <c r="C40" s="24">
        <f t="shared" si="16"/>
        <v>4.6764062500000021</v>
      </c>
      <c r="D40" s="24"/>
      <c r="E40" s="24">
        <f t="shared" si="16"/>
        <v>1.41015625</v>
      </c>
      <c r="F40" s="24">
        <f t="shared" si="16"/>
        <v>1.4399999999999993</v>
      </c>
      <c r="G40" s="24">
        <f t="shared" si="16"/>
        <v>3.6000000000000597E-3</v>
      </c>
    </row>
    <row r="41" spans="2:7">
      <c r="B41" s="24">
        <f t="shared" ref="B41:G41" si="17">(B18-B$21)^2</f>
        <v>3.0406640625000012</v>
      </c>
      <c r="C41" s="24">
        <f t="shared" si="17"/>
        <v>5.6406249999999915E-2</v>
      </c>
      <c r="D41" s="24"/>
      <c r="E41" s="24">
        <f t="shared" si="17"/>
        <v>5.7001562500000054</v>
      </c>
      <c r="F41" s="24"/>
      <c r="G41" s="24">
        <f t="shared" si="17"/>
        <v>0.43560000000000021</v>
      </c>
    </row>
    <row r="42" spans="2:7" ht="18" thickBot="1">
      <c r="B42" s="24">
        <f t="shared" ref="B42:E42" si="18">(B19-B$21)^2</f>
        <v>1.9140625000000156E-3</v>
      </c>
      <c r="C42" s="24">
        <f t="shared" si="18"/>
        <v>0.1314062500000005</v>
      </c>
      <c r="D42" s="24"/>
      <c r="E42" s="24">
        <f t="shared" si="18"/>
        <v>7.6562500000000623E-3</v>
      </c>
      <c r="F42" s="24"/>
      <c r="G42" s="24"/>
    </row>
    <row r="43" spans="2:7" ht="18" thickBot="1">
      <c r="B43" s="23">
        <f>SUM(B27:G42)</f>
        <v>84.670375000000007</v>
      </c>
    </row>
    <row r="46" spans="2:7">
      <c r="B46" s="11" t="s">
        <v>10</v>
      </c>
    </row>
    <row r="48" spans="2:7">
      <c r="B48" s="35"/>
      <c r="C48" s="38" t="s">
        <v>14</v>
      </c>
      <c r="D48" s="38" t="s">
        <v>15</v>
      </c>
      <c r="E48" s="38" t="s">
        <v>16</v>
      </c>
      <c r="F48" s="38" t="s">
        <v>17</v>
      </c>
      <c r="G48" s="39" t="s">
        <v>18</v>
      </c>
    </row>
    <row r="49" spans="2:8">
      <c r="B49" s="36" t="s">
        <v>11</v>
      </c>
      <c r="C49" s="25">
        <v>5</v>
      </c>
      <c r="D49" s="25">
        <f>H25</f>
        <v>97.21862500000006</v>
      </c>
      <c r="E49" s="25">
        <f>D49/C49</f>
        <v>19.443725000000011</v>
      </c>
      <c r="F49" s="25">
        <f>E49/E50</f>
        <v>19.289779925977662</v>
      </c>
      <c r="G49" s="26">
        <f>_xlfn.F.DIST.RT(F49, C49,C50)</f>
        <v>9.7322856578757892E-13</v>
      </c>
      <c r="H49" t="s">
        <v>44</v>
      </c>
    </row>
    <row r="50" spans="2:8">
      <c r="B50" s="36" t="s">
        <v>12</v>
      </c>
      <c r="C50" s="25">
        <f>90-6</f>
        <v>84</v>
      </c>
      <c r="D50" s="25">
        <f>B43</f>
        <v>84.670375000000007</v>
      </c>
      <c r="E50" s="25">
        <f>D50/C50</f>
        <v>1.0079806547619048</v>
      </c>
      <c r="F50" s="25"/>
      <c r="G50" s="26"/>
    </row>
    <row r="51" spans="2:8">
      <c r="B51" s="37" t="s">
        <v>13</v>
      </c>
      <c r="C51" s="27">
        <f>C49+C50</f>
        <v>89</v>
      </c>
      <c r="D51" s="27"/>
      <c r="E51" s="27"/>
      <c r="F51" s="27"/>
      <c r="G51" s="2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90" zoomScaleNormal="90" workbookViewId="0">
      <selection activeCell="G27" sqref="G27"/>
    </sheetView>
  </sheetViews>
  <sheetFormatPr baseColWidth="10" defaultColWidth="8.83203125" defaultRowHeight="17"/>
  <cols>
    <col min="7" max="7" width="9.6640625" customWidth="1"/>
    <col min="9" max="9" width="12.5" bestFit="1" customWidth="1"/>
  </cols>
  <sheetData>
    <row r="1" spans="1:10">
      <c r="A1" s="11" t="s">
        <v>42</v>
      </c>
    </row>
    <row r="3" spans="1:10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>
        <f>AVERAGE(B4:G19)</f>
        <v>6.0633333333333317</v>
      </c>
    </row>
    <row r="4" spans="1:10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15">
      <c r="B17" s="4">
        <v>5</v>
      </c>
      <c r="C17" s="5">
        <v>5.5</v>
      </c>
      <c r="D17" s="5"/>
      <c r="E17" s="5">
        <v>7.6</v>
      </c>
      <c r="F17" s="5">
        <v>3.6</v>
      </c>
      <c r="G17" s="6">
        <v>6.8</v>
      </c>
    </row>
    <row r="18" spans="1:15">
      <c r="B18" s="4">
        <v>7</v>
      </c>
      <c r="C18" s="5">
        <v>7.9</v>
      </c>
      <c r="D18" s="5"/>
      <c r="E18" s="5">
        <v>8.8000000000000007</v>
      </c>
      <c r="F18" s="5"/>
      <c r="G18" s="6">
        <v>6.2</v>
      </c>
    </row>
    <row r="19" spans="1:15">
      <c r="B19" s="7">
        <v>5.3</v>
      </c>
      <c r="C19" s="8">
        <v>7.3</v>
      </c>
      <c r="D19" s="8"/>
      <c r="E19" s="8">
        <v>6.5</v>
      </c>
      <c r="F19" s="8"/>
      <c r="G19" s="9"/>
    </row>
    <row r="20" spans="1:15">
      <c r="A20" t="s">
        <v>43</v>
      </c>
      <c r="B20">
        <f>AVERAGE(B4:B19)</f>
        <v>5.2562499999999996</v>
      </c>
      <c r="C20">
        <f t="shared" ref="C20:G20" si="0">AVERAGE(C4:C19)</f>
        <v>7.6625000000000005</v>
      </c>
      <c r="D20">
        <f t="shared" si="0"/>
        <v>5.0999999999999996</v>
      </c>
      <c r="E20">
        <f t="shared" si="0"/>
        <v>6.4124999999999996</v>
      </c>
      <c r="F20">
        <f t="shared" si="0"/>
        <v>4.8</v>
      </c>
      <c r="G20">
        <f t="shared" si="0"/>
        <v>6.86</v>
      </c>
    </row>
    <row r="22" spans="1:15">
      <c r="A22" t="s">
        <v>8</v>
      </c>
      <c r="B22">
        <f>COUNT(B4:B19)</f>
        <v>16</v>
      </c>
      <c r="C22">
        <f t="shared" ref="C22:G22" si="1">COUNT(C4:C19)</f>
        <v>16</v>
      </c>
      <c r="D22">
        <f t="shared" si="1"/>
        <v>13</v>
      </c>
      <c r="E22">
        <f t="shared" si="1"/>
        <v>16</v>
      </c>
      <c r="F22">
        <f t="shared" si="1"/>
        <v>14</v>
      </c>
      <c r="G22">
        <f t="shared" si="1"/>
        <v>15</v>
      </c>
      <c r="H22" s="33">
        <f>SUM(B22:G22)</f>
        <v>90</v>
      </c>
    </row>
    <row r="24" spans="1:15">
      <c r="A24" s="11" t="s">
        <v>7</v>
      </c>
      <c r="B24">
        <f>B22*(B20-$J$3)^2</f>
        <v>10.422136111111078</v>
      </c>
      <c r="C24">
        <f t="shared" ref="C24:G24" si="2">C22*(C20-$J$3)^2</f>
        <v>40.917344444444559</v>
      </c>
      <c r="D24">
        <f t="shared" si="2"/>
        <v>12.064144444444413</v>
      </c>
      <c r="E24">
        <f t="shared" si="2"/>
        <v>1.9506777777777922</v>
      </c>
      <c r="F24">
        <f t="shared" si="2"/>
        <v>22.344155555555506</v>
      </c>
      <c r="G24">
        <f t="shared" si="2"/>
        <v>9.5201666666667126</v>
      </c>
      <c r="H24" s="16">
        <f>SUM(B24:G24)</f>
        <v>97.21862500000006</v>
      </c>
    </row>
    <row r="26" spans="1:15">
      <c r="A26" s="11" t="s">
        <v>9</v>
      </c>
      <c r="B26" s="12">
        <f>(B4-B$20)^2</f>
        <v>1.5469140625000009</v>
      </c>
      <c r="C26" s="13">
        <f t="shared" ref="C26:G26" si="3">(C4-C$20)^2</f>
        <v>4.5689062500000004</v>
      </c>
      <c r="D26" s="13">
        <f t="shared" si="3"/>
        <v>4.000000000000007E-2</v>
      </c>
      <c r="E26" s="13">
        <f t="shared" si="3"/>
        <v>1.72265625</v>
      </c>
      <c r="F26" s="13">
        <f t="shared" si="3"/>
        <v>1.9600000000000011</v>
      </c>
      <c r="G26" s="14">
        <f t="shared" si="3"/>
        <v>0.31360000000000054</v>
      </c>
      <c r="O26" t="str">
        <f t="shared" ref="O26" si="4">IF(ISBLANK(H4),"",(H4-H$20)^2)</f>
        <v/>
      </c>
    </row>
    <row r="27" spans="1:15">
      <c r="B27" s="4">
        <f t="shared" ref="B27:G41" si="5">(B5-B$20)^2</f>
        <v>2.0664062500000205E-2</v>
      </c>
      <c r="C27" s="5">
        <f t="shared" si="5"/>
        <v>3.906250000000111E-3</v>
      </c>
      <c r="D27" s="5">
        <f t="shared" si="5"/>
        <v>0.25</v>
      </c>
      <c r="E27" s="5">
        <f t="shared" si="5"/>
        <v>8.2656250000000306E-2</v>
      </c>
      <c r="F27" s="5">
        <f t="shared" si="5"/>
        <v>0</v>
      </c>
      <c r="G27" s="6">
        <f t="shared" si="5"/>
        <v>0.40959999999999958</v>
      </c>
      <c r="O27" t="str">
        <f t="shared" ref="O27:O41" si="6">IF(ISBLANK(H5),"",(H5-H$20)^2)</f>
        <v/>
      </c>
    </row>
    <row r="28" spans="1:15">
      <c r="B28" s="4">
        <f t="shared" si="5"/>
        <v>6.5664062499999815E-2</v>
      </c>
      <c r="C28" s="5">
        <f t="shared" si="5"/>
        <v>0.43890625000000072</v>
      </c>
      <c r="D28" s="5">
        <f t="shared" si="5"/>
        <v>0.48999999999999899</v>
      </c>
      <c r="E28" s="5">
        <f t="shared" si="5"/>
        <v>7.6562500000000623E-3</v>
      </c>
      <c r="F28" s="5">
        <f t="shared" si="5"/>
        <v>0.49000000000000027</v>
      </c>
      <c r="G28" s="6">
        <f t="shared" si="5"/>
        <v>2.1315999999999997</v>
      </c>
      <c r="O28" t="str">
        <f t="shared" si="6"/>
        <v/>
      </c>
    </row>
    <row r="29" spans="1:15">
      <c r="B29" s="4">
        <f t="shared" si="5"/>
        <v>2.0664062500000205E-2</v>
      </c>
      <c r="C29" s="5">
        <f t="shared" si="5"/>
        <v>1.5314062499999996</v>
      </c>
      <c r="D29" s="5">
        <f t="shared" si="5"/>
        <v>0.64000000000000112</v>
      </c>
      <c r="E29" s="5">
        <f t="shared" si="5"/>
        <v>7.6562500000000623E-3</v>
      </c>
      <c r="F29" s="5">
        <f t="shared" si="5"/>
        <v>8.99999999999999E-2</v>
      </c>
      <c r="G29" s="6">
        <f t="shared" si="5"/>
        <v>0.1155999999999999</v>
      </c>
      <c r="O29" t="str">
        <f t="shared" si="6"/>
        <v/>
      </c>
    </row>
    <row r="30" spans="1:15">
      <c r="B30" s="4">
        <f t="shared" si="5"/>
        <v>0.91441406249999968</v>
      </c>
      <c r="C30" s="5">
        <f t="shared" si="5"/>
        <v>0.58140625000000024</v>
      </c>
      <c r="D30" s="5">
        <f t="shared" si="5"/>
        <v>0</v>
      </c>
      <c r="E30" s="5">
        <f t="shared" si="5"/>
        <v>3.5626562500000039</v>
      </c>
      <c r="F30" s="5">
        <f t="shared" si="5"/>
        <v>1.0000000000000106E-2</v>
      </c>
      <c r="G30" s="6">
        <f t="shared" si="5"/>
        <v>2.1315999999999997</v>
      </c>
      <c r="O30" t="str">
        <f t="shared" si="6"/>
        <v/>
      </c>
    </row>
    <row r="31" spans="1:15">
      <c r="B31" s="4">
        <f t="shared" si="5"/>
        <v>0.4306640625</v>
      </c>
      <c r="C31" s="5">
        <f t="shared" si="5"/>
        <v>1.4062499999999733E-3</v>
      </c>
      <c r="D31" s="5">
        <f t="shared" si="5"/>
        <v>0.49000000000000027</v>
      </c>
      <c r="E31" s="5">
        <f t="shared" si="5"/>
        <v>2.2876562499999977</v>
      </c>
      <c r="F31" s="5">
        <f t="shared" si="5"/>
        <v>0</v>
      </c>
      <c r="G31" s="6">
        <f t="shared" si="5"/>
        <v>1.0816000000000001</v>
      </c>
      <c r="O31" t="str">
        <f t="shared" si="6"/>
        <v/>
      </c>
    </row>
    <row r="32" spans="1:15">
      <c r="B32" s="4">
        <f t="shared" si="5"/>
        <v>5.941406250000017E-2</v>
      </c>
      <c r="C32" s="5">
        <f t="shared" si="5"/>
        <v>0.58140625000000024</v>
      </c>
      <c r="D32" s="5">
        <f t="shared" si="5"/>
        <v>0.16000000000000028</v>
      </c>
      <c r="E32" s="5">
        <f t="shared" si="5"/>
        <v>0.1701562499999997</v>
      </c>
      <c r="F32" s="5">
        <f t="shared" si="5"/>
        <v>0.80999999999999983</v>
      </c>
      <c r="G32" s="6">
        <f t="shared" si="5"/>
        <v>1.5876000000000017</v>
      </c>
      <c r="O32" t="str">
        <f t="shared" si="6"/>
        <v/>
      </c>
    </row>
    <row r="33" spans="2:15">
      <c r="B33" s="4">
        <f t="shared" si="5"/>
        <v>1.5781640624999991</v>
      </c>
      <c r="C33" s="5">
        <f t="shared" si="5"/>
        <v>0.40640625000000025</v>
      </c>
      <c r="D33" s="5">
        <f t="shared" si="5"/>
        <v>1.0000000000000106E-2</v>
      </c>
      <c r="E33" s="5">
        <f t="shared" si="5"/>
        <v>0.83265624999999932</v>
      </c>
      <c r="F33" s="5">
        <f t="shared" si="5"/>
        <v>9.9999999999999291E-3</v>
      </c>
      <c r="G33" s="6">
        <f t="shared" si="5"/>
        <v>0.12960000000000024</v>
      </c>
      <c r="O33" t="str">
        <f t="shared" si="6"/>
        <v/>
      </c>
    </row>
    <row r="34" spans="2:15">
      <c r="B34" s="4">
        <f t="shared" si="5"/>
        <v>2.44140625E-2</v>
      </c>
      <c r="C34" s="5">
        <f t="shared" si="5"/>
        <v>1.856406250000002</v>
      </c>
      <c r="D34" s="5">
        <f t="shared" si="5"/>
        <v>0.3599999999999996</v>
      </c>
      <c r="E34" s="5">
        <f t="shared" si="5"/>
        <v>2.9326562499999982</v>
      </c>
      <c r="F34" s="5">
        <f t="shared" si="5"/>
        <v>0.15999999999999959</v>
      </c>
      <c r="G34" s="6">
        <f t="shared" si="5"/>
        <v>0.577600000000001</v>
      </c>
      <c r="O34" t="str">
        <f t="shared" si="6"/>
        <v/>
      </c>
    </row>
    <row r="35" spans="2:15">
      <c r="B35" s="4">
        <f t="shared" si="5"/>
        <v>3.0406640625000012</v>
      </c>
      <c r="C35" s="5">
        <f t="shared" si="5"/>
        <v>4.1514062499999946</v>
      </c>
      <c r="D35" s="5">
        <f t="shared" si="5"/>
        <v>1.9600000000000011</v>
      </c>
      <c r="E35" s="5">
        <f t="shared" si="5"/>
        <v>8.2656250000000306E-2</v>
      </c>
      <c r="F35" s="5">
        <f t="shared" si="5"/>
        <v>0.16000000000000028</v>
      </c>
      <c r="G35" s="6">
        <f t="shared" si="5"/>
        <v>5.4755999999999956</v>
      </c>
      <c r="O35" t="str">
        <f t="shared" si="6"/>
        <v/>
      </c>
    </row>
    <row r="36" spans="2:15">
      <c r="B36" s="4">
        <f t="shared" si="5"/>
        <v>2.4219140624999982</v>
      </c>
      <c r="C36" s="5">
        <f t="shared" si="5"/>
        <v>5.6406249999999915E-2</v>
      </c>
      <c r="D36" s="5">
        <f t="shared" si="5"/>
        <v>0.15999999999999959</v>
      </c>
      <c r="E36" s="5">
        <f t="shared" si="5"/>
        <v>0.83265624999999932</v>
      </c>
      <c r="F36" s="5">
        <f t="shared" si="5"/>
        <v>0.3599999999999996</v>
      </c>
      <c r="G36" s="6">
        <f t="shared" si="5"/>
        <v>2.5600000000000046E-2</v>
      </c>
      <c r="O36" t="str">
        <f t="shared" si="6"/>
        <v/>
      </c>
    </row>
    <row r="37" spans="2:15">
      <c r="B37" s="4">
        <f t="shared" si="5"/>
        <v>0.4144140625000009</v>
      </c>
      <c r="C37" s="5">
        <f t="shared" si="5"/>
        <v>0.11390624999999964</v>
      </c>
      <c r="D37" s="5">
        <f t="shared" si="5"/>
        <v>3.9999999999999716E-2</v>
      </c>
      <c r="E37" s="5">
        <f t="shared" si="5"/>
        <v>1.1826562500000009</v>
      </c>
      <c r="F37" s="5">
        <f t="shared" si="5"/>
        <v>8.99999999999999E-2</v>
      </c>
      <c r="G37" s="6">
        <f t="shared" si="5"/>
        <v>0.88359999999999905</v>
      </c>
      <c r="O37" t="str">
        <f t="shared" si="6"/>
        <v/>
      </c>
    </row>
    <row r="38" spans="2:15">
      <c r="B38" s="4">
        <f t="shared" si="5"/>
        <v>0.73316406249999877</v>
      </c>
      <c r="C38" s="5">
        <f t="shared" si="5"/>
        <v>0.58140625000000024</v>
      </c>
      <c r="D38" s="5">
        <f t="shared" si="5"/>
        <v>1.4399999999999993</v>
      </c>
      <c r="E38" s="5">
        <f t="shared" si="5"/>
        <v>0.3751562499999998</v>
      </c>
      <c r="F38" s="5">
        <f t="shared" si="5"/>
        <v>0.36000000000000065</v>
      </c>
      <c r="G38" s="6">
        <f t="shared" si="5"/>
        <v>2.0736000000000012</v>
      </c>
      <c r="O38" t="str">
        <f t="shared" si="6"/>
        <v/>
      </c>
    </row>
    <row r="39" spans="2:15">
      <c r="B39" s="4">
        <f t="shared" si="5"/>
        <v>6.5664062499999815E-2</v>
      </c>
      <c r="C39" s="5">
        <f t="shared" si="5"/>
        <v>4.6764062500000021</v>
      </c>
      <c r="D39" s="34"/>
      <c r="E39" s="5">
        <f t="shared" si="5"/>
        <v>1.41015625</v>
      </c>
      <c r="F39" s="5">
        <f t="shared" si="5"/>
        <v>1.4399999999999993</v>
      </c>
      <c r="G39" s="6">
        <f t="shared" si="5"/>
        <v>3.6000000000000597E-3</v>
      </c>
      <c r="O39" t="str">
        <f t="shared" si="6"/>
        <v/>
      </c>
    </row>
    <row r="40" spans="2:15">
      <c r="B40" s="4">
        <f t="shared" si="5"/>
        <v>3.0406640625000012</v>
      </c>
      <c r="C40" s="5">
        <f t="shared" si="5"/>
        <v>5.6406249999999915E-2</v>
      </c>
      <c r="D40" s="5"/>
      <c r="E40" s="5">
        <f t="shared" si="5"/>
        <v>5.7001562500000054</v>
      </c>
      <c r="F40" s="5"/>
      <c r="G40" s="6">
        <f t="shared" si="5"/>
        <v>0.43560000000000021</v>
      </c>
      <c r="O40" t="str">
        <f t="shared" si="6"/>
        <v/>
      </c>
    </row>
    <row r="41" spans="2:15">
      <c r="B41" s="7">
        <f t="shared" si="5"/>
        <v>1.9140625000000156E-3</v>
      </c>
      <c r="C41" s="8">
        <f t="shared" si="5"/>
        <v>0.1314062500000005</v>
      </c>
      <c r="D41" s="8"/>
      <c r="E41" s="8">
        <f t="shared" si="5"/>
        <v>7.6562500000000623E-3</v>
      </c>
      <c r="F41" s="8"/>
      <c r="G41" s="9"/>
      <c r="O41" t="str">
        <f t="shared" si="6"/>
        <v/>
      </c>
    </row>
    <row r="42" spans="2:15">
      <c r="B42" s="15">
        <f>SUM(B26:G41)</f>
        <v>84.670375000000007</v>
      </c>
    </row>
    <row r="45" spans="2:15">
      <c r="B45" s="11" t="s">
        <v>10</v>
      </c>
    </row>
    <row r="47" spans="2:15">
      <c r="B47" s="17"/>
      <c r="C47" s="18" t="s">
        <v>14</v>
      </c>
      <c r="D47" s="18" t="s">
        <v>15</v>
      </c>
      <c r="E47" s="18" t="s">
        <v>16</v>
      </c>
      <c r="F47" s="18" t="s">
        <v>17</v>
      </c>
      <c r="G47" s="19" t="s">
        <v>18</v>
      </c>
    </row>
    <row r="48" spans="2:15">
      <c r="B48" s="20" t="s">
        <v>11</v>
      </c>
      <c r="C48" s="5">
        <f>6-1</f>
        <v>5</v>
      </c>
      <c r="D48" s="5">
        <f>H24</f>
        <v>97.21862500000006</v>
      </c>
      <c r="E48" s="5">
        <f>D48/C48</f>
        <v>19.443725000000011</v>
      </c>
      <c r="F48" s="5">
        <f>E48/E49</f>
        <v>19.289779925977662</v>
      </c>
      <c r="G48" s="6">
        <f>_xlfn.F.DIST.RT(F48,C48,C49)</f>
        <v>9.7322856578757892E-13</v>
      </c>
      <c r="H48" t="s">
        <v>19</v>
      </c>
    </row>
    <row r="49" spans="2:7">
      <c r="B49" s="20" t="s">
        <v>12</v>
      </c>
      <c r="C49" s="5">
        <f>COUNT(B4:G19)-6</f>
        <v>84</v>
      </c>
      <c r="D49" s="5">
        <f>B42</f>
        <v>84.670375000000007</v>
      </c>
      <c r="E49" s="5">
        <f>D49/C49</f>
        <v>1.0079806547619048</v>
      </c>
      <c r="F49" s="5"/>
      <c r="G49" s="6"/>
    </row>
    <row r="50" spans="2:7">
      <c r="B50" s="21" t="s">
        <v>13</v>
      </c>
      <c r="C50" s="8">
        <f>C49+C48</f>
        <v>89</v>
      </c>
      <c r="D50" s="8">
        <f>D49+D48</f>
        <v>181.88900000000007</v>
      </c>
      <c r="E50" s="8"/>
      <c r="F50" s="8"/>
      <c r="G50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tabSelected="1" topLeftCell="A51" zoomScale="118" zoomScaleNormal="85" workbookViewId="0">
      <selection activeCell="B78" sqref="B78"/>
    </sheetView>
  </sheetViews>
  <sheetFormatPr baseColWidth="10" defaultColWidth="8.6640625" defaultRowHeight="17"/>
  <cols>
    <col min="1" max="1" width="11.6640625" style="40" customWidth="1"/>
    <col min="2" max="14" width="8.6640625" style="40"/>
    <col min="15" max="17" width="0" style="40" hidden="1" customWidth="1"/>
    <col min="18" max="16384" width="8.6640625" style="40"/>
  </cols>
  <sheetData>
    <row r="1" spans="1:17">
      <c r="A1" s="61" t="s">
        <v>41</v>
      </c>
    </row>
    <row r="3" spans="1:17">
      <c r="B3" s="41" t="s">
        <v>21</v>
      </c>
      <c r="C3" s="42" t="s">
        <v>22</v>
      </c>
      <c r="D3" s="43" t="s">
        <v>23</v>
      </c>
    </row>
    <row r="4" spans="1:17">
      <c r="B4" s="44">
        <v>5</v>
      </c>
      <c r="C4" s="45">
        <v>6</v>
      </c>
      <c r="D4" s="46">
        <v>4</v>
      </c>
      <c r="O4" s="40">
        <f>B4^2</f>
        <v>25</v>
      </c>
      <c r="P4" s="40">
        <f t="shared" ref="P4:Q8" si="0">C4^2</f>
        <v>36</v>
      </c>
      <c r="Q4" s="40">
        <f t="shared" si="0"/>
        <v>16</v>
      </c>
    </row>
    <row r="5" spans="1:17">
      <c r="B5" s="44">
        <v>6</v>
      </c>
      <c r="C5" s="45">
        <v>5</v>
      </c>
      <c r="D5" s="46">
        <v>3</v>
      </c>
      <c r="O5" s="40">
        <f t="shared" ref="O5:O8" si="1">B5^2</f>
        <v>36</v>
      </c>
      <c r="P5" s="40">
        <f t="shared" si="0"/>
        <v>25</v>
      </c>
      <c r="Q5" s="40">
        <f t="shared" si="0"/>
        <v>9</v>
      </c>
    </row>
    <row r="6" spans="1:17">
      <c r="B6" s="44">
        <v>6</v>
      </c>
      <c r="C6" s="45">
        <v>4</v>
      </c>
      <c r="D6" s="46">
        <v>3</v>
      </c>
      <c r="O6" s="40">
        <f t="shared" si="1"/>
        <v>36</v>
      </c>
      <c r="P6" s="40">
        <f t="shared" si="0"/>
        <v>16</v>
      </c>
      <c r="Q6" s="40">
        <f t="shared" si="0"/>
        <v>9</v>
      </c>
    </row>
    <row r="7" spans="1:17">
      <c r="B7" s="44">
        <v>5</v>
      </c>
      <c r="C7" s="45">
        <v>7</v>
      </c>
      <c r="D7" s="46">
        <v>3</v>
      </c>
      <c r="O7" s="40">
        <f t="shared" si="1"/>
        <v>25</v>
      </c>
      <c r="P7" s="40">
        <f t="shared" si="0"/>
        <v>49</v>
      </c>
      <c r="Q7" s="40">
        <f t="shared" si="0"/>
        <v>9</v>
      </c>
    </row>
    <row r="8" spans="1:17">
      <c r="B8" s="47">
        <v>4</v>
      </c>
      <c r="C8" s="48">
        <v>4</v>
      </c>
      <c r="D8" s="49">
        <v>4</v>
      </c>
      <c r="O8" s="40">
        <f t="shared" si="1"/>
        <v>16</v>
      </c>
      <c r="P8" s="40">
        <f t="shared" si="0"/>
        <v>16</v>
      </c>
      <c r="Q8" s="40">
        <f t="shared" si="0"/>
        <v>16</v>
      </c>
    </row>
    <row r="9" spans="1:17">
      <c r="Q9" s="40">
        <f>SUM(O4:Q8)</f>
        <v>339</v>
      </c>
    </row>
    <row r="10" spans="1:17">
      <c r="A10" s="40" t="s">
        <v>24</v>
      </c>
      <c r="B10" s="50">
        <f>AVERAGE(B4:D8)</f>
        <v>4.5999999999999996</v>
      </c>
      <c r="Q10" s="40">
        <f>Q9-15*4.6^2</f>
        <v>21.600000000000023</v>
      </c>
    </row>
    <row r="11" spans="1:17">
      <c r="A11" s="40" t="s">
        <v>25</v>
      </c>
      <c r="B11" s="50">
        <f>AVERAGE(B4:B8)</f>
        <v>5.2</v>
      </c>
      <c r="C11" s="50">
        <f>AVERAGE(C4:C8)</f>
        <v>5.2</v>
      </c>
      <c r="D11" s="50">
        <f>AVERAGE(D4:D8)</f>
        <v>3.4</v>
      </c>
    </row>
    <row r="12" spans="1:17">
      <c r="A12" s="40" t="s">
        <v>26</v>
      </c>
      <c r="B12" s="50">
        <f>COUNT(B4:B8)</f>
        <v>5</v>
      </c>
      <c r="C12" s="50">
        <f>COUNT(C4:C8)</f>
        <v>5</v>
      </c>
      <c r="D12" s="50">
        <f>COUNT(D4:D8)</f>
        <v>5</v>
      </c>
      <c r="E12" s="40">
        <f>SUM(B12:D12)</f>
        <v>15</v>
      </c>
    </row>
    <row r="14" spans="1:17">
      <c r="A14" s="40" t="s">
        <v>27</v>
      </c>
      <c r="B14" s="50">
        <f>B12*(B11-$B$10)^2</f>
        <v>1.8000000000000034</v>
      </c>
      <c r="C14" s="50">
        <f>C12*(C11-$B$10)^2</f>
        <v>1.8000000000000034</v>
      </c>
      <c r="D14" s="50">
        <f>D12*(D11-$B$10)^2</f>
        <v>7.1999999999999966</v>
      </c>
      <c r="E14" s="40">
        <f>SUM(B14:D14)</f>
        <v>10.800000000000004</v>
      </c>
      <c r="G14" s="40">
        <f>(5*5.2^2+5*5.2^2+5*3.4^2)-15*4.6^2</f>
        <v>10.800000000000068</v>
      </c>
    </row>
    <row r="16" spans="1:17">
      <c r="A16" s="40" t="s">
        <v>28</v>
      </c>
      <c r="B16" s="50">
        <f>(B4-B$11)^2</f>
        <v>4.000000000000007E-2</v>
      </c>
      <c r="C16" s="50">
        <f t="shared" ref="C16:D16" si="2">(C4-C$11)^2</f>
        <v>0.63999999999999968</v>
      </c>
      <c r="D16" s="50">
        <f t="shared" si="2"/>
        <v>0.3600000000000001</v>
      </c>
    </row>
    <row r="17" spans="1:7">
      <c r="B17" s="50">
        <f t="shared" ref="B17:D20" si="3">(B5-B$11)^2</f>
        <v>0.63999999999999968</v>
      </c>
      <c r="C17" s="50">
        <f t="shared" si="3"/>
        <v>4.000000000000007E-2</v>
      </c>
      <c r="D17" s="50">
        <f t="shared" si="3"/>
        <v>0.15999999999999992</v>
      </c>
    </row>
    <row r="18" spans="1:7">
      <c r="B18" s="50">
        <f t="shared" si="3"/>
        <v>0.63999999999999968</v>
      </c>
      <c r="C18" s="50">
        <f t="shared" si="3"/>
        <v>1.4400000000000004</v>
      </c>
      <c r="D18" s="50">
        <f t="shared" si="3"/>
        <v>0.15999999999999992</v>
      </c>
    </row>
    <row r="19" spans="1:7">
      <c r="B19" s="50">
        <f t="shared" si="3"/>
        <v>4.000000000000007E-2</v>
      </c>
      <c r="C19" s="50">
        <f t="shared" si="3"/>
        <v>3.2399999999999993</v>
      </c>
      <c r="D19" s="50">
        <f t="shared" si="3"/>
        <v>0.15999999999999992</v>
      </c>
    </row>
    <row r="20" spans="1:7">
      <c r="B20" s="50">
        <f t="shared" si="3"/>
        <v>1.4400000000000004</v>
      </c>
      <c r="C20" s="50">
        <f t="shared" si="3"/>
        <v>1.4400000000000004</v>
      </c>
      <c r="D20" s="50">
        <f t="shared" si="3"/>
        <v>0.3600000000000001</v>
      </c>
      <c r="E20" s="40">
        <f>SUM(B16:D20)</f>
        <v>10.8</v>
      </c>
    </row>
    <row r="22" spans="1:7">
      <c r="A22" s="40" t="s">
        <v>29</v>
      </c>
    </row>
    <row r="23" spans="1:7">
      <c r="A23" s="51"/>
      <c r="B23" s="52" t="s">
        <v>14</v>
      </c>
      <c r="C23" s="52" t="s">
        <v>15</v>
      </c>
      <c r="D23" s="52" t="s">
        <v>16</v>
      </c>
      <c r="E23" s="52" t="s">
        <v>17</v>
      </c>
      <c r="F23" s="53" t="s">
        <v>18</v>
      </c>
    </row>
    <row r="24" spans="1:7">
      <c r="A24" s="54" t="s">
        <v>11</v>
      </c>
      <c r="B24" s="50">
        <f>3-1</f>
        <v>2</v>
      </c>
      <c r="C24" s="50">
        <f>E14</f>
        <v>10.800000000000004</v>
      </c>
      <c r="D24" s="50">
        <f>C24/B24</f>
        <v>5.4000000000000021</v>
      </c>
      <c r="E24" s="50">
        <f>D24/D25</f>
        <v>6.0000000000000018</v>
      </c>
      <c r="F24" s="50">
        <f>_xlfn.F.DIST.RT(E24,B24,B25)</f>
        <v>1.5625000000000007E-2</v>
      </c>
      <c r="G24" s="60" t="s">
        <v>40</v>
      </c>
    </row>
    <row r="25" spans="1:7">
      <c r="A25" s="54" t="s">
        <v>12</v>
      </c>
      <c r="B25" s="50">
        <f>E12-3</f>
        <v>12</v>
      </c>
      <c r="C25" s="50">
        <f>E20</f>
        <v>10.8</v>
      </c>
      <c r="D25" s="50">
        <f>C25/B25</f>
        <v>0.9</v>
      </c>
    </row>
    <row r="26" spans="1:7">
      <c r="A26" s="55" t="s">
        <v>13</v>
      </c>
      <c r="B26" s="50">
        <f>B25+B24</f>
        <v>14</v>
      </c>
      <c r="C26" s="50">
        <f>C25+C24</f>
        <v>21.600000000000005</v>
      </c>
    </row>
    <row r="29" spans="1:7">
      <c r="A29" s="56" t="s">
        <v>30</v>
      </c>
      <c r="B29" s="57"/>
      <c r="C29" s="57"/>
      <c r="D29" s="57"/>
    </row>
    <row r="31" spans="1:7">
      <c r="A31" s="40" t="s">
        <v>31</v>
      </c>
      <c r="B31" s="50">
        <v>0.05</v>
      </c>
      <c r="D31" s="40" t="s">
        <v>32</v>
      </c>
      <c r="E31" s="50">
        <f>B11-C11-B32/SQRT(2)*B33*SQRT(1/B12+1/C12)</f>
        <v>-1.5994755390439701</v>
      </c>
      <c r="F31" s="50">
        <f>B11-C11+B32/SQRT(2)*B33*SQRT(1/B12+1/C12)</f>
        <v>1.5994755390439701</v>
      </c>
    </row>
    <row r="32" spans="1:7">
      <c r="A32" s="40" t="s">
        <v>33</v>
      </c>
      <c r="B32" s="62">
        <v>3.77</v>
      </c>
      <c r="D32" s="40" t="s">
        <v>34</v>
      </c>
      <c r="E32" s="50">
        <f>B11-D11-B32/SQRT(2)*B33*SQRT(1/B12+1/D12)</f>
        <v>0.20052446095603016</v>
      </c>
      <c r="F32" s="50">
        <f>B11-D11+B32/SQRT(2)*B33*SQRT(1/B12+1/D12)</f>
        <v>3.3994755390439702</v>
      </c>
    </row>
    <row r="33" spans="1:6">
      <c r="A33" s="40" t="s">
        <v>45</v>
      </c>
      <c r="B33" s="50">
        <f>SQRT(D25)</f>
        <v>0.94868329805051377</v>
      </c>
      <c r="D33" s="40" t="s">
        <v>35</v>
      </c>
      <c r="E33" s="50">
        <f>C11-D11-B32/SQRT(2)*B33*SQRT(1/C12+1/D12)</f>
        <v>0.20052446095603016</v>
      </c>
      <c r="F33" s="50">
        <f>C11-D11+B32/SQRT(2)*B33*SQRT(1/C12+1/D12)</f>
        <v>3.3994755390439702</v>
      </c>
    </row>
    <row r="36" spans="1:6">
      <c r="B36" s="58"/>
      <c r="D36" s="58"/>
    </row>
    <row r="37" spans="1:6">
      <c r="B37" s="59" t="s">
        <v>36</v>
      </c>
      <c r="C37" s="59"/>
      <c r="D37" s="59" t="s">
        <v>37</v>
      </c>
    </row>
    <row r="38" spans="1:6">
      <c r="D38" s="40" t="s">
        <v>38</v>
      </c>
    </row>
    <row r="39" spans="1:6">
      <c r="B39" s="40" t="s">
        <v>39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</vt:lpstr>
      <vt:lpstr>A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이인석</cp:lastModifiedBy>
  <dcterms:created xsi:type="dcterms:W3CDTF">2015-11-02T01:41:26Z</dcterms:created>
  <dcterms:modified xsi:type="dcterms:W3CDTF">2021-12-15T23:08:47Z</dcterms:modified>
</cp:coreProperties>
</file>