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ubleseat/applied_statistics/example/"/>
    </mc:Choice>
  </mc:AlternateContent>
  <xr:revisionPtr revIDLastSave="0" documentId="13_ncr:1_{D14AD5C3-FAC2-9449-BCD3-82DD0642DF0D}" xr6:coauthVersionLast="47" xr6:coauthVersionMax="47" xr10:uidLastSave="{00000000-0000-0000-0000-000000000000}"/>
  <bookViews>
    <workbookView xWindow="3340" yWindow="500" windowWidth="29840" windowHeight="20500" activeTab="3" xr2:uid="{00000000-000D-0000-FFFF-FFFF00000000}"/>
  </bookViews>
  <sheets>
    <sheet name="height_weight" sheetId="2" r:id="rId1"/>
    <sheet name="Physical_Fitness_Test" sheetId="4" r:id="rId2"/>
    <sheet name="Production_Electricity" sheetId="6" r:id="rId3"/>
    <sheet name="Production_Electricity2" sheetId="8" r:id="rId4"/>
    <sheet name="Production_Electricity_blank" sheetId="3" r:id="rId5"/>
    <sheet name="Production_Electricity_blank2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0" i="4" l="1"/>
  <c r="O3" i="4"/>
  <c r="P3" i="4"/>
  <c r="Q3" i="4"/>
  <c r="O4" i="4"/>
  <c r="P4" i="4"/>
  <c r="Q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O22" i="4"/>
  <c r="P22" i="4"/>
  <c r="Q22" i="4"/>
  <c r="O23" i="4"/>
  <c r="P23" i="4"/>
  <c r="Q23" i="4"/>
  <c r="O24" i="4"/>
  <c r="P24" i="4"/>
  <c r="Q24" i="4"/>
  <c r="O25" i="4"/>
  <c r="P25" i="4"/>
  <c r="Q25" i="4"/>
  <c r="O26" i="4"/>
  <c r="P26" i="4"/>
  <c r="Q26" i="4"/>
  <c r="O27" i="4"/>
  <c r="P27" i="4"/>
  <c r="Q27" i="4"/>
  <c r="O28" i="4"/>
  <c r="P28" i="4"/>
  <c r="Q28" i="4"/>
  <c r="O29" i="4"/>
  <c r="P29" i="4"/>
  <c r="Q29" i="4"/>
  <c r="O30" i="4"/>
  <c r="P30" i="4"/>
  <c r="Q30" i="4"/>
  <c r="O31" i="4"/>
  <c r="P31" i="4"/>
  <c r="Q31" i="4"/>
  <c r="O32" i="4"/>
  <c r="P32" i="4"/>
  <c r="Q32" i="4"/>
  <c r="O33" i="4"/>
  <c r="P33" i="4"/>
  <c r="Q33" i="4"/>
  <c r="O34" i="4"/>
  <c r="P34" i="4"/>
  <c r="Q34" i="4"/>
  <c r="O35" i="4"/>
  <c r="P35" i="4"/>
  <c r="Q35" i="4"/>
  <c r="O36" i="4"/>
  <c r="P36" i="4"/>
  <c r="Q36" i="4"/>
  <c r="O37" i="4"/>
  <c r="P37" i="4"/>
  <c r="Q37" i="4"/>
  <c r="O38" i="4"/>
  <c r="P38" i="4"/>
  <c r="Q38" i="4"/>
  <c r="O39" i="4"/>
  <c r="P39" i="4"/>
  <c r="Q39" i="4"/>
  <c r="O40" i="4"/>
  <c r="P40" i="4"/>
  <c r="Q40" i="4"/>
  <c r="O41" i="4"/>
  <c r="P41" i="4"/>
  <c r="Q41" i="4"/>
  <c r="O42" i="4"/>
  <c r="P42" i="4"/>
  <c r="Q42" i="4"/>
  <c r="O43" i="4"/>
  <c r="P43" i="4"/>
  <c r="Q43" i="4"/>
  <c r="O44" i="4"/>
  <c r="P44" i="4"/>
  <c r="Q44" i="4"/>
  <c r="O45" i="4"/>
  <c r="P45" i="4"/>
  <c r="Q45" i="4"/>
  <c r="O46" i="4"/>
  <c r="P46" i="4"/>
  <c r="Q46" i="4"/>
  <c r="O47" i="4"/>
  <c r="P47" i="4"/>
  <c r="Q47" i="4"/>
  <c r="O48" i="4"/>
  <c r="P48" i="4"/>
  <c r="Q48" i="4"/>
  <c r="O49" i="4"/>
  <c r="P49" i="4"/>
  <c r="Q49" i="4"/>
  <c r="O50" i="4"/>
  <c r="P50" i="4"/>
  <c r="Q50" i="4"/>
  <c r="O51" i="4"/>
  <c r="P51" i="4"/>
  <c r="Q51" i="4"/>
  <c r="O52" i="4"/>
  <c r="P52" i="4"/>
  <c r="Q52" i="4"/>
  <c r="O53" i="4"/>
  <c r="P53" i="4"/>
  <c r="Q53" i="4"/>
  <c r="O54" i="4"/>
  <c r="P54" i="4"/>
  <c r="Q54" i="4"/>
  <c r="O55" i="4"/>
  <c r="P55" i="4"/>
  <c r="Q55" i="4"/>
  <c r="O56" i="4"/>
  <c r="P56" i="4"/>
  <c r="Q56" i="4"/>
  <c r="O57" i="4"/>
  <c r="P57" i="4"/>
  <c r="Q57" i="4"/>
  <c r="O58" i="4"/>
  <c r="P58" i="4"/>
  <c r="Q58" i="4"/>
  <c r="O59" i="4"/>
  <c r="P59" i="4"/>
  <c r="Q59" i="4"/>
  <c r="O60" i="4"/>
  <c r="P60" i="4"/>
  <c r="Q60" i="4"/>
  <c r="O61" i="4"/>
  <c r="P61" i="4"/>
  <c r="Q61" i="4"/>
  <c r="O62" i="4"/>
  <c r="P62" i="4"/>
  <c r="Q62" i="4"/>
  <c r="O63" i="4"/>
  <c r="P63" i="4"/>
  <c r="Q63" i="4"/>
  <c r="O64" i="4"/>
  <c r="P64" i="4"/>
  <c r="Q64" i="4"/>
  <c r="O65" i="4"/>
  <c r="P65" i="4"/>
  <c r="Q65" i="4"/>
  <c r="O66" i="4"/>
  <c r="P66" i="4"/>
  <c r="Q66" i="4"/>
  <c r="O67" i="4"/>
  <c r="P67" i="4"/>
  <c r="Q67" i="4"/>
  <c r="O68" i="4"/>
  <c r="P68" i="4"/>
  <c r="Q68" i="4"/>
  <c r="O69" i="4"/>
  <c r="P69" i="4"/>
  <c r="Q69" i="4"/>
  <c r="O70" i="4"/>
  <c r="P70" i="4"/>
  <c r="Q70" i="4"/>
  <c r="O71" i="4"/>
  <c r="P71" i="4"/>
  <c r="Q71" i="4"/>
  <c r="O72" i="4"/>
  <c r="P72" i="4"/>
  <c r="Q72" i="4"/>
  <c r="O73" i="4"/>
  <c r="P73" i="4"/>
  <c r="Q73" i="4"/>
  <c r="O74" i="4"/>
  <c r="P74" i="4"/>
  <c r="Q74" i="4"/>
  <c r="O75" i="4"/>
  <c r="P75" i="4"/>
  <c r="Q75" i="4"/>
  <c r="O76" i="4"/>
  <c r="P76" i="4"/>
  <c r="Q76" i="4"/>
  <c r="O77" i="4"/>
  <c r="P77" i="4"/>
  <c r="Q77" i="4"/>
  <c r="O78" i="4"/>
  <c r="P78" i="4"/>
  <c r="Q78" i="4"/>
  <c r="O79" i="4"/>
  <c r="P79" i="4"/>
  <c r="Q79" i="4"/>
  <c r="O80" i="4"/>
  <c r="P80" i="4"/>
  <c r="Q80" i="4"/>
  <c r="O81" i="4"/>
  <c r="P81" i="4"/>
  <c r="Q81" i="4"/>
  <c r="O82" i="4"/>
  <c r="P82" i="4"/>
  <c r="Q82" i="4"/>
  <c r="O83" i="4"/>
  <c r="P83" i="4"/>
  <c r="Q83" i="4"/>
  <c r="O84" i="4"/>
  <c r="P84" i="4"/>
  <c r="Q84" i="4"/>
  <c r="O85" i="4"/>
  <c r="P85" i="4"/>
  <c r="Q85" i="4"/>
  <c r="Q2" i="4"/>
  <c r="P2" i="4"/>
  <c r="O2" i="4"/>
  <c r="E3" i="4" l="1"/>
  <c r="G3" i="4" s="1"/>
  <c r="F3" i="4"/>
  <c r="H3" i="4" s="1"/>
  <c r="E4" i="4"/>
  <c r="F4" i="4"/>
  <c r="G4" i="4"/>
  <c r="H4" i="4"/>
  <c r="I4" i="4"/>
  <c r="E5" i="4"/>
  <c r="G5" i="4" s="1"/>
  <c r="F5" i="4"/>
  <c r="H5" i="4" s="1"/>
  <c r="E6" i="4"/>
  <c r="G6" i="4" s="1"/>
  <c r="F6" i="4"/>
  <c r="H6" i="4"/>
  <c r="E7" i="4"/>
  <c r="F7" i="4"/>
  <c r="H7" i="4" s="1"/>
  <c r="E8" i="4"/>
  <c r="G8" i="4" s="1"/>
  <c r="F8" i="4"/>
  <c r="H8" i="4"/>
  <c r="E9" i="4"/>
  <c r="F9" i="4"/>
  <c r="G9" i="4"/>
  <c r="H9" i="4"/>
  <c r="I9" i="4"/>
  <c r="E10" i="4"/>
  <c r="G10" i="4" s="1"/>
  <c r="F10" i="4"/>
  <c r="H10" i="4" s="1"/>
  <c r="E11" i="4"/>
  <c r="F11" i="4"/>
  <c r="G11" i="4"/>
  <c r="H11" i="4"/>
  <c r="I11" i="4"/>
  <c r="E12" i="4"/>
  <c r="F12" i="4"/>
  <c r="H12" i="4" s="1"/>
  <c r="G12" i="4"/>
  <c r="E13" i="4"/>
  <c r="G13" i="4" s="1"/>
  <c r="F13" i="4"/>
  <c r="H13" i="4" s="1"/>
  <c r="E14" i="4"/>
  <c r="G14" i="4" s="1"/>
  <c r="F14" i="4"/>
  <c r="H14" i="4" s="1"/>
  <c r="E15" i="4"/>
  <c r="G15" i="4" s="1"/>
  <c r="F15" i="4"/>
  <c r="H15" i="4" s="1"/>
  <c r="E16" i="4"/>
  <c r="F16" i="4"/>
  <c r="G16" i="4"/>
  <c r="H16" i="4"/>
  <c r="E17" i="4"/>
  <c r="G17" i="4" s="1"/>
  <c r="F17" i="4"/>
  <c r="H17" i="4" s="1"/>
  <c r="E18" i="4"/>
  <c r="G18" i="4" s="1"/>
  <c r="F18" i="4"/>
  <c r="H18" i="4" s="1"/>
  <c r="E19" i="4"/>
  <c r="F19" i="4"/>
  <c r="G19" i="4"/>
  <c r="H19" i="4"/>
  <c r="E20" i="4"/>
  <c r="G20" i="4" s="1"/>
  <c r="F20" i="4"/>
  <c r="H20" i="4"/>
  <c r="E21" i="4"/>
  <c r="G21" i="4" s="1"/>
  <c r="F21" i="4"/>
  <c r="H21" i="4"/>
  <c r="I21" i="4"/>
  <c r="E22" i="4"/>
  <c r="G22" i="4" s="1"/>
  <c r="F22" i="4"/>
  <c r="H22" i="4" s="1"/>
  <c r="E23" i="4"/>
  <c r="F23" i="4"/>
  <c r="H23" i="4" s="1"/>
  <c r="G23" i="4"/>
  <c r="E24" i="4"/>
  <c r="F24" i="4"/>
  <c r="H24" i="4" s="1"/>
  <c r="G24" i="4"/>
  <c r="E25" i="4"/>
  <c r="F25" i="4"/>
  <c r="H25" i="4" s="1"/>
  <c r="G25" i="4"/>
  <c r="I25" i="4"/>
  <c r="E26" i="4"/>
  <c r="F26" i="4"/>
  <c r="H26" i="4" s="1"/>
  <c r="G26" i="4"/>
  <c r="E27" i="4"/>
  <c r="G27" i="4" s="1"/>
  <c r="F27" i="4"/>
  <c r="H27" i="4" s="1"/>
  <c r="E28" i="4"/>
  <c r="F28" i="4"/>
  <c r="G28" i="4"/>
  <c r="H28" i="4"/>
  <c r="I28" i="4"/>
  <c r="E29" i="4"/>
  <c r="G29" i="4" s="1"/>
  <c r="F29" i="4"/>
  <c r="H29" i="4" s="1"/>
  <c r="E30" i="4"/>
  <c r="G30" i="4" s="1"/>
  <c r="F30" i="4"/>
  <c r="H30" i="4" s="1"/>
  <c r="E31" i="4"/>
  <c r="F31" i="4"/>
  <c r="G31" i="4"/>
  <c r="H31" i="4"/>
  <c r="E32" i="4"/>
  <c r="G32" i="4" s="1"/>
  <c r="F32" i="4"/>
  <c r="H32" i="4" s="1"/>
  <c r="E33" i="4"/>
  <c r="F33" i="4"/>
  <c r="H33" i="4" s="1"/>
  <c r="G33" i="4"/>
  <c r="E34" i="4"/>
  <c r="G34" i="4" s="1"/>
  <c r="F34" i="4"/>
  <c r="H34" i="4" s="1"/>
  <c r="E35" i="4"/>
  <c r="F35" i="4"/>
  <c r="G35" i="4"/>
  <c r="H35" i="4"/>
  <c r="I35" i="4"/>
  <c r="E36" i="4"/>
  <c r="F36" i="4"/>
  <c r="H36" i="4" s="1"/>
  <c r="G36" i="4"/>
  <c r="E37" i="4"/>
  <c r="G37" i="4" s="1"/>
  <c r="F37" i="4"/>
  <c r="H37" i="4" s="1"/>
  <c r="E38" i="4"/>
  <c r="F38" i="4"/>
  <c r="G38" i="4"/>
  <c r="H38" i="4"/>
  <c r="I38" i="4"/>
  <c r="E39" i="4"/>
  <c r="G39" i="4" s="1"/>
  <c r="F39" i="4"/>
  <c r="H39" i="4" s="1"/>
  <c r="E40" i="4"/>
  <c r="G40" i="4" s="1"/>
  <c r="F40" i="4"/>
  <c r="H40" i="4"/>
  <c r="E41" i="4"/>
  <c r="G41" i="4" s="1"/>
  <c r="F41" i="4"/>
  <c r="H41" i="4" s="1"/>
  <c r="E42" i="4"/>
  <c r="G42" i="4" s="1"/>
  <c r="F42" i="4"/>
  <c r="H42" i="4"/>
  <c r="I42" i="4"/>
  <c r="E43" i="4"/>
  <c r="F43" i="4"/>
  <c r="H43" i="4" s="1"/>
  <c r="E44" i="4"/>
  <c r="G44" i="4" s="1"/>
  <c r="F44" i="4"/>
  <c r="H44" i="4"/>
  <c r="E45" i="4"/>
  <c r="G45" i="4" s="1"/>
  <c r="F45" i="4"/>
  <c r="H45" i="4"/>
  <c r="E46" i="4"/>
  <c r="G46" i="4" s="1"/>
  <c r="F46" i="4"/>
  <c r="H46" i="4" s="1"/>
  <c r="E47" i="4"/>
  <c r="F47" i="4"/>
  <c r="G47" i="4"/>
  <c r="H47" i="4"/>
  <c r="I47" i="4"/>
  <c r="E48" i="4"/>
  <c r="G48" i="4" s="1"/>
  <c r="F48" i="4"/>
  <c r="H48" i="4" s="1"/>
  <c r="E49" i="4"/>
  <c r="F49" i="4"/>
  <c r="H49" i="4" s="1"/>
  <c r="G49" i="4"/>
  <c r="I49" i="4"/>
  <c r="E50" i="4"/>
  <c r="F50" i="4"/>
  <c r="G50" i="4"/>
  <c r="H50" i="4"/>
  <c r="I50" i="4"/>
  <c r="E51" i="4"/>
  <c r="G51" i="4" s="1"/>
  <c r="F51" i="4"/>
  <c r="H51" i="4" s="1"/>
  <c r="E52" i="4"/>
  <c r="F52" i="4"/>
  <c r="G52" i="4"/>
  <c r="H52" i="4"/>
  <c r="I52" i="4"/>
  <c r="E53" i="4"/>
  <c r="G53" i="4" s="1"/>
  <c r="F53" i="4"/>
  <c r="H53" i="4" s="1"/>
  <c r="E54" i="4"/>
  <c r="G54" i="4" s="1"/>
  <c r="F54" i="4"/>
  <c r="H54" i="4"/>
  <c r="I54" i="4"/>
  <c r="E55" i="4"/>
  <c r="F55" i="4"/>
  <c r="G55" i="4"/>
  <c r="H55" i="4"/>
  <c r="E56" i="4"/>
  <c r="G56" i="4" s="1"/>
  <c r="F56" i="4"/>
  <c r="E57" i="4"/>
  <c r="F57" i="4"/>
  <c r="G57" i="4"/>
  <c r="H57" i="4"/>
  <c r="I57" i="4"/>
  <c r="E58" i="4"/>
  <c r="G58" i="4" s="1"/>
  <c r="F58" i="4"/>
  <c r="H58" i="4" s="1"/>
  <c r="E59" i="4"/>
  <c r="I59" i="4" s="1"/>
  <c r="F59" i="4"/>
  <c r="G59" i="4"/>
  <c r="H59" i="4"/>
  <c r="E60" i="4"/>
  <c r="F60" i="4"/>
  <c r="H60" i="4" s="1"/>
  <c r="G60" i="4"/>
  <c r="E61" i="4"/>
  <c r="F61" i="4"/>
  <c r="H61" i="4" s="1"/>
  <c r="G61" i="4"/>
  <c r="E62" i="4"/>
  <c r="I62" i="4" s="1"/>
  <c r="F62" i="4"/>
  <c r="H62" i="4"/>
  <c r="E63" i="4"/>
  <c r="G63" i="4" s="1"/>
  <c r="F63" i="4"/>
  <c r="H63" i="4" s="1"/>
  <c r="E64" i="4"/>
  <c r="F64" i="4"/>
  <c r="G64" i="4"/>
  <c r="H64" i="4"/>
  <c r="I64" i="4"/>
  <c r="E65" i="4"/>
  <c r="G65" i="4" s="1"/>
  <c r="F65" i="4"/>
  <c r="H65" i="4" s="1"/>
  <c r="E66" i="4"/>
  <c r="G66" i="4" s="1"/>
  <c r="F66" i="4"/>
  <c r="H66" i="4" s="1"/>
  <c r="E67" i="4"/>
  <c r="F67" i="4"/>
  <c r="G67" i="4"/>
  <c r="H67" i="4"/>
  <c r="E68" i="4"/>
  <c r="G68" i="4" s="1"/>
  <c r="F68" i="4"/>
  <c r="H68" i="4"/>
  <c r="E69" i="4"/>
  <c r="F69" i="4"/>
  <c r="H69" i="4" s="1"/>
  <c r="G69" i="4"/>
  <c r="E70" i="4"/>
  <c r="G70" i="4" s="1"/>
  <c r="F70" i="4"/>
  <c r="H70" i="4" s="1"/>
  <c r="E71" i="4"/>
  <c r="F71" i="4"/>
  <c r="G71" i="4"/>
  <c r="H71" i="4"/>
  <c r="I71" i="4"/>
  <c r="E72" i="4"/>
  <c r="F72" i="4"/>
  <c r="H72" i="4" s="1"/>
  <c r="G72" i="4"/>
  <c r="E73" i="4"/>
  <c r="G73" i="4" s="1"/>
  <c r="F73" i="4"/>
  <c r="H73" i="4" s="1"/>
  <c r="E74" i="4"/>
  <c r="F74" i="4"/>
  <c r="G74" i="4"/>
  <c r="H74" i="4"/>
  <c r="I74" i="4"/>
  <c r="E75" i="4"/>
  <c r="G75" i="4" s="1"/>
  <c r="F75" i="4"/>
  <c r="H75" i="4" s="1"/>
  <c r="E76" i="4"/>
  <c r="G76" i="4" s="1"/>
  <c r="F76" i="4"/>
  <c r="H76" i="4"/>
  <c r="E77" i="4"/>
  <c r="G77" i="4" s="1"/>
  <c r="F77" i="4"/>
  <c r="H77" i="4" s="1"/>
  <c r="E78" i="4"/>
  <c r="G78" i="4" s="1"/>
  <c r="F78" i="4"/>
  <c r="H78" i="4"/>
  <c r="I78" i="4"/>
  <c r="E79" i="4"/>
  <c r="F79" i="4"/>
  <c r="H79" i="4" s="1"/>
  <c r="E80" i="4"/>
  <c r="G80" i="4" s="1"/>
  <c r="F80" i="4"/>
  <c r="H80" i="4"/>
  <c r="E81" i="4"/>
  <c r="G81" i="4" s="1"/>
  <c r="F81" i="4"/>
  <c r="H81" i="4"/>
  <c r="E82" i="4"/>
  <c r="G82" i="4" s="1"/>
  <c r="F82" i="4"/>
  <c r="H82" i="4" s="1"/>
  <c r="E83" i="4"/>
  <c r="F83" i="4"/>
  <c r="G83" i="4"/>
  <c r="H83" i="4"/>
  <c r="I83" i="4"/>
  <c r="E84" i="4"/>
  <c r="I84" i="4" s="1"/>
  <c r="F84" i="4"/>
  <c r="H84" i="4" s="1"/>
  <c r="G84" i="4"/>
  <c r="E85" i="4"/>
  <c r="F85" i="4"/>
  <c r="H85" i="4" s="1"/>
  <c r="G85" i="4"/>
  <c r="I85" i="4"/>
  <c r="I2" i="4"/>
  <c r="H2" i="4"/>
  <c r="G2" i="4"/>
  <c r="F2" i="4"/>
  <c r="E2" i="4"/>
  <c r="B134" i="6"/>
  <c r="D126" i="6" s="1"/>
  <c r="G126" i="6" s="1"/>
  <c r="C134" i="6"/>
  <c r="E123" i="6" s="1"/>
  <c r="H123" i="6" s="1"/>
  <c r="I69" i="4" l="1"/>
  <c r="I33" i="4"/>
  <c r="I16" i="4"/>
  <c r="I45" i="4"/>
  <c r="I23" i="4"/>
  <c r="I81" i="4"/>
  <c r="G62" i="4"/>
  <c r="I37" i="4"/>
  <c r="I14" i="4"/>
  <c r="I73" i="4"/>
  <c r="I55" i="4"/>
  <c r="I26" i="4"/>
  <c r="I79" i="4"/>
  <c r="I72" i="4"/>
  <c r="I61" i="4"/>
  <c r="I19" i="4"/>
  <c r="I12" i="4"/>
  <c r="I18" i="4"/>
  <c r="I48" i="4"/>
  <c r="I43" i="4"/>
  <c r="I40" i="4"/>
  <c r="I36" i="4"/>
  <c r="I76" i="4"/>
  <c r="I67" i="4"/>
  <c r="I31" i="4"/>
  <c r="I24" i="4"/>
  <c r="I30" i="4"/>
  <c r="I13" i="4"/>
  <c r="I7" i="4"/>
  <c r="I66" i="4"/>
  <c r="I60" i="4"/>
  <c r="G79" i="4"/>
  <c r="H56" i="4"/>
  <c r="G43" i="4"/>
  <c r="I6" i="4"/>
  <c r="G7" i="4"/>
  <c r="I80" i="4"/>
  <c r="I68" i="4"/>
  <c r="I56" i="4"/>
  <c r="I44" i="4"/>
  <c r="I32" i="4"/>
  <c r="I20" i="4"/>
  <c r="I8" i="4"/>
  <c r="I63" i="4"/>
  <c r="I51" i="4"/>
  <c r="I39" i="4"/>
  <c r="I27" i="4"/>
  <c r="I15" i="4"/>
  <c r="I3" i="4"/>
  <c r="I82" i="4"/>
  <c r="I70" i="4"/>
  <c r="I58" i="4"/>
  <c r="I46" i="4"/>
  <c r="I34" i="4"/>
  <c r="I22" i="4"/>
  <c r="I10" i="4"/>
  <c r="I75" i="4"/>
  <c r="I77" i="4"/>
  <c r="I65" i="4"/>
  <c r="I53" i="4"/>
  <c r="I41" i="4"/>
  <c r="I29" i="4"/>
  <c r="I17" i="4"/>
  <c r="I5" i="4"/>
  <c r="D133" i="6"/>
  <c r="G133" i="6" s="1"/>
  <c r="D132" i="6"/>
  <c r="G132" i="6" s="1"/>
  <c r="D131" i="6"/>
  <c r="G131" i="6" s="1"/>
  <c r="D129" i="6"/>
  <c r="G129" i="6" s="1"/>
  <c r="D125" i="6"/>
  <c r="G125" i="6" s="1"/>
  <c r="D124" i="6"/>
  <c r="G124" i="6" s="1"/>
  <c r="D123" i="6"/>
  <c r="G123" i="6" s="1"/>
  <c r="E130" i="6"/>
  <c r="H130" i="6" s="1"/>
  <c r="E129" i="6"/>
  <c r="H129" i="6" s="1"/>
  <c r="E128" i="6"/>
  <c r="H128" i="6" s="1"/>
  <c r="F129" i="6"/>
  <c r="D130" i="6"/>
  <c r="G130" i="6" s="1"/>
  <c r="E127" i="6"/>
  <c r="H127" i="6" s="1"/>
  <c r="E122" i="6"/>
  <c r="H122" i="6" s="1"/>
  <c r="E126" i="6"/>
  <c r="H126" i="6" s="1"/>
  <c r="D128" i="6"/>
  <c r="G128" i="6" s="1"/>
  <c r="E125" i="6"/>
  <c r="H125" i="6" s="1"/>
  <c r="F123" i="6"/>
  <c r="D127" i="6"/>
  <c r="G127" i="6" s="1"/>
  <c r="E132" i="6"/>
  <c r="E124" i="6"/>
  <c r="H124" i="6" s="1"/>
  <c r="E133" i="6"/>
  <c r="H133" i="6" s="1"/>
  <c r="D122" i="6"/>
  <c r="E131" i="6"/>
  <c r="F126" i="6"/>
  <c r="C17" i="8"/>
  <c r="B17" i="8"/>
  <c r="E15" i="8" s="1"/>
  <c r="B106" i="6"/>
  <c r="B107" i="6" s="1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B58" i="6"/>
  <c r="C18" i="6"/>
  <c r="B18" i="6"/>
  <c r="B45" i="6" s="1"/>
  <c r="C17" i="6"/>
  <c r="B17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F125" i="6" l="1"/>
  <c r="E4" i="8"/>
  <c r="H4" i="8" s="1"/>
  <c r="F128" i="6"/>
  <c r="F132" i="6"/>
  <c r="H132" i="6"/>
  <c r="F124" i="6"/>
  <c r="F127" i="6"/>
  <c r="F131" i="6"/>
  <c r="H131" i="6"/>
  <c r="H135" i="6" s="1"/>
  <c r="H136" i="6" s="1"/>
  <c r="F133" i="6"/>
  <c r="F122" i="6"/>
  <c r="G122" i="6"/>
  <c r="G135" i="6" s="1"/>
  <c r="G136" i="6" s="1"/>
  <c r="F130" i="6"/>
  <c r="F17" i="6"/>
  <c r="B46" i="6"/>
  <c r="B48" i="6"/>
  <c r="E17" i="6"/>
  <c r="G17" i="6"/>
  <c r="B21" i="6" s="1"/>
  <c r="B40" i="6"/>
  <c r="H15" i="8"/>
  <c r="E6" i="8"/>
  <c r="E8" i="8"/>
  <c r="E10" i="8"/>
  <c r="E12" i="8"/>
  <c r="E14" i="8"/>
  <c r="F4" i="8"/>
  <c r="G4" i="8" s="1"/>
  <c r="F6" i="8"/>
  <c r="F8" i="8"/>
  <c r="F10" i="8"/>
  <c r="F12" i="8"/>
  <c r="F14" i="8"/>
  <c r="E5" i="8"/>
  <c r="E7" i="8"/>
  <c r="E9" i="8"/>
  <c r="E11" i="8"/>
  <c r="E13" i="8"/>
  <c r="F5" i="8"/>
  <c r="F7" i="8"/>
  <c r="F9" i="8"/>
  <c r="F11" i="8"/>
  <c r="F13" i="8"/>
  <c r="F15" i="8"/>
  <c r="G15" i="8" s="1"/>
  <c r="B47" i="6"/>
  <c r="B49" i="6"/>
  <c r="B41" i="6"/>
  <c r="C101" i="6"/>
  <c r="B42" i="6"/>
  <c r="B50" i="6"/>
  <c r="B43" i="6"/>
  <c r="B51" i="6"/>
  <c r="B44" i="6"/>
  <c r="B87" i="4"/>
  <c r="F135" i="6" l="1"/>
  <c r="B138" i="6" s="1"/>
  <c r="B139" i="6" s="1"/>
  <c r="B53" i="6"/>
  <c r="H5" i="8"/>
  <c r="G5" i="8"/>
  <c r="H12" i="8"/>
  <c r="G12" i="8"/>
  <c r="H10" i="8"/>
  <c r="G10" i="8"/>
  <c r="H8" i="8"/>
  <c r="G8" i="8"/>
  <c r="H6" i="8"/>
  <c r="G6" i="8"/>
  <c r="H13" i="8"/>
  <c r="G13" i="8"/>
  <c r="H11" i="8"/>
  <c r="G11" i="8"/>
  <c r="H9" i="8"/>
  <c r="G9" i="8"/>
  <c r="H7" i="8"/>
  <c r="G7" i="8"/>
  <c r="G16" i="8" s="1"/>
  <c r="H14" i="8"/>
  <c r="G14" i="8"/>
  <c r="B85" i="6"/>
  <c r="B22" i="6"/>
  <c r="E87" i="4"/>
  <c r="F87" i="4"/>
  <c r="F88" i="4"/>
  <c r="E88" i="4"/>
  <c r="H16" i="8" l="1"/>
  <c r="B19" i="8" s="1"/>
  <c r="B20" i="8" s="1"/>
  <c r="B86" i="6"/>
  <c r="B29" i="6"/>
  <c r="B24" i="6"/>
  <c r="B25" i="6" s="1"/>
  <c r="B55" i="6" s="1"/>
  <c r="G87" i="4"/>
  <c r="H87" i="4"/>
  <c r="I87" i="4"/>
  <c r="I90" i="4" l="1"/>
  <c r="I91" i="4" s="1"/>
  <c r="B68" i="6"/>
  <c r="B69" i="6" s="1"/>
  <c r="B61" i="6"/>
  <c r="B60" i="6"/>
  <c r="D95" i="6"/>
  <c r="D98" i="6"/>
  <c r="D90" i="6"/>
  <c r="D93" i="6"/>
  <c r="D96" i="6"/>
  <c r="D99" i="6"/>
  <c r="D91" i="6"/>
  <c r="D94" i="6"/>
  <c r="D97" i="6"/>
  <c r="D89" i="6"/>
  <c r="D100" i="6"/>
  <c r="D92" i="6"/>
  <c r="P87" i="4"/>
  <c r="Q87" i="4"/>
  <c r="O87" i="4"/>
  <c r="K2" i="4" l="1"/>
  <c r="K14" i="4"/>
  <c r="K26" i="4"/>
  <c r="K38" i="4"/>
  <c r="K50" i="4"/>
  <c r="K62" i="4"/>
  <c r="K74" i="4"/>
  <c r="K60" i="4"/>
  <c r="K3" i="4"/>
  <c r="K15" i="4"/>
  <c r="K27" i="4"/>
  <c r="K39" i="4"/>
  <c r="K51" i="4"/>
  <c r="K63" i="4"/>
  <c r="K75" i="4"/>
  <c r="K46" i="4"/>
  <c r="K47" i="4"/>
  <c r="K36" i="4"/>
  <c r="K4" i="4"/>
  <c r="K16" i="4"/>
  <c r="K28" i="4"/>
  <c r="K40" i="4"/>
  <c r="K52" i="4"/>
  <c r="K64" i="4"/>
  <c r="K76" i="4"/>
  <c r="K35" i="4"/>
  <c r="K61" i="4"/>
  <c r="K5" i="4"/>
  <c r="K17" i="4"/>
  <c r="K29" i="4"/>
  <c r="K41" i="4"/>
  <c r="K53" i="4"/>
  <c r="K65" i="4"/>
  <c r="K77" i="4"/>
  <c r="K10" i="4"/>
  <c r="K59" i="4"/>
  <c r="K12" i="4"/>
  <c r="K49" i="4"/>
  <c r="K6" i="4"/>
  <c r="K18" i="4"/>
  <c r="K30" i="4"/>
  <c r="K42" i="4"/>
  <c r="K54" i="4"/>
  <c r="K66" i="4"/>
  <c r="K78" i="4"/>
  <c r="K58" i="4"/>
  <c r="K72" i="4"/>
  <c r="K7" i="4"/>
  <c r="K19" i="4"/>
  <c r="K31" i="4"/>
  <c r="K43" i="4"/>
  <c r="K55" i="4"/>
  <c r="K67" i="4"/>
  <c r="K79" i="4"/>
  <c r="K22" i="4"/>
  <c r="K23" i="4"/>
  <c r="K83" i="4"/>
  <c r="K48" i="4"/>
  <c r="K25" i="4"/>
  <c r="K73" i="4"/>
  <c r="K8" i="4"/>
  <c r="K20" i="4"/>
  <c r="K32" i="4"/>
  <c r="K44" i="4"/>
  <c r="K56" i="4"/>
  <c r="K68" i="4"/>
  <c r="K80" i="4"/>
  <c r="K70" i="4"/>
  <c r="K84" i="4"/>
  <c r="K9" i="4"/>
  <c r="K21" i="4"/>
  <c r="K33" i="4"/>
  <c r="K45" i="4"/>
  <c r="K57" i="4"/>
  <c r="K69" i="4"/>
  <c r="K81" i="4"/>
  <c r="K34" i="4"/>
  <c r="K82" i="4"/>
  <c r="K11" i="4"/>
  <c r="K71" i="4"/>
  <c r="K24" i="4"/>
  <c r="K13" i="4"/>
  <c r="K37" i="4"/>
  <c r="K85" i="4"/>
  <c r="F92" i="6"/>
  <c r="E92" i="6"/>
  <c r="E93" i="6"/>
  <c r="F93" i="6"/>
  <c r="E91" i="6"/>
  <c r="F91" i="6"/>
  <c r="E96" i="6"/>
  <c r="F96" i="6"/>
  <c r="F100" i="6"/>
  <c r="E100" i="6"/>
  <c r="E90" i="6"/>
  <c r="F90" i="6"/>
  <c r="E89" i="6"/>
  <c r="F89" i="6"/>
  <c r="E98" i="6"/>
  <c r="F98" i="6"/>
  <c r="F97" i="6"/>
  <c r="E97" i="6"/>
  <c r="E95" i="6"/>
  <c r="F95" i="6"/>
  <c r="F94" i="6"/>
  <c r="E94" i="6"/>
  <c r="E99" i="6"/>
  <c r="F99" i="6"/>
  <c r="P89" i="4"/>
  <c r="M85" i="4" l="1"/>
  <c r="L85" i="4"/>
  <c r="L33" i="4"/>
  <c r="M33" i="4"/>
  <c r="M73" i="4"/>
  <c r="L73" i="4"/>
  <c r="M7" i="4"/>
  <c r="L7" i="4"/>
  <c r="L59" i="4"/>
  <c r="M59" i="4"/>
  <c r="L64" i="4"/>
  <c r="M64" i="4"/>
  <c r="L39" i="4"/>
  <c r="M39" i="4"/>
  <c r="M37" i="4"/>
  <c r="L37" i="4"/>
  <c r="L21" i="4"/>
  <c r="M21" i="4"/>
  <c r="L25" i="4"/>
  <c r="M25" i="4"/>
  <c r="L72" i="4"/>
  <c r="M72" i="4"/>
  <c r="L10" i="4"/>
  <c r="M10" i="4"/>
  <c r="L52" i="4"/>
  <c r="M52" i="4"/>
  <c r="L27" i="4"/>
  <c r="M27" i="4"/>
  <c r="L13" i="4"/>
  <c r="M13" i="4"/>
  <c r="L9" i="4"/>
  <c r="M9" i="4"/>
  <c r="M48" i="4"/>
  <c r="L48" i="4"/>
  <c r="L58" i="4"/>
  <c r="M58" i="4"/>
  <c r="L77" i="4"/>
  <c r="M77" i="4"/>
  <c r="L40" i="4"/>
  <c r="M40" i="4"/>
  <c r="L15" i="4"/>
  <c r="M15" i="4"/>
  <c r="M24" i="4"/>
  <c r="L24" i="4"/>
  <c r="M84" i="4"/>
  <c r="L84" i="4"/>
  <c r="L83" i="4"/>
  <c r="M83" i="4"/>
  <c r="M78" i="4"/>
  <c r="L78" i="4"/>
  <c r="L65" i="4"/>
  <c r="M65" i="4"/>
  <c r="L28" i="4"/>
  <c r="M28" i="4"/>
  <c r="L3" i="4"/>
  <c r="M3" i="4"/>
  <c r="L71" i="4"/>
  <c r="M71" i="4"/>
  <c r="L70" i="4"/>
  <c r="M70" i="4"/>
  <c r="L23" i="4"/>
  <c r="M23" i="4"/>
  <c r="L66" i="4"/>
  <c r="M66" i="4"/>
  <c r="L53" i="4"/>
  <c r="M53" i="4"/>
  <c r="L16" i="4"/>
  <c r="M16" i="4"/>
  <c r="M60" i="4"/>
  <c r="L60" i="4"/>
  <c r="L11" i="4"/>
  <c r="M11" i="4"/>
  <c r="L80" i="4"/>
  <c r="M80" i="4"/>
  <c r="L22" i="4"/>
  <c r="M22" i="4"/>
  <c r="L54" i="4"/>
  <c r="M54" i="4"/>
  <c r="L41" i="4"/>
  <c r="M41" i="4"/>
  <c r="L4" i="4"/>
  <c r="M4" i="4"/>
  <c r="L74" i="4"/>
  <c r="M74" i="4"/>
  <c r="L82" i="4"/>
  <c r="M82" i="4"/>
  <c r="L68" i="4"/>
  <c r="M68" i="4"/>
  <c r="L79" i="4"/>
  <c r="M79" i="4"/>
  <c r="M42" i="4"/>
  <c r="L42" i="4"/>
  <c r="L29" i="4"/>
  <c r="M29" i="4"/>
  <c r="L36" i="4"/>
  <c r="M36" i="4"/>
  <c r="L62" i="4"/>
  <c r="M62" i="4"/>
  <c r="L34" i="4"/>
  <c r="M34" i="4"/>
  <c r="L56" i="4"/>
  <c r="M56" i="4"/>
  <c r="L67" i="4"/>
  <c r="M67" i="4"/>
  <c r="L30" i="4"/>
  <c r="M30" i="4"/>
  <c r="L17" i="4"/>
  <c r="M17" i="4"/>
  <c r="L47" i="4"/>
  <c r="M47" i="4"/>
  <c r="L50" i="4"/>
  <c r="M50" i="4"/>
  <c r="L81" i="4"/>
  <c r="M81" i="4"/>
  <c r="L44" i="4"/>
  <c r="M44" i="4"/>
  <c r="L55" i="4"/>
  <c r="M55" i="4"/>
  <c r="M18" i="4"/>
  <c r="L18" i="4"/>
  <c r="L5" i="4"/>
  <c r="M5" i="4"/>
  <c r="L46" i="4"/>
  <c r="M46" i="4"/>
  <c r="L38" i="4"/>
  <c r="M38" i="4"/>
  <c r="L69" i="4"/>
  <c r="M69" i="4"/>
  <c r="L32" i="4"/>
  <c r="M32" i="4"/>
  <c r="L43" i="4"/>
  <c r="M43" i="4"/>
  <c r="L6" i="4"/>
  <c r="M6" i="4"/>
  <c r="L61" i="4"/>
  <c r="M61" i="4"/>
  <c r="L75" i="4"/>
  <c r="M75" i="4"/>
  <c r="L26" i="4"/>
  <c r="M26" i="4"/>
  <c r="L57" i="4"/>
  <c r="M57" i="4"/>
  <c r="L20" i="4"/>
  <c r="M20" i="4"/>
  <c r="L31" i="4"/>
  <c r="M31" i="4"/>
  <c r="L49" i="4"/>
  <c r="M49" i="4"/>
  <c r="L35" i="4"/>
  <c r="M35" i="4"/>
  <c r="L63" i="4"/>
  <c r="M63" i="4"/>
  <c r="L14" i="4"/>
  <c r="M14" i="4"/>
  <c r="L45" i="4"/>
  <c r="M45" i="4"/>
  <c r="L8" i="4"/>
  <c r="M8" i="4"/>
  <c r="M19" i="4"/>
  <c r="L19" i="4"/>
  <c r="L12" i="4"/>
  <c r="M12" i="4"/>
  <c r="L76" i="4"/>
  <c r="M76" i="4"/>
  <c r="L51" i="4"/>
  <c r="M51" i="4"/>
  <c r="L2" i="4"/>
  <c r="L87" i="4" s="1"/>
  <c r="M2" i="4"/>
  <c r="M87" i="4" s="1"/>
  <c r="F102" i="6"/>
  <c r="C106" i="6" s="1"/>
  <c r="D106" i="6"/>
  <c r="E102" i="6"/>
  <c r="C105" i="6" s="1"/>
  <c r="M89" i="4" l="1"/>
  <c r="D105" i="6"/>
  <c r="E105" i="6" s="1"/>
  <c r="F105" i="6" s="1"/>
  <c r="C107" i="6"/>
  <c r="B110" i="6" s="1"/>
</calcChain>
</file>

<file path=xl/sharedStrings.xml><?xml version="1.0" encoding="utf-8"?>
<sst xmlns="http://schemas.openxmlformats.org/spreadsheetml/2006/main" count="239" uniqueCount="87">
  <si>
    <t>Index (person)</t>
    <phoneticPr fontId="1" type="noConversion"/>
  </si>
  <si>
    <t>Height (cm)</t>
    <phoneticPr fontId="1" type="noConversion"/>
  </si>
  <si>
    <t>Weight (kg)</t>
    <phoneticPr fontId="1" type="noConversion"/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</si>
  <si>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</si>
  <si>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</si>
  <si>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</si>
  <si>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</si>
  <si>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</si>
  <si>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</si>
  <si>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</si>
  <si>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</si>
  <si>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</si>
  <si>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</si>
  <si>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</si>
  <si>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</si>
  <si>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</t>
    <phoneticPr fontId="1" type="noConversion"/>
  </si>
  <si>
    <t>Electricity usage</t>
    <phoneticPr fontId="1" type="noConversion"/>
  </si>
  <si>
    <t>sum</t>
    <phoneticPr fontId="1" type="noConversion"/>
  </si>
  <si>
    <t>x_i^2</t>
    <phoneticPr fontId="1" type="noConversion"/>
  </si>
  <si>
    <t>y_i^2</t>
    <phoneticPr fontId="1" type="noConversion"/>
  </si>
  <si>
    <t>x_i * y_i</t>
    <phoneticPr fontId="1" type="noConversion"/>
  </si>
  <si>
    <t>beta_1</t>
    <phoneticPr fontId="1" type="noConversion"/>
  </si>
  <si>
    <t>n</t>
    <phoneticPr fontId="1" type="noConversion"/>
  </si>
  <si>
    <t>average</t>
    <phoneticPr fontId="1" type="noConversion"/>
  </si>
  <si>
    <t>beta_0</t>
    <phoneticPr fontId="1" type="noConversion"/>
  </si>
  <si>
    <t>sigma</t>
    <phoneticPr fontId="1" type="noConversion"/>
  </si>
  <si>
    <t>Parameter Estimation</t>
    <phoneticPr fontId="1" type="noConversion"/>
  </si>
  <si>
    <t>Confidence Interval for beta_1</t>
    <phoneticPr fontId="1" type="noConversion"/>
  </si>
  <si>
    <t>(x_i - x_bar)^2</t>
    <phoneticPr fontId="1" type="noConversion"/>
  </si>
  <si>
    <t>s.e.</t>
    <phoneticPr fontId="1" type="noConversion"/>
  </si>
  <si>
    <t>alpha</t>
    <phoneticPr fontId="1" type="noConversion"/>
  </si>
  <si>
    <t>t_0.005,n-2</t>
    <phoneticPr fontId="1" type="noConversion"/>
  </si>
  <si>
    <t>lower</t>
    <phoneticPr fontId="1" type="noConversion"/>
  </si>
  <si>
    <t>upper</t>
    <phoneticPr fontId="1" type="noConversion"/>
  </si>
  <si>
    <t>Hypothesis Test for beta_1</t>
    <phoneticPr fontId="1" type="noConversion"/>
  </si>
  <si>
    <t>null hypothesis: beta_1 = 0</t>
    <phoneticPr fontId="1" type="noConversion"/>
  </si>
  <si>
    <t>t-statistic</t>
    <phoneticPr fontId="1" type="noConversion"/>
  </si>
  <si>
    <t>p-value</t>
    <phoneticPr fontId="1" type="noConversion"/>
  </si>
  <si>
    <t>x</t>
    <phoneticPr fontId="1" type="noConversion"/>
  </si>
  <si>
    <t>y</t>
    <phoneticPr fontId="1" type="noConversion"/>
  </si>
  <si>
    <t>ANOVA Table</t>
  </si>
  <si>
    <t>null hypothesis: beta_1 = 0</t>
  </si>
  <si>
    <t xml:space="preserve">y_i </t>
  </si>
  <si>
    <t>yhat_i</t>
  </si>
  <si>
    <t>x_i</t>
  </si>
  <si>
    <t>beta_1</t>
  </si>
  <si>
    <t>beta_0</t>
  </si>
  <si>
    <t>mean</t>
  </si>
  <si>
    <t>(yhat_i - ybar)^2</t>
  </si>
  <si>
    <t>sum</t>
  </si>
  <si>
    <t>(y_i - yhat_i)^2</t>
  </si>
  <si>
    <t>Source</t>
  </si>
  <si>
    <t>Regression</t>
  </si>
  <si>
    <t>Error</t>
  </si>
  <si>
    <t>Total</t>
  </si>
  <si>
    <t>DF</t>
  </si>
  <si>
    <t>Sum of squares</t>
  </si>
  <si>
    <t>Mean squares</t>
  </si>
  <si>
    <t>p-value</t>
  </si>
  <si>
    <t>F-statistic</t>
  </si>
  <si>
    <t>R-squared</t>
  </si>
  <si>
    <t>Pushups</t>
  </si>
  <si>
    <t>2-mile run</t>
  </si>
  <si>
    <t>y_i</t>
  </si>
  <si>
    <t>x_i^2</t>
  </si>
  <si>
    <t>y_i^2</t>
  </si>
  <si>
    <t>x_i*y_i</t>
  </si>
  <si>
    <t>n</t>
  </si>
  <si>
    <t>(x_i - xbar)(y_i - ybar)</t>
  </si>
  <si>
    <t>(x_i - xbar)^2</t>
  </si>
  <si>
    <t>(y_i - ybar)^2</t>
  </si>
  <si>
    <t>sigma^2</t>
    <phoneticPr fontId="1" type="noConversion"/>
  </si>
  <si>
    <t>(x_i - xbar)</t>
    <phoneticPr fontId="1" type="noConversion"/>
  </si>
  <si>
    <t>(y_i - ybar)</t>
    <phoneticPr fontId="1" type="noConversion"/>
  </si>
  <si>
    <t>(x_i - xbar)(y_i - ybar)</t>
    <phoneticPr fontId="1" type="noConversion"/>
  </si>
  <si>
    <t>(x_i - xbar)^2</t>
    <phoneticPr fontId="1" type="noConversion"/>
  </si>
  <si>
    <t>sum:</t>
    <phoneticPr fontId="1" type="noConversion"/>
  </si>
  <si>
    <t>Sample correlation coefficient</t>
    <phoneticPr fontId="1" type="noConversion"/>
  </si>
  <si>
    <t>(x_i - xbar)</t>
    <phoneticPr fontId="1" type="noConversion"/>
  </si>
  <si>
    <t>(y_i - ybar)</t>
    <phoneticPr fontId="1" type="noConversion"/>
  </si>
  <si>
    <t>(x_i - xbar)^2</t>
    <phoneticPr fontId="1" type="noConversion"/>
  </si>
  <si>
    <t>(y_i - ybar)^2</t>
    <phoneticPr fontId="1" type="noConversion"/>
  </si>
  <si>
    <t>Sq-root</t>
    <phoneticPr fontId="1" type="noConversion"/>
  </si>
  <si>
    <t>(x_i-xbar)(y_i-ybar)</t>
    <phoneticPr fontId="1" type="noConversion"/>
  </si>
  <si>
    <t>r</t>
    <phoneticPr fontId="1" type="noConversion"/>
  </si>
  <si>
    <t>r^2</t>
    <phoneticPr fontId="1" type="noConversion"/>
  </si>
  <si>
    <t>r(correlation coefficient)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</si>
</sst>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0"/>
    <numFmt numFmtId="178" formatCode="0.0000"/>
    <numFmt numFmtId="179" formatCode="0.000_ "/>
    <numFmt numFmtId="180" formatCode="0.000E+00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2" borderId="0" xfId="0" applyFont="1" applyFill="1" applyAlignment="1">
      <alignment horizontal="center" vertical="center" wrapText="1"/>
    </xf>
    <xf numFmtId="176" fontId="2" fillId="0" borderId="0" xfId="0" applyNumberFormat="1" applyFont="1">
      <alignment vertical="center"/>
    </xf>
    <xf numFmtId="0" fontId="5" fillId="4" borderId="0" xfId="0" applyFont="1" applyFill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7" fontId="2" fillId="3" borderId="0" xfId="0" applyNumberFormat="1" applyFont="1" applyFill="1">
      <alignment vertical="center"/>
    </xf>
    <xf numFmtId="0" fontId="2" fillId="5" borderId="9" xfId="0" applyFont="1" applyFill="1" applyBorder="1">
      <alignment vertical="center"/>
    </xf>
    <xf numFmtId="177" fontId="2" fillId="6" borderId="0" xfId="0" applyNumberFormat="1" applyFont="1" applyFill="1">
      <alignment vertical="center"/>
    </xf>
    <xf numFmtId="2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177" fontId="2" fillId="0" borderId="2" xfId="0" applyNumberFormat="1" applyFont="1" applyBorder="1">
      <alignment vertical="center"/>
    </xf>
    <xf numFmtId="177" fontId="2" fillId="0" borderId="3" xfId="0" applyNumberFormat="1" applyFont="1" applyBorder="1">
      <alignment vertical="center"/>
    </xf>
    <xf numFmtId="177" fontId="2" fillId="0" borderId="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2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2" fontId="0" fillId="7" borderId="0" xfId="0" applyNumberForma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177" fontId="0" fillId="3" borderId="0" xfId="0" applyNumberFormat="1" applyFill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177" fontId="2" fillId="0" borderId="4" xfId="0" applyNumberFormat="1" applyFont="1" applyBorder="1">
      <alignment vertical="center"/>
    </xf>
    <xf numFmtId="177" fontId="2" fillId="0" borderId="6" xfId="0" applyNumberFormat="1" applyFont="1" applyBorder="1">
      <alignment vertical="center"/>
    </xf>
    <xf numFmtId="0" fontId="2" fillId="2" borderId="13" xfId="0" applyFont="1" applyFill="1" applyBorder="1">
      <alignment vertical="center"/>
    </xf>
    <xf numFmtId="2" fontId="2" fillId="0" borderId="0" xfId="0" applyNumberFormat="1" applyFont="1" applyBorder="1">
      <alignment vertical="center"/>
    </xf>
    <xf numFmtId="177" fontId="2" fillId="0" borderId="14" xfId="0" applyNumberFormat="1" applyFont="1" applyBorder="1">
      <alignment vertical="center"/>
    </xf>
    <xf numFmtId="2" fontId="2" fillId="0" borderId="16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0" fontId="2" fillId="8" borderId="10" xfId="0" applyFont="1" applyFill="1" applyBorder="1">
      <alignment vertical="center"/>
    </xf>
    <xf numFmtId="0" fontId="2" fillId="8" borderId="11" xfId="0" applyFont="1" applyFill="1" applyBorder="1">
      <alignment vertical="center"/>
    </xf>
    <xf numFmtId="0" fontId="2" fillId="8" borderId="12" xfId="0" applyFont="1" applyFill="1" applyBorder="1">
      <alignment vertical="center"/>
    </xf>
    <xf numFmtId="2" fontId="2" fillId="0" borderId="17" xfId="0" applyNumberFormat="1" applyFont="1" applyBorder="1">
      <alignment vertical="center"/>
    </xf>
    <xf numFmtId="2" fontId="2" fillId="0" borderId="2" xfId="0" applyNumberFormat="1" applyFont="1" applyBorder="1">
      <alignment vertical="center"/>
    </xf>
    <xf numFmtId="0" fontId="5" fillId="8" borderId="18" xfId="0" applyFont="1" applyFill="1" applyBorder="1">
      <alignment vertical="center"/>
    </xf>
    <xf numFmtId="0" fontId="2" fillId="0" borderId="19" xfId="0" applyFont="1" applyBorder="1">
      <alignment vertical="center"/>
    </xf>
    <xf numFmtId="0" fontId="5" fillId="8" borderId="15" xfId="0" applyFont="1" applyFill="1" applyBorder="1">
      <alignment vertical="center"/>
    </xf>
    <xf numFmtId="0" fontId="2" fillId="0" borderId="20" xfId="0" applyFont="1" applyBorder="1">
      <alignment vertical="center"/>
    </xf>
    <xf numFmtId="0" fontId="2" fillId="8" borderId="13" xfId="0" applyFont="1" applyFill="1" applyBorder="1">
      <alignment vertical="center"/>
    </xf>
    <xf numFmtId="0" fontId="2" fillId="8" borderId="15" xfId="0" applyFont="1" applyFill="1" applyBorder="1">
      <alignment vertical="center"/>
    </xf>
    <xf numFmtId="179" fontId="2" fillId="0" borderId="7" xfId="0" applyNumberFormat="1" applyFont="1" applyBorder="1">
      <alignment vertical="center"/>
    </xf>
    <xf numFmtId="179" fontId="2" fillId="0" borderId="0" xfId="0" applyNumberFormat="1" applyFont="1" applyBorder="1">
      <alignment vertical="center"/>
    </xf>
    <xf numFmtId="0" fontId="5" fillId="8" borderId="13" xfId="0" applyFont="1" applyFill="1" applyBorder="1">
      <alignment vertical="center"/>
    </xf>
    <xf numFmtId="2" fontId="2" fillId="0" borderId="14" xfId="0" applyNumberFormat="1" applyFont="1" applyBorder="1">
      <alignment vertical="center"/>
    </xf>
    <xf numFmtId="0" fontId="2" fillId="0" borderId="16" xfId="0" applyFont="1" applyBorder="1">
      <alignment vertical="center"/>
    </xf>
    <xf numFmtId="180" fontId="5" fillId="3" borderId="0" xfId="0" applyNumberFormat="1" applyFont="1" applyFill="1">
      <alignment vertical="center"/>
    </xf>
    <xf numFmtId="180" fontId="5" fillId="7" borderId="19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5" fillId="0" borderId="0" xfId="0" applyFont="1">
      <alignment vertical="center"/>
    </xf>
    <xf numFmtId="0" fontId="2" fillId="7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height_weight!$B$2:$B$201</c:f>
              <c:numCache>
                <c:formatCode>0.0_ </c:formatCode>
                <c:ptCount val="200"/>
                <c:pt idx="0">
                  <c:v>167.0812</c:v>
                </c:pt>
                <c:pt idx="1">
                  <c:v>181.66079999999999</c:v>
                </c:pt>
                <c:pt idx="2">
                  <c:v>176.27600000000001</c:v>
                </c:pt>
                <c:pt idx="3">
                  <c:v>173.27879999999999</c:v>
                </c:pt>
                <c:pt idx="4">
                  <c:v>172.18660000000003</c:v>
                </c:pt>
                <c:pt idx="5">
                  <c:v>174.49800000000002</c:v>
                </c:pt>
                <c:pt idx="6">
                  <c:v>177.292</c:v>
                </c:pt>
                <c:pt idx="7">
                  <c:v>177.8254</c:v>
                </c:pt>
                <c:pt idx="8">
                  <c:v>172.46600000000001</c:v>
                </c:pt>
                <c:pt idx="9">
                  <c:v>169.62120000000002</c:v>
                </c:pt>
                <c:pt idx="10">
                  <c:v>168.88459999999998</c:v>
                </c:pt>
                <c:pt idx="11">
                  <c:v>171.75480000000002</c:v>
                </c:pt>
                <c:pt idx="12">
                  <c:v>173.482</c:v>
                </c:pt>
                <c:pt idx="13">
                  <c:v>170.48480000000001</c:v>
                </c:pt>
                <c:pt idx="14">
                  <c:v>173.43120000000002</c:v>
                </c:pt>
                <c:pt idx="15">
                  <c:v>180.5686</c:v>
                </c:pt>
                <c:pt idx="16">
                  <c:v>168.80839999999998</c:v>
                </c:pt>
                <c:pt idx="17">
                  <c:v>174.37100000000001</c:v>
                </c:pt>
                <c:pt idx="18">
                  <c:v>180.92420000000001</c:v>
                </c:pt>
                <c:pt idx="19">
                  <c:v>170.5102</c:v>
                </c:pt>
                <c:pt idx="20">
                  <c:v>172.28819999999999</c:v>
                </c:pt>
                <c:pt idx="21">
                  <c:v>174.95519999999999</c:v>
                </c:pt>
                <c:pt idx="22">
                  <c:v>161.23919999999998</c:v>
                </c:pt>
                <c:pt idx="23">
                  <c:v>173.7868</c:v>
                </c:pt>
                <c:pt idx="24">
                  <c:v>171.78019999999998</c:v>
                </c:pt>
                <c:pt idx="25">
                  <c:v>170.71339999999998</c:v>
                </c:pt>
                <c:pt idx="26">
                  <c:v>179.93360000000001</c:v>
                </c:pt>
                <c:pt idx="27">
                  <c:v>171.4246</c:v>
                </c:pt>
                <c:pt idx="28">
                  <c:v>168.9862</c:v>
                </c:pt>
                <c:pt idx="29">
                  <c:v>166.2176</c:v>
                </c:pt>
                <c:pt idx="30">
                  <c:v>176.58079999999998</c:v>
                </c:pt>
                <c:pt idx="31">
                  <c:v>167.1574</c:v>
                </c:pt>
                <c:pt idx="32">
                  <c:v>172.2628</c:v>
                </c:pt>
                <c:pt idx="33">
                  <c:v>179.32399999999998</c:v>
                </c:pt>
                <c:pt idx="34">
                  <c:v>182.37199999999999</c:v>
                </c:pt>
                <c:pt idx="35">
                  <c:v>175.79339999999999</c:v>
                </c:pt>
                <c:pt idx="36">
                  <c:v>169.672</c:v>
                </c:pt>
                <c:pt idx="37">
                  <c:v>171.85640000000001</c:v>
                </c:pt>
                <c:pt idx="38">
                  <c:v>172.23740000000001</c:v>
                </c:pt>
                <c:pt idx="39">
                  <c:v>162.68699999999998</c:v>
                </c:pt>
                <c:pt idx="40">
                  <c:v>174.16779999999997</c:v>
                </c:pt>
                <c:pt idx="41">
                  <c:v>165.55720000000002</c:v>
                </c:pt>
                <c:pt idx="42">
                  <c:v>176.93639999999999</c:v>
                </c:pt>
                <c:pt idx="43">
                  <c:v>172.6438</c:v>
                </c:pt>
                <c:pt idx="44">
                  <c:v>167.58920000000001</c:v>
                </c:pt>
                <c:pt idx="45">
                  <c:v>174.42180000000002</c:v>
                </c:pt>
                <c:pt idx="46">
                  <c:v>169.87519999999998</c:v>
                </c:pt>
                <c:pt idx="47">
                  <c:v>171.958</c:v>
                </c:pt>
                <c:pt idx="48">
                  <c:v>177.34279999999998</c:v>
                </c:pt>
                <c:pt idx="49">
                  <c:v>175.48860000000002</c:v>
                </c:pt>
                <c:pt idx="50">
                  <c:v>177.57139999999998</c:v>
                </c:pt>
                <c:pt idx="51">
                  <c:v>171.01820000000001</c:v>
                </c:pt>
                <c:pt idx="52">
                  <c:v>178.48579999999998</c:v>
                </c:pt>
                <c:pt idx="53">
                  <c:v>175.51399999999998</c:v>
                </c:pt>
                <c:pt idx="54">
                  <c:v>166.0652</c:v>
                </c:pt>
                <c:pt idx="55">
                  <c:v>178.25720000000001</c:v>
                </c:pt>
                <c:pt idx="56">
                  <c:v>178.84139999999999</c:v>
                </c:pt>
                <c:pt idx="57">
                  <c:v>169.01160000000002</c:v>
                </c:pt>
                <c:pt idx="58">
                  <c:v>168.55439999999999</c:v>
                </c:pt>
                <c:pt idx="59">
                  <c:v>171.55160000000001</c:v>
                </c:pt>
                <c:pt idx="60">
                  <c:v>168.91</c:v>
                </c:pt>
                <c:pt idx="61">
                  <c:v>175.26</c:v>
                </c:pt>
                <c:pt idx="62">
                  <c:v>173.482</c:v>
                </c:pt>
                <c:pt idx="63">
                  <c:v>170.20540000000003</c:v>
                </c:pt>
                <c:pt idx="64">
                  <c:v>179.85740000000001</c:v>
                </c:pt>
                <c:pt idx="65">
                  <c:v>173.27879999999999</c:v>
                </c:pt>
                <c:pt idx="66">
                  <c:v>175.41240000000002</c:v>
                </c:pt>
                <c:pt idx="67">
                  <c:v>172.0342</c:v>
                </c:pt>
                <c:pt idx="68">
                  <c:v>170.7388</c:v>
                </c:pt>
                <c:pt idx="69">
                  <c:v>171.11980000000003</c:v>
                </c:pt>
                <c:pt idx="70">
                  <c:v>165.78579999999999</c:v>
                </c:pt>
                <c:pt idx="71">
                  <c:v>179.93360000000001</c:v>
                </c:pt>
                <c:pt idx="72">
                  <c:v>177.5968</c:v>
                </c:pt>
                <c:pt idx="73">
                  <c:v>163.29660000000001</c:v>
                </c:pt>
                <c:pt idx="74">
                  <c:v>173.35499999999999</c:v>
                </c:pt>
                <c:pt idx="75">
                  <c:v>168.55439999999999</c:v>
                </c:pt>
                <c:pt idx="76">
                  <c:v>173.6344</c:v>
                </c:pt>
                <c:pt idx="77">
                  <c:v>166.31920000000002</c:v>
                </c:pt>
                <c:pt idx="78">
                  <c:v>177.08879999999999</c:v>
                </c:pt>
                <c:pt idx="79">
                  <c:v>172.0342</c:v>
                </c:pt>
                <c:pt idx="80">
                  <c:v>174.34559999999999</c:v>
                </c:pt>
                <c:pt idx="81">
                  <c:v>169.62120000000002</c:v>
                </c:pt>
                <c:pt idx="82">
                  <c:v>177.92699999999999</c:v>
                </c:pt>
                <c:pt idx="83">
                  <c:v>168.35120000000001</c:v>
                </c:pt>
                <c:pt idx="84">
                  <c:v>175.768</c:v>
                </c:pt>
                <c:pt idx="85">
                  <c:v>175.59019999999998</c:v>
                </c:pt>
                <c:pt idx="86">
                  <c:v>171.09440000000001</c:v>
                </c:pt>
                <c:pt idx="87">
                  <c:v>178.02860000000001</c:v>
                </c:pt>
                <c:pt idx="88">
                  <c:v>178.25720000000001</c:v>
                </c:pt>
                <c:pt idx="89">
                  <c:v>173.30420000000001</c:v>
                </c:pt>
                <c:pt idx="90">
                  <c:v>173.05019999999999</c:v>
                </c:pt>
                <c:pt idx="91">
                  <c:v>178.40959999999998</c:v>
                </c:pt>
                <c:pt idx="92">
                  <c:v>181.58459999999999</c:v>
                </c:pt>
                <c:pt idx="93">
                  <c:v>175.768</c:v>
                </c:pt>
                <c:pt idx="94">
                  <c:v>177.95240000000001</c:v>
                </c:pt>
                <c:pt idx="95">
                  <c:v>179.22240000000002</c:v>
                </c:pt>
                <c:pt idx="96">
                  <c:v>168.37660000000002</c:v>
                </c:pt>
                <c:pt idx="97">
                  <c:v>161.1122</c:v>
                </c:pt>
                <c:pt idx="98">
                  <c:v>169.5958</c:v>
                </c:pt>
                <c:pt idx="99">
                  <c:v>174.98060000000001</c:v>
                </c:pt>
                <c:pt idx="100">
                  <c:v>164.7698</c:v>
                </c:pt>
                <c:pt idx="101">
                  <c:v>170.40860000000001</c:v>
                </c:pt>
                <c:pt idx="102">
                  <c:v>173.60899999999998</c:v>
                </c:pt>
                <c:pt idx="103">
                  <c:v>166.64940000000001</c:v>
                </c:pt>
                <c:pt idx="104">
                  <c:v>172.11040000000003</c:v>
                </c:pt>
                <c:pt idx="105">
                  <c:v>172.77079999999998</c:v>
                </c:pt>
                <c:pt idx="106">
                  <c:v>171.85640000000001</c:v>
                </c:pt>
                <c:pt idx="107">
                  <c:v>168.42740000000001</c:v>
                </c:pt>
                <c:pt idx="108">
                  <c:v>176.3776</c:v>
                </c:pt>
                <c:pt idx="109">
                  <c:v>162.15360000000001</c:v>
                </c:pt>
                <c:pt idx="110">
                  <c:v>172.00880000000001</c:v>
                </c:pt>
                <c:pt idx="111">
                  <c:v>177.92699999999999</c:v>
                </c:pt>
                <c:pt idx="112">
                  <c:v>178.2826</c:v>
                </c:pt>
                <c:pt idx="113">
                  <c:v>167.51300000000001</c:v>
                </c:pt>
                <c:pt idx="114">
                  <c:v>177.8254</c:v>
                </c:pt>
                <c:pt idx="115">
                  <c:v>174.26939999999999</c:v>
                </c:pt>
                <c:pt idx="116">
                  <c:v>174.7774</c:v>
                </c:pt>
                <c:pt idx="117">
                  <c:v>177.19040000000001</c:v>
                </c:pt>
                <c:pt idx="118">
                  <c:v>166.26839999999999</c:v>
                </c:pt>
                <c:pt idx="119">
                  <c:v>174.82820000000001</c:v>
                </c:pt>
                <c:pt idx="120">
                  <c:v>167.13200000000001</c:v>
                </c:pt>
                <c:pt idx="121">
                  <c:v>170.71339999999998</c:v>
                </c:pt>
                <c:pt idx="122">
                  <c:v>176.32680000000002</c:v>
                </c:pt>
                <c:pt idx="123">
                  <c:v>175.10759999999999</c:v>
                </c:pt>
                <c:pt idx="124">
                  <c:v>172.5676</c:v>
                </c:pt>
                <c:pt idx="125">
                  <c:v>166.7002</c:v>
                </c:pt>
                <c:pt idx="126">
                  <c:v>168.91</c:v>
                </c:pt>
                <c:pt idx="127">
                  <c:v>172.54220000000001</c:v>
                </c:pt>
                <c:pt idx="128">
                  <c:v>174.98060000000001</c:v>
                </c:pt>
                <c:pt idx="129">
                  <c:v>178.40959999999998</c:v>
                </c:pt>
                <c:pt idx="130">
                  <c:v>173.4058</c:v>
                </c:pt>
                <c:pt idx="131">
                  <c:v>180.92420000000001</c:v>
                </c:pt>
                <c:pt idx="132">
                  <c:v>175.51399999999998</c:v>
                </c:pt>
                <c:pt idx="133">
                  <c:v>163.57600000000002</c:v>
                </c:pt>
                <c:pt idx="134">
                  <c:v>180.59399999999999</c:v>
                </c:pt>
                <c:pt idx="135">
                  <c:v>173.27879999999999</c:v>
                </c:pt>
                <c:pt idx="136">
                  <c:v>167.43680000000001</c:v>
                </c:pt>
                <c:pt idx="137">
                  <c:v>171.29759999999999</c:v>
                </c:pt>
                <c:pt idx="138">
                  <c:v>187.70600000000002</c:v>
                </c:pt>
                <c:pt idx="139">
                  <c:v>177.7492</c:v>
                </c:pt>
                <c:pt idx="140">
                  <c:v>176.58079999999998</c:v>
                </c:pt>
                <c:pt idx="141">
                  <c:v>165.55720000000002</c:v>
                </c:pt>
                <c:pt idx="142">
                  <c:v>172.74540000000002</c:v>
                </c:pt>
                <c:pt idx="143">
                  <c:v>173.58360000000002</c:v>
                </c:pt>
                <c:pt idx="144">
                  <c:v>165.55720000000002</c:v>
                </c:pt>
                <c:pt idx="145">
                  <c:v>173.38040000000001</c:v>
                </c:pt>
                <c:pt idx="146">
                  <c:v>174.16779999999997</c:v>
                </c:pt>
                <c:pt idx="147">
                  <c:v>163.83000000000001</c:v>
                </c:pt>
                <c:pt idx="148">
                  <c:v>174.52339999999998</c:v>
                </c:pt>
                <c:pt idx="149">
                  <c:v>174.98060000000001</c:v>
                </c:pt>
                <c:pt idx="150">
                  <c:v>176.63160000000002</c:v>
                </c:pt>
                <c:pt idx="151">
                  <c:v>171.19600000000003</c:v>
                </c:pt>
                <c:pt idx="152">
                  <c:v>168.85920000000002</c:v>
                </c:pt>
                <c:pt idx="153">
                  <c:v>167.66540000000001</c:v>
                </c:pt>
                <c:pt idx="154">
                  <c:v>183.99760000000001</c:v>
                </c:pt>
                <c:pt idx="155">
                  <c:v>162.89019999999999</c:v>
                </c:pt>
                <c:pt idx="156">
                  <c:v>180.28920000000002</c:v>
                </c:pt>
                <c:pt idx="157">
                  <c:v>171.45</c:v>
                </c:pt>
                <c:pt idx="158">
                  <c:v>182.9308</c:v>
                </c:pt>
                <c:pt idx="159">
                  <c:v>165.88740000000001</c:v>
                </c:pt>
                <c:pt idx="160">
                  <c:v>170.38319999999999</c:v>
                </c:pt>
                <c:pt idx="161">
                  <c:v>163.5506</c:v>
                </c:pt>
                <c:pt idx="162">
                  <c:v>176.19980000000001</c:v>
                </c:pt>
                <c:pt idx="163">
                  <c:v>173.68519999999998</c:v>
                </c:pt>
                <c:pt idx="164">
                  <c:v>165.88740000000001</c:v>
                </c:pt>
                <c:pt idx="165">
                  <c:v>170.53560000000002</c:v>
                </c:pt>
                <c:pt idx="166">
                  <c:v>173.7106</c:v>
                </c:pt>
                <c:pt idx="167">
                  <c:v>168.37660000000002</c:v>
                </c:pt>
                <c:pt idx="168">
                  <c:v>170.6626</c:v>
                </c:pt>
                <c:pt idx="169">
                  <c:v>167.6146</c:v>
                </c:pt>
                <c:pt idx="170">
                  <c:v>176.35220000000001</c:v>
                </c:pt>
                <c:pt idx="171">
                  <c:v>172.6438</c:v>
                </c:pt>
                <c:pt idx="172">
                  <c:v>172.11040000000003</c:v>
                </c:pt>
                <c:pt idx="173">
                  <c:v>165.81120000000001</c:v>
                </c:pt>
                <c:pt idx="174">
                  <c:v>187.5282</c:v>
                </c:pt>
                <c:pt idx="175">
                  <c:v>169.69740000000002</c:v>
                </c:pt>
                <c:pt idx="176">
                  <c:v>169.9006</c:v>
                </c:pt>
                <c:pt idx="177">
                  <c:v>166.97959999999998</c:v>
                </c:pt>
                <c:pt idx="178">
                  <c:v>167.58920000000001</c:v>
                </c:pt>
                <c:pt idx="179">
                  <c:v>169.11320000000001</c:v>
                </c:pt>
                <c:pt idx="180">
                  <c:v>170.45939999999999</c:v>
                </c:pt>
                <c:pt idx="181">
                  <c:v>167.30980000000002</c:v>
                </c:pt>
                <c:pt idx="182">
                  <c:v>169.62120000000002</c:v>
                </c:pt>
                <c:pt idx="183">
                  <c:v>174.59959999999998</c:v>
                </c:pt>
                <c:pt idx="184">
                  <c:v>168.22420000000002</c:v>
                </c:pt>
                <c:pt idx="185">
                  <c:v>167.5384</c:v>
                </c:pt>
                <c:pt idx="186">
                  <c:v>174.19319999999999</c:v>
                </c:pt>
                <c:pt idx="187">
                  <c:v>169.13860000000003</c:v>
                </c:pt>
                <c:pt idx="188">
                  <c:v>170.10380000000001</c:v>
                </c:pt>
                <c:pt idx="189">
                  <c:v>172.92320000000001</c:v>
                </c:pt>
                <c:pt idx="190">
                  <c:v>178.2826</c:v>
                </c:pt>
                <c:pt idx="191">
                  <c:v>166.42079999999999</c:v>
                </c:pt>
                <c:pt idx="192">
                  <c:v>171.3484</c:v>
                </c:pt>
                <c:pt idx="193">
                  <c:v>171.22139999999999</c:v>
                </c:pt>
                <c:pt idx="194">
                  <c:v>176.93639999999999</c:v>
                </c:pt>
                <c:pt idx="195">
                  <c:v>167.13200000000001</c:v>
                </c:pt>
                <c:pt idx="196">
                  <c:v>167.9194</c:v>
                </c:pt>
                <c:pt idx="197">
                  <c:v>173.3296</c:v>
                </c:pt>
                <c:pt idx="198">
                  <c:v>172.77079999999998</c:v>
                </c:pt>
                <c:pt idx="199">
                  <c:v>181.3306</c:v>
                </c:pt>
              </c:numCache>
            </c:numRef>
          </c:xVal>
          <c:yVal>
            <c:numRef>
              <c:f>height_weight!$C$2:$C$201</c:f>
              <c:numCache>
                <c:formatCode>0.0_ </c:formatCode>
                <c:ptCount val="200"/>
                <c:pt idx="0">
                  <c:v>51.297460000000001</c:v>
                </c:pt>
                <c:pt idx="1">
                  <c:v>61.966460000000005</c:v>
                </c:pt>
                <c:pt idx="2">
                  <c:v>69.475620000000006</c:v>
                </c:pt>
                <c:pt idx="3">
                  <c:v>64.62236</c:v>
                </c:pt>
                <c:pt idx="4">
                  <c:v>65.512200000000007</c:v>
                </c:pt>
                <c:pt idx="5">
                  <c:v>55.978200000000001</c:v>
                </c:pt>
                <c:pt idx="6">
                  <c:v>64.236460000000008</c:v>
                </c:pt>
                <c:pt idx="7">
                  <c:v>61.952840000000009</c:v>
                </c:pt>
                <c:pt idx="8">
                  <c:v>51.015980000000006</c:v>
                </c:pt>
                <c:pt idx="9">
                  <c:v>54.784179999999999</c:v>
                </c:pt>
                <c:pt idx="10">
                  <c:v>57.862300000000005</c:v>
                </c:pt>
                <c:pt idx="11">
                  <c:v>51.819560000000003</c:v>
                </c:pt>
                <c:pt idx="12">
                  <c:v>57.026940000000003</c:v>
                </c:pt>
                <c:pt idx="13">
                  <c:v>55.59684</c:v>
                </c:pt>
                <c:pt idx="14">
                  <c:v>52.704860000000004</c:v>
                </c:pt>
                <c:pt idx="15">
                  <c:v>63.56</c:v>
                </c:pt>
                <c:pt idx="16">
                  <c:v>58.792999999999999</c:v>
                </c:pt>
                <c:pt idx="17">
                  <c:v>64.908380000000008</c:v>
                </c:pt>
                <c:pt idx="18">
                  <c:v>62.606600000000007</c:v>
                </c:pt>
                <c:pt idx="19">
                  <c:v>56.314160000000001</c:v>
                </c:pt>
                <c:pt idx="20">
                  <c:v>64.141120000000001</c:v>
                </c:pt>
                <c:pt idx="21">
                  <c:v>65.167159999999996</c:v>
                </c:pt>
                <c:pt idx="22">
                  <c:v>44.446600000000004</c:v>
                </c:pt>
                <c:pt idx="23">
                  <c:v>58.792999999999999</c:v>
                </c:pt>
                <c:pt idx="24">
                  <c:v>64.399900000000002</c:v>
                </c:pt>
                <c:pt idx="25">
                  <c:v>58.892879999999998</c:v>
                </c:pt>
                <c:pt idx="26">
                  <c:v>64.65867999999999</c:v>
                </c:pt>
                <c:pt idx="27">
                  <c:v>59.723700000000008</c:v>
                </c:pt>
                <c:pt idx="28">
                  <c:v>49.181820000000002</c:v>
                </c:pt>
                <c:pt idx="29">
                  <c:v>51.706060000000001</c:v>
                </c:pt>
                <c:pt idx="30">
                  <c:v>46.898200000000003</c:v>
                </c:pt>
                <c:pt idx="31">
                  <c:v>54.820500000000003</c:v>
                </c:pt>
                <c:pt idx="32">
                  <c:v>57.108660000000008</c:v>
                </c:pt>
                <c:pt idx="33">
                  <c:v>61.843879999999999</c:v>
                </c:pt>
                <c:pt idx="34">
                  <c:v>63.605399999999996</c:v>
                </c:pt>
                <c:pt idx="35">
                  <c:v>58.452500000000001</c:v>
                </c:pt>
                <c:pt idx="36">
                  <c:v>64.377200000000002</c:v>
                </c:pt>
                <c:pt idx="37">
                  <c:v>55.038420000000002</c:v>
                </c:pt>
                <c:pt idx="38">
                  <c:v>59.632899999999999</c:v>
                </c:pt>
                <c:pt idx="39">
                  <c:v>48.446339999999999</c:v>
                </c:pt>
                <c:pt idx="40">
                  <c:v>56.459440000000001</c:v>
                </c:pt>
                <c:pt idx="41">
                  <c:v>56.686440000000005</c:v>
                </c:pt>
                <c:pt idx="42">
                  <c:v>63.410179999999997</c:v>
                </c:pt>
                <c:pt idx="43">
                  <c:v>62.365980000000008</c:v>
                </c:pt>
                <c:pt idx="44">
                  <c:v>48.328300000000006</c:v>
                </c:pt>
                <c:pt idx="45">
                  <c:v>58.457039999999999</c:v>
                </c:pt>
                <c:pt idx="46">
                  <c:v>66.138720000000006</c:v>
                </c:pt>
                <c:pt idx="47">
                  <c:v>53.036279999999998</c:v>
                </c:pt>
                <c:pt idx="48">
                  <c:v>65.203479999999999</c:v>
                </c:pt>
                <c:pt idx="49">
                  <c:v>61.258220000000009</c:v>
                </c:pt>
                <c:pt idx="50">
                  <c:v>66.747080000000011</c:v>
                </c:pt>
                <c:pt idx="51">
                  <c:v>57.353819999999999</c:v>
                </c:pt>
                <c:pt idx="52">
                  <c:v>56.967920000000007</c:v>
                </c:pt>
                <c:pt idx="53">
                  <c:v>52.532339999999998</c:v>
                </c:pt>
                <c:pt idx="54">
                  <c:v>56.064459999999997</c:v>
                </c:pt>
                <c:pt idx="55">
                  <c:v>67.142060000000001</c:v>
                </c:pt>
                <c:pt idx="56">
                  <c:v>70.778600000000012</c:v>
                </c:pt>
                <c:pt idx="57">
                  <c:v>58.14378</c:v>
                </c:pt>
                <c:pt idx="58">
                  <c:v>54.193980000000003</c:v>
                </c:pt>
                <c:pt idx="59">
                  <c:v>60.749740000000003</c:v>
                </c:pt>
                <c:pt idx="60">
                  <c:v>58.443419999999996</c:v>
                </c:pt>
                <c:pt idx="61">
                  <c:v>62.447700000000005</c:v>
                </c:pt>
                <c:pt idx="62">
                  <c:v>58.91104</c:v>
                </c:pt>
                <c:pt idx="63">
                  <c:v>58.484279999999998</c:v>
                </c:pt>
                <c:pt idx="64">
                  <c:v>61.435279999999999</c:v>
                </c:pt>
                <c:pt idx="65">
                  <c:v>49.76294</c:v>
                </c:pt>
                <c:pt idx="66">
                  <c:v>64.681380000000004</c:v>
                </c:pt>
                <c:pt idx="67">
                  <c:v>60.268500000000003</c:v>
                </c:pt>
                <c:pt idx="68">
                  <c:v>47.00262</c:v>
                </c:pt>
                <c:pt idx="69">
                  <c:v>56.627420000000001</c:v>
                </c:pt>
                <c:pt idx="70">
                  <c:v>58.706740000000003</c:v>
                </c:pt>
                <c:pt idx="71">
                  <c:v>60.84508000000001</c:v>
                </c:pt>
                <c:pt idx="72">
                  <c:v>63.741600000000005</c:v>
                </c:pt>
                <c:pt idx="73">
                  <c:v>46.689360000000001</c:v>
                </c:pt>
                <c:pt idx="74">
                  <c:v>58.348080000000003</c:v>
                </c:pt>
                <c:pt idx="75">
                  <c:v>54.616199999999999</c:v>
                </c:pt>
                <c:pt idx="76">
                  <c:v>62.924399999999999</c:v>
                </c:pt>
                <c:pt idx="77">
                  <c:v>60.363840000000003</c:v>
                </c:pt>
                <c:pt idx="78">
                  <c:v>52.491480000000003</c:v>
                </c:pt>
                <c:pt idx="79">
                  <c:v>55.624079999999999</c:v>
                </c:pt>
                <c:pt idx="80">
                  <c:v>61.122019999999999</c:v>
                </c:pt>
                <c:pt idx="81">
                  <c:v>55.342600000000004</c:v>
                </c:pt>
                <c:pt idx="82">
                  <c:v>70.542519999999996</c:v>
                </c:pt>
                <c:pt idx="83">
                  <c:v>58.538760000000003</c:v>
                </c:pt>
                <c:pt idx="84">
                  <c:v>58.611399999999996</c:v>
                </c:pt>
                <c:pt idx="85">
                  <c:v>63.319380000000002</c:v>
                </c:pt>
                <c:pt idx="86">
                  <c:v>63.964059999999996</c:v>
                </c:pt>
                <c:pt idx="87">
                  <c:v>59.741860000000003</c:v>
                </c:pt>
                <c:pt idx="88">
                  <c:v>54.988480000000003</c:v>
                </c:pt>
                <c:pt idx="89">
                  <c:v>59.705539999999999</c:v>
                </c:pt>
                <c:pt idx="90">
                  <c:v>61.993700000000004</c:v>
                </c:pt>
                <c:pt idx="91">
                  <c:v>64.236460000000008</c:v>
                </c:pt>
                <c:pt idx="92">
                  <c:v>63.836940000000006</c:v>
                </c:pt>
                <c:pt idx="93">
                  <c:v>50.911560000000001</c:v>
                </c:pt>
                <c:pt idx="94">
                  <c:v>60.590840000000007</c:v>
                </c:pt>
                <c:pt idx="95">
                  <c:v>59.83720000000001</c:v>
                </c:pt>
                <c:pt idx="96">
                  <c:v>54.49362</c:v>
                </c:pt>
                <c:pt idx="97">
                  <c:v>55.8874</c:v>
                </c:pt>
                <c:pt idx="98">
                  <c:v>58.175559999999997</c:v>
                </c:pt>
                <c:pt idx="99">
                  <c:v>52.42792</c:v>
                </c:pt>
                <c:pt idx="100">
                  <c:v>46.348860000000002</c:v>
                </c:pt>
                <c:pt idx="101">
                  <c:v>59.178899999999999</c:v>
                </c:pt>
                <c:pt idx="102">
                  <c:v>60.917720000000003</c:v>
                </c:pt>
                <c:pt idx="103">
                  <c:v>44.782560000000004</c:v>
                </c:pt>
                <c:pt idx="104">
                  <c:v>52.010240000000003</c:v>
                </c:pt>
                <c:pt idx="105">
                  <c:v>56.064459999999997</c:v>
                </c:pt>
                <c:pt idx="106">
                  <c:v>55.864699999999999</c:v>
                </c:pt>
                <c:pt idx="107">
                  <c:v>57.421920000000007</c:v>
                </c:pt>
                <c:pt idx="108">
                  <c:v>58.302679999999995</c:v>
                </c:pt>
                <c:pt idx="109">
                  <c:v>57.744260000000004</c:v>
                </c:pt>
                <c:pt idx="110">
                  <c:v>55.415240000000004</c:v>
                </c:pt>
                <c:pt idx="111">
                  <c:v>57.934940000000005</c:v>
                </c:pt>
                <c:pt idx="112">
                  <c:v>59.764559999999996</c:v>
                </c:pt>
                <c:pt idx="113">
                  <c:v>50.802600000000005</c:v>
                </c:pt>
                <c:pt idx="114">
                  <c:v>55.406160000000007</c:v>
                </c:pt>
                <c:pt idx="115">
                  <c:v>58.361700000000006</c:v>
                </c:pt>
                <c:pt idx="116">
                  <c:v>60.236720000000005</c:v>
                </c:pt>
                <c:pt idx="117">
                  <c:v>61.771240000000006</c:v>
                </c:pt>
                <c:pt idx="118">
                  <c:v>52.636760000000002</c:v>
                </c:pt>
                <c:pt idx="119">
                  <c:v>62.152600000000007</c:v>
                </c:pt>
                <c:pt idx="120">
                  <c:v>54.425519999999999</c:v>
                </c:pt>
                <c:pt idx="121">
                  <c:v>49.490540000000003</c:v>
                </c:pt>
                <c:pt idx="122">
                  <c:v>58.234580000000008</c:v>
                </c:pt>
                <c:pt idx="123">
                  <c:v>61.421659999999996</c:v>
                </c:pt>
                <c:pt idx="124">
                  <c:v>48.51444</c:v>
                </c:pt>
                <c:pt idx="125">
                  <c:v>55.973660000000002</c:v>
                </c:pt>
                <c:pt idx="126">
                  <c:v>49.717540000000007</c:v>
                </c:pt>
                <c:pt idx="127">
                  <c:v>54.166740000000004</c:v>
                </c:pt>
                <c:pt idx="128">
                  <c:v>63.668960000000006</c:v>
                </c:pt>
                <c:pt idx="129">
                  <c:v>60.826919999999994</c:v>
                </c:pt>
                <c:pt idx="130">
                  <c:v>60.191320000000005</c:v>
                </c:pt>
                <c:pt idx="131">
                  <c:v>59.337799999999994</c:v>
                </c:pt>
                <c:pt idx="132">
                  <c:v>52.464240000000004</c:v>
                </c:pt>
                <c:pt idx="133">
                  <c:v>56.200660000000006</c:v>
                </c:pt>
                <c:pt idx="134">
                  <c:v>58.175559999999997</c:v>
                </c:pt>
                <c:pt idx="135">
                  <c:v>61.725840000000005</c:v>
                </c:pt>
                <c:pt idx="136">
                  <c:v>52.950020000000002</c:v>
                </c:pt>
                <c:pt idx="137">
                  <c:v>57.576279999999997</c:v>
                </c:pt>
                <c:pt idx="138">
                  <c:v>68.731059999999999</c:v>
                </c:pt>
                <c:pt idx="139">
                  <c:v>59.201600000000006</c:v>
                </c:pt>
                <c:pt idx="140">
                  <c:v>61.839340000000007</c:v>
                </c:pt>
                <c:pt idx="141">
                  <c:v>51.483600000000003</c:v>
                </c:pt>
                <c:pt idx="142">
                  <c:v>56.899819999999998</c:v>
                </c:pt>
                <c:pt idx="143">
                  <c:v>57.921320000000001</c:v>
                </c:pt>
                <c:pt idx="144">
                  <c:v>48.650640000000003</c:v>
                </c:pt>
                <c:pt idx="145">
                  <c:v>52.872839999999997</c:v>
                </c:pt>
                <c:pt idx="146">
                  <c:v>60.763360000000006</c:v>
                </c:pt>
                <c:pt idx="147">
                  <c:v>51.25206</c:v>
                </c:pt>
                <c:pt idx="148">
                  <c:v>59.36504</c:v>
                </c:pt>
                <c:pt idx="149">
                  <c:v>62.543039999999998</c:v>
                </c:pt>
                <c:pt idx="150">
                  <c:v>56.931600000000003</c:v>
                </c:pt>
                <c:pt idx="151">
                  <c:v>62.865380000000002</c:v>
                </c:pt>
                <c:pt idx="152">
                  <c:v>54.85228</c:v>
                </c:pt>
                <c:pt idx="153">
                  <c:v>63.628100000000003</c:v>
                </c:pt>
                <c:pt idx="154">
                  <c:v>62.079960000000007</c:v>
                </c:pt>
                <c:pt idx="155">
                  <c:v>48.173940000000002</c:v>
                </c:pt>
                <c:pt idx="156">
                  <c:v>72.167840000000012</c:v>
                </c:pt>
                <c:pt idx="157">
                  <c:v>49.390660000000004</c:v>
                </c:pt>
                <c:pt idx="158">
                  <c:v>63.006120000000003</c:v>
                </c:pt>
                <c:pt idx="159">
                  <c:v>52.623139999999999</c:v>
                </c:pt>
                <c:pt idx="160">
                  <c:v>66.415660000000003</c:v>
                </c:pt>
                <c:pt idx="161">
                  <c:v>49.88552</c:v>
                </c:pt>
                <c:pt idx="162">
                  <c:v>63.128700000000009</c:v>
                </c:pt>
                <c:pt idx="163">
                  <c:v>54.434600000000003</c:v>
                </c:pt>
                <c:pt idx="164">
                  <c:v>58.252740000000003</c:v>
                </c:pt>
                <c:pt idx="165">
                  <c:v>57.766959999999997</c:v>
                </c:pt>
                <c:pt idx="166">
                  <c:v>52.314420000000005</c:v>
                </c:pt>
                <c:pt idx="167">
                  <c:v>56.659199999999998</c:v>
                </c:pt>
                <c:pt idx="168">
                  <c:v>57.635300000000001</c:v>
                </c:pt>
                <c:pt idx="169">
                  <c:v>50.516579999999998</c:v>
                </c:pt>
                <c:pt idx="170">
                  <c:v>55.664940000000001</c:v>
                </c:pt>
                <c:pt idx="171">
                  <c:v>56.39134</c:v>
                </c:pt>
                <c:pt idx="172">
                  <c:v>56.591100000000004</c:v>
                </c:pt>
                <c:pt idx="173">
                  <c:v>54.262079999999997</c:v>
                </c:pt>
                <c:pt idx="174">
                  <c:v>63.242200000000004</c:v>
                </c:pt>
                <c:pt idx="175">
                  <c:v>47.592820000000003</c:v>
                </c:pt>
                <c:pt idx="176">
                  <c:v>55.860160000000008</c:v>
                </c:pt>
                <c:pt idx="177">
                  <c:v>53.976060000000004</c:v>
                </c:pt>
                <c:pt idx="178">
                  <c:v>55.156460000000003</c:v>
                </c:pt>
                <c:pt idx="179">
                  <c:v>54.139500000000005</c:v>
                </c:pt>
                <c:pt idx="180">
                  <c:v>61.299080000000004</c:v>
                </c:pt>
                <c:pt idx="181">
                  <c:v>52.768420000000006</c:v>
                </c:pt>
                <c:pt idx="182">
                  <c:v>49.563180000000003</c:v>
                </c:pt>
                <c:pt idx="183">
                  <c:v>56.395879999999998</c:v>
                </c:pt>
                <c:pt idx="184">
                  <c:v>64.086640000000003</c:v>
                </c:pt>
                <c:pt idx="185">
                  <c:v>58.634100000000004</c:v>
                </c:pt>
                <c:pt idx="186">
                  <c:v>58.052980000000005</c:v>
                </c:pt>
                <c:pt idx="187">
                  <c:v>54.897680000000001</c:v>
                </c:pt>
                <c:pt idx="188">
                  <c:v>57.953100000000006</c:v>
                </c:pt>
                <c:pt idx="189">
                  <c:v>46.06738</c:v>
                </c:pt>
                <c:pt idx="190">
                  <c:v>65.825460000000007</c:v>
                </c:pt>
                <c:pt idx="191">
                  <c:v>50.371300000000005</c:v>
                </c:pt>
                <c:pt idx="192">
                  <c:v>60.31844000000001</c:v>
                </c:pt>
                <c:pt idx="193">
                  <c:v>66.438360000000003</c:v>
                </c:pt>
                <c:pt idx="194">
                  <c:v>66.097859999999997</c:v>
                </c:pt>
                <c:pt idx="195">
                  <c:v>54.861360000000005</c:v>
                </c:pt>
                <c:pt idx="196">
                  <c:v>52.564120000000003</c:v>
                </c:pt>
                <c:pt idx="197">
                  <c:v>58.248200000000004</c:v>
                </c:pt>
                <c:pt idx="198">
                  <c:v>57.871380000000002</c:v>
                </c:pt>
                <c:pt idx="199">
                  <c:v>58.057519999999997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6-4D2B-B3BA-C9F9C255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6064"/>
        <c:axId val="51497600"/>
      </c:scatterChart>
      <c:valAx>
        <c:axId val="51496064"/>
        <c:scaling>
          <c:orientation val="minMax"/>
        </c:scaling>
        <c:delete val="0"/>
        <c:axPos val="b"/>
        <c:numFmt formatCode="0_ " sourceLinked="0"/>
        <c:majorTickMark val="out"/>
        <c:minorTickMark val="none"/>
        <c:tickLblPos val="nextTo"/>
        <c:crossAx val="51497600"/>
        <c:crosses val="autoZero"/>
        <c:crossBetween val="midCat"/>
      </c:valAx>
      <c:valAx>
        <c:axId val="51497600"/>
        <c:scaling>
          <c:orientation val="minMax"/>
          <c:max val="75"/>
          <c:min val="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" sourceLinked="0"/>
        <c:majorTickMark val="out"/>
        <c:minorTickMark val="none"/>
        <c:tickLblPos val="nextTo"/>
        <c:crossAx val="51496064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Production_Electricity!$C$3</c:f>
              <c:strCache>
                <c:ptCount val="1"/>
                <c:pt idx="0">
                  <c:v>Electricity usage</c:v>
                </c:pt>
              </c:strCache>
            </c:strRef>
          </c:tx>
          <c:spPr>
            <a:ln w="28575">
              <a:noFill/>
            </a:ln>
          </c:spPr>
          <c:xVal>
            <c:numRef>
              <c:f>Production_Electricity!$B$4:$B$15</c:f>
              <c:numCache>
                <c:formatCode>General</c:formatCode>
                <c:ptCount val="12"/>
                <c:pt idx="0">
                  <c:v>4.51</c:v>
                </c:pt>
                <c:pt idx="1">
                  <c:v>3.58</c:v>
                </c:pt>
                <c:pt idx="2">
                  <c:v>4.3099999999999996</c:v>
                </c:pt>
                <c:pt idx="3">
                  <c:v>5.0599999999999996</c:v>
                </c:pt>
                <c:pt idx="4">
                  <c:v>5.64</c:v>
                </c:pt>
                <c:pt idx="5">
                  <c:v>4.99</c:v>
                </c:pt>
                <c:pt idx="6">
                  <c:v>5.29</c:v>
                </c:pt>
                <c:pt idx="7">
                  <c:v>5.83</c:v>
                </c:pt>
                <c:pt idx="8">
                  <c:v>4.7</c:v>
                </c:pt>
                <c:pt idx="9">
                  <c:v>5.61</c:v>
                </c:pt>
                <c:pt idx="10">
                  <c:v>4.9000000000000004</c:v>
                </c:pt>
                <c:pt idx="11">
                  <c:v>4.2</c:v>
                </c:pt>
              </c:numCache>
            </c:numRef>
          </c:xVal>
          <c:yVal>
            <c:numRef>
              <c:f>Production_Electricity!$C$4:$C$15</c:f>
              <c:numCache>
                <c:formatCode>General</c:formatCode>
                <c:ptCount val="12"/>
                <c:pt idx="0">
                  <c:v>2.48</c:v>
                </c:pt>
                <c:pt idx="1">
                  <c:v>2.2599999999999998</c:v>
                </c:pt>
                <c:pt idx="2">
                  <c:v>2.4700000000000002</c:v>
                </c:pt>
                <c:pt idx="3">
                  <c:v>2.77</c:v>
                </c:pt>
                <c:pt idx="4">
                  <c:v>2.99</c:v>
                </c:pt>
                <c:pt idx="5">
                  <c:v>3.05</c:v>
                </c:pt>
                <c:pt idx="6">
                  <c:v>3.18</c:v>
                </c:pt>
                <c:pt idx="7">
                  <c:v>3.46</c:v>
                </c:pt>
                <c:pt idx="8">
                  <c:v>3.03</c:v>
                </c:pt>
                <c:pt idx="9">
                  <c:v>3.26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0-4952-A4D4-2C0562B8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7776"/>
      </c:scatterChart>
      <c:valAx>
        <c:axId val="52025984"/>
        <c:scaling>
          <c:orientation val="minMax"/>
          <c:max val="6.5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52027776"/>
        <c:crosses val="autoZero"/>
        <c:crossBetween val="midCat"/>
        <c:majorUnit val="1"/>
      </c:valAx>
      <c:valAx>
        <c:axId val="52027776"/>
        <c:scaling>
          <c:orientation val="minMax"/>
          <c:max val="4"/>
          <c:min val="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52025984"/>
        <c:crosses val="autoZero"/>
        <c:crossBetween val="midCat"/>
        <c:majorUnit val="0.5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66675</xdr:rowOff>
    </xdr:from>
    <xdr:to>
      <xdr:col>11</xdr:col>
      <xdr:colOff>47625</xdr:colOff>
      <xdr:row>14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89</xdr:row>
      <xdr:rowOff>63500</xdr:rowOff>
    </xdr:from>
    <xdr:to>
      <xdr:col>6</xdr:col>
      <xdr:colOff>245703</xdr:colOff>
      <xdr:row>99</xdr:row>
      <xdr:rowOff>182366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25750"/>
          <a:ext cx="3907483" cy="1960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91</xdr:row>
      <xdr:rowOff>161925</xdr:rowOff>
    </xdr:from>
    <xdr:to>
      <xdr:col>18</xdr:col>
      <xdr:colOff>227998</xdr:colOff>
      <xdr:row>97</xdr:row>
      <xdr:rowOff>80522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724275"/>
          <a:ext cx="3952875" cy="1175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542925</xdr:colOff>
      <xdr:row>93</xdr:row>
      <xdr:rowOff>66675</xdr:rowOff>
    </xdr:from>
    <xdr:to>
      <xdr:col>13</xdr:col>
      <xdr:colOff>581708</xdr:colOff>
      <xdr:row>108</xdr:row>
      <xdr:rowOff>125425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4048125"/>
          <a:ext cx="4324350" cy="320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20</xdr:row>
      <xdr:rowOff>51523</xdr:rowOff>
    </xdr:from>
    <xdr:to>
      <xdr:col>7</xdr:col>
      <xdr:colOff>831574</xdr:colOff>
      <xdr:row>32</xdr:row>
      <xdr:rowOff>161924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80548"/>
          <a:ext cx="4798208" cy="2282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266700</xdr:colOff>
      <xdr:row>3</xdr:row>
      <xdr:rowOff>0</xdr:rowOff>
    </xdr:from>
    <xdr:to>
      <xdr:col>12</xdr:col>
      <xdr:colOff>663575</xdr:colOff>
      <xdr:row>15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190300</xdr:colOff>
      <xdr:row>41</xdr:row>
      <xdr:rowOff>74468</xdr:rowOff>
    </xdr:from>
    <xdr:to>
      <xdr:col>9</xdr:col>
      <xdr:colOff>515330</xdr:colOff>
      <xdr:row>54</xdr:row>
      <xdr:rowOff>161925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525" y="7513493"/>
          <a:ext cx="5045197" cy="2440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65</xdr:row>
      <xdr:rowOff>33046</xdr:rowOff>
    </xdr:from>
    <xdr:to>
      <xdr:col>8</xdr:col>
      <xdr:colOff>648881</xdr:colOff>
      <xdr:row>77</xdr:row>
      <xdr:rowOff>55913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11824996"/>
          <a:ext cx="4395380" cy="2205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340783</xdr:colOff>
      <xdr:row>108</xdr:row>
      <xdr:rowOff>42333</xdr:rowOff>
    </xdr:from>
    <xdr:to>
      <xdr:col>9</xdr:col>
      <xdr:colOff>369207</xdr:colOff>
      <xdr:row>113</xdr:row>
      <xdr:rowOff>76200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3033" y="19579166"/>
          <a:ext cx="6685341" cy="944034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190499</xdr:colOff>
      <xdr:row>86</xdr:row>
      <xdr:rowOff>0</xdr:rowOff>
    </xdr:from>
    <xdr:to>
      <xdr:col>13</xdr:col>
      <xdr:colOff>153840</xdr:colOff>
      <xdr:row>106</xdr:row>
      <xdr:rowOff>158750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416" y="15515167"/>
          <a:ext cx="5159757" cy="3820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264585</xdr:colOff>
      <xdr:row>137</xdr:row>
      <xdr:rowOff>74083</xdr:rowOff>
    </xdr:from>
    <xdr:to>
      <xdr:col>7</xdr:col>
      <xdr:colOff>793752</xdr:colOff>
      <xdr:row>143</xdr:row>
      <xdr:rowOff>69032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2" y="24923750"/>
          <a:ext cx="3683000" cy="1095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505884</xdr:colOff>
      <xdr:row>17</xdr:row>
      <xdr:rowOff>157355</xdr:rowOff>
    </xdr:from>
    <xdr:to>
      <xdr:col>8</xdr:col>
      <xdr:colOff>249492</xdr:colOff>
      <xdr:row>30</xdr:row>
      <xdr:rowOff>87840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1459" y="3243455"/>
          <a:ext cx="4801383" cy="2283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622300</xdr:colOff>
      <xdr:row>2</xdr:row>
      <xdr:rowOff>51523</xdr:rowOff>
    </xdr:from>
    <xdr:to>
      <xdr:col>9</xdr:col>
      <xdr:colOff>503491</xdr:colOff>
      <xdr:row>14</xdr:row>
      <xdr:rowOff>161924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050" y="421940"/>
          <a:ext cx="4802441" cy="2269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507799</xdr:colOff>
      <xdr:row>38</xdr:row>
      <xdr:rowOff>85051</xdr:rowOff>
    </xdr:from>
    <xdr:to>
      <xdr:col>9</xdr:col>
      <xdr:colOff>642329</xdr:colOff>
      <xdr:row>51</xdr:row>
      <xdr:rowOff>172508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6549" y="6943051"/>
          <a:ext cx="5055780" cy="2426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65</xdr:row>
      <xdr:rowOff>33046</xdr:rowOff>
    </xdr:from>
    <xdr:to>
      <xdr:col>10</xdr:col>
      <xdr:colOff>13879</xdr:colOff>
      <xdr:row>77</xdr:row>
      <xdr:rowOff>66497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11824996"/>
          <a:ext cx="4385072" cy="2205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446617</xdr:colOff>
      <xdr:row>81</xdr:row>
      <xdr:rowOff>42333</xdr:rowOff>
    </xdr:from>
    <xdr:to>
      <xdr:col>10</xdr:col>
      <xdr:colOff>485624</xdr:colOff>
      <xdr:row>86</xdr:row>
      <xdr:rowOff>86783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8200" y="14657916"/>
          <a:ext cx="6685341" cy="9440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505884</xdr:colOff>
      <xdr:row>17</xdr:row>
      <xdr:rowOff>157355</xdr:rowOff>
    </xdr:from>
    <xdr:to>
      <xdr:col>8</xdr:col>
      <xdr:colOff>249492</xdr:colOff>
      <xdr:row>30</xdr:row>
      <xdr:rowOff>87840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4634" y="3226522"/>
          <a:ext cx="4802441" cy="2269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B8" sqref="B8"/>
    </sheetView>
  </sheetViews>
  <sheetFormatPr baseColWidth="10" defaultColWidth="8.83203125" defaultRowHeight="17"/>
  <sheetData>
    <row r="1" spans="1:3" ht="31.5" customHeight="1">
      <c r="A1" s="14" t="s">
        <v>0</v>
      </c>
      <c r="B1" s="14" t="s">
        <v>1</v>
      </c>
      <c r="C1" s="14" t="s">
        <v>2</v>
      </c>
    </row>
    <row r="2" spans="1:3">
      <c r="A2" s="11">
        <v>1</v>
      </c>
      <c r="B2" s="15">
        <v>167.0812</v>
      </c>
      <c r="C2" s="15">
        <v>51.297460000000001</v>
      </c>
    </row>
    <row r="3" spans="1:3">
      <c r="A3" s="11">
        <v>2</v>
      </c>
      <c r="B3" s="15">
        <v>181.66079999999999</v>
      </c>
      <c r="C3" s="15">
        <v>61.966460000000005</v>
      </c>
    </row>
    <row r="4" spans="1:3">
      <c r="A4" s="11">
        <v>3</v>
      </c>
      <c r="B4" s="15">
        <v>176.27600000000001</v>
      </c>
      <c r="C4" s="15">
        <v>69.475620000000006</v>
      </c>
    </row>
    <row r="5" spans="1:3">
      <c r="A5" s="11">
        <v>4</v>
      </c>
      <c r="B5" s="15">
        <v>173.27879999999999</v>
      </c>
      <c r="C5" s="15">
        <v>64.62236</v>
      </c>
    </row>
    <row r="6" spans="1:3">
      <c r="A6" s="11">
        <v>5</v>
      </c>
      <c r="B6" s="15">
        <v>172.18660000000003</v>
      </c>
      <c r="C6" s="15">
        <v>65.512200000000007</v>
      </c>
    </row>
    <row r="7" spans="1:3">
      <c r="A7" s="11">
        <v>6</v>
      </c>
      <c r="B7" s="15">
        <v>174.49800000000002</v>
      </c>
      <c r="C7" s="15">
        <v>55.978200000000001</v>
      </c>
    </row>
    <row r="8" spans="1:3">
      <c r="A8" s="11">
        <v>7</v>
      </c>
      <c r="B8" s="15">
        <v>177.292</v>
      </c>
      <c r="C8" s="15">
        <v>64.236460000000008</v>
      </c>
    </row>
    <row r="9" spans="1:3">
      <c r="A9" s="11">
        <v>8</v>
      </c>
      <c r="B9" s="15">
        <v>177.8254</v>
      </c>
      <c r="C9" s="15">
        <v>61.952840000000009</v>
      </c>
    </row>
    <row r="10" spans="1:3">
      <c r="A10" s="11">
        <v>9</v>
      </c>
      <c r="B10" s="15">
        <v>172.46600000000001</v>
      </c>
      <c r="C10" s="15">
        <v>51.015980000000006</v>
      </c>
    </row>
    <row r="11" spans="1:3">
      <c r="A11" s="11">
        <v>10</v>
      </c>
      <c r="B11" s="15">
        <v>169.62120000000002</v>
      </c>
      <c r="C11" s="15">
        <v>54.784179999999999</v>
      </c>
    </row>
    <row r="12" spans="1:3">
      <c r="A12" s="11">
        <v>11</v>
      </c>
      <c r="B12" s="15">
        <v>168.88459999999998</v>
      </c>
      <c r="C12" s="15">
        <v>57.862300000000005</v>
      </c>
    </row>
    <row r="13" spans="1:3">
      <c r="A13" s="11">
        <v>12</v>
      </c>
      <c r="B13" s="15">
        <v>171.75480000000002</v>
      </c>
      <c r="C13" s="15">
        <v>51.819560000000003</v>
      </c>
    </row>
    <row r="14" spans="1:3">
      <c r="A14" s="11">
        <v>13</v>
      </c>
      <c r="B14" s="15">
        <v>173.482</v>
      </c>
      <c r="C14" s="15">
        <v>57.026940000000003</v>
      </c>
    </row>
    <row r="15" spans="1:3">
      <c r="A15" s="11">
        <v>14</v>
      </c>
      <c r="B15" s="15">
        <v>170.48480000000001</v>
      </c>
      <c r="C15" s="15">
        <v>55.59684</v>
      </c>
    </row>
    <row r="16" spans="1:3">
      <c r="A16" s="11">
        <v>15</v>
      </c>
      <c r="B16" s="15">
        <v>173.43120000000002</v>
      </c>
      <c r="C16" s="15">
        <v>52.704860000000004</v>
      </c>
    </row>
    <row r="17" spans="1:3">
      <c r="A17" s="11">
        <v>16</v>
      </c>
      <c r="B17" s="15">
        <v>180.5686</v>
      </c>
      <c r="C17" s="15">
        <v>63.56</v>
      </c>
    </row>
    <row r="18" spans="1:3">
      <c r="A18" s="11">
        <v>17</v>
      </c>
      <c r="B18" s="15">
        <v>168.80839999999998</v>
      </c>
      <c r="C18" s="15">
        <v>58.792999999999999</v>
      </c>
    </row>
    <row r="19" spans="1:3">
      <c r="A19" s="11">
        <v>18</v>
      </c>
      <c r="B19" s="15">
        <v>174.37100000000001</v>
      </c>
      <c r="C19" s="15">
        <v>64.908380000000008</v>
      </c>
    </row>
    <row r="20" spans="1:3">
      <c r="A20" s="11">
        <v>19</v>
      </c>
      <c r="B20" s="15">
        <v>180.92420000000001</v>
      </c>
      <c r="C20" s="15">
        <v>62.606600000000007</v>
      </c>
    </row>
    <row r="21" spans="1:3">
      <c r="A21" s="11">
        <v>20</v>
      </c>
      <c r="B21" s="15">
        <v>170.5102</v>
      </c>
      <c r="C21" s="15">
        <v>56.314160000000001</v>
      </c>
    </row>
    <row r="22" spans="1:3">
      <c r="A22" s="11">
        <v>21</v>
      </c>
      <c r="B22" s="15">
        <v>172.28819999999999</v>
      </c>
      <c r="C22" s="15">
        <v>64.141120000000001</v>
      </c>
    </row>
    <row r="23" spans="1:3">
      <c r="A23" s="11">
        <v>22</v>
      </c>
      <c r="B23" s="15">
        <v>174.95519999999999</v>
      </c>
      <c r="C23" s="15">
        <v>65.167159999999996</v>
      </c>
    </row>
    <row r="24" spans="1:3">
      <c r="A24" s="11">
        <v>23</v>
      </c>
      <c r="B24" s="15">
        <v>161.23919999999998</v>
      </c>
      <c r="C24" s="15">
        <v>44.446600000000004</v>
      </c>
    </row>
    <row r="25" spans="1:3">
      <c r="A25" s="11">
        <v>24</v>
      </c>
      <c r="B25" s="15">
        <v>173.7868</v>
      </c>
      <c r="C25" s="15">
        <v>58.792999999999999</v>
      </c>
    </row>
    <row r="26" spans="1:3">
      <c r="A26" s="11">
        <v>25</v>
      </c>
      <c r="B26" s="15">
        <v>171.78019999999998</v>
      </c>
      <c r="C26" s="15">
        <v>64.399900000000002</v>
      </c>
    </row>
    <row r="27" spans="1:3">
      <c r="A27" s="11">
        <v>26</v>
      </c>
      <c r="B27" s="15">
        <v>170.71339999999998</v>
      </c>
      <c r="C27" s="15">
        <v>58.892879999999998</v>
      </c>
    </row>
    <row r="28" spans="1:3">
      <c r="A28" s="11">
        <v>27</v>
      </c>
      <c r="B28" s="15">
        <v>179.93360000000001</v>
      </c>
      <c r="C28" s="15">
        <v>64.65867999999999</v>
      </c>
    </row>
    <row r="29" spans="1:3">
      <c r="A29" s="11">
        <v>28</v>
      </c>
      <c r="B29" s="15">
        <v>171.4246</v>
      </c>
      <c r="C29" s="15">
        <v>59.723700000000008</v>
      </c>
    </row>
    <row r="30" spans="1:3">
      <c r="A30" s="11">
        <v>29</v>
      </c>
      <c r="B30" s="15">
        <v>168.9862</v>
      </c>
      <c r="C30" s="15">
        <v>49.181820000000002</v>
      </c>
    </row>
    <row r="31" spans="1:3">
      <c r="A31" s="11">
        <v>30</v>
      </c>
      <c r="B31" s="15">
        <v>166.2176</v>
      </c>
      <c r="C31" s="15">
        <v>51.706060000000001</v>
      </c>
    </row>
    <row r="32" spans="1:3">
      <c r="A32" s="11">
        <v>31</v>
      </c>
      <c r="B32" s="15">
        <v>176.58079999999998</v>
      </c>
      <c r="C32" s="15">
        <v>46.898200000000003</v>
      </c>
    </row>
    <row r="33" spans="1:3">
      <c r="A33" s="11">
        <v>32</v>
      </c>
      <c r="B33" s="15">
        <v>167.1574</v>
      </c>
      <c r="C33" s="15">
        <v>54.820500000000003</v>
      </c>
    </row>
    <row r="34" spans="1:3">
      <c r="A34" s="11">
        <v>33</v>
      </c>
      <c r="B34" s="15">
        <v>172.2628</v>
      </c>
      <c r="C34" s="15">
        <v>57.108660000000008</v>
      </c>
    </row>
    <row r="35" spans="1:3">
      <c r="A35" s="11">
        <v>34</v>
      </c>
      <c r="B35" s="15">
        <v>179.32399999999998</v>
      </c>
      <c r="C35" s="15">
        <v>61.843879999999999</v>
      </c>
    </row>
    <row r="36" spans="1:3">
      <c r="A36" s="11">
        <v>35</v>
      </c>
      <c r="B36" s="15">
        <v>182.37199999999999</v>
      </c>
      <c r="C36" s="15">
        <v>63.605399999999996</v>
      </c>
    </row>
    <row r="37" spans="1:3">
      <c r="A37" s="11">
        <v>36</v>
      </c>
      <c r="B37" s="15">
        <v>175.79339999999999</v>
      </c>
      <c r="C37" s="15">
        <v>58.452500000000001</v>
      </c>
    </row>
    <row r="38" spans="1:3">
      <c r="A38" s="11">
        <v>37</v>
      </c>
      <c r="B38" s="15">
        <v>169.672</v>
      </c>
      <c r="C38" s="15">
        <v>64.377200000000002</v>
      </c>
    </row>
    <row r="39" spans="1:3">
      <c r="A39" s="11">
        <v>38</v>
      </c>
      <c r="B39" s="15">
        <v>171.85640000000001</v>
      </c>
      <c r="C39" s="15">
        <v>55.038420000000002</v>
      </c>
    </row>
    <row r="40" spans="1:3">
      <c r="A40" s="11">
        <v>39</v>
      </c>
      <c r="B40" s="15">
        <v>172.23740000000001</v>
      </c>
      <c r="C40" s="15">
        <v>59.632899999999999</v>
      </c>
    </row>
    <row r="41" spans="1:3">
      <c r="A41" s="11">
        <v>40</v>
      </c>
      <c r="B41" s="15">
        <v>162.68699999999998</v>
      </c>
      <c r="C41" s="15">
        <v>48.446339999999999</v>
      </c>
    </row>
    <row r="42" spans="1:3">
      <c r="A42" s="11">
        <v>41</v>
      </c>
      <c r="B42" s="15">
        <v>174.16779999999997</v>
      </c>
      <c r="C42" s="15">
        <v>56.459440000000001</v>
      </c>
    </row>
    <row r="43" spans="1:3">
      <c r="A43" s="11">
        <v>42</v>
      </c>
      <c r="B43" s="15">
        <v>165.55720000000002</v>
      </c>
      <c r="C43" s="15">
        <v>56.686440000000005</v>
      </c>
    </row>
    <row r="44" spans="1:3">
      <c r="A44" s="11">
        <v>43</v>
      </c>
      <c r="B44" s="15">
        <v>176.93639999999999</v>
      </c>
      <c r="C44" s="15">
        <v>63.410179999999997</v>
      </c>
    </row>
    <row r="45" spans="1:3">
      <c r="A45" s="11">
        <v>44</v>
      </c>
      <c r="B45" s="15">
        <v>172.6438</v>
      </c>
      <c r="C45" s="15">
        <v>62.365980000000008</v>
      </c>
    </row>
    <row r="46" spans="1:3">
      <c r="A46" s="11">
        <v>45</v>
      </c>
      <c r="B46" s="15">
        <v>167.58920000000001</v>
      </c>
      <c r="C46" s="15">
        <v>48.328300000000006</v>
      </c>
    </row>
    <row r="47" spans="1:3">
      <c r="A47" s="11">
        <v>46</v>
      </c>
      <c r="B47" s="15">
        <v>174.42180000000002</v>
      </c>
      <c r="C47" s="15">
        <v>58.457039999999999</v>
      </c>
    </row>
    <row r="48" spans="1:3">
      <c r="A48" s="11">
        <v>47</v>
      </c>
      <c r="B48" s="15">
        <v>169.87519999999998</v>
      </c>
      <c r="C48" s="15">
        <v>66.138720000000006</v>
      </c>
    </row>
    <row r="49" spans="1:3">
      <c r="A49" s="11">
        <v>48</v>
      </c>
      <c r="B49" s="15">
        <v>171.958</v>
      </c>
      <c r="C49" s="15">
        <v>53.036279999999998</v>
      </c>
    </row>
    <row r="50" spans="1:3">
      <c r="A50" s="11">
        <v>49</v>
      </c>
      <c r="B50" s="15">
        <v>177.34279999999998</v>
      </c>
      <c r="C50" s="15">
        <v>65.203479999999999</v>
      </c>
    </row>
    <row r="51" spans="1:3">
      <c r="A51" s="11">
        <v>50</v>
      </c>
      <c r="B51" s="15">
        <v>175.48860000000002</v>
      </c>
      <c r="C51" s="15">
        <v>61.258220000000009</v>
      </c>
    </row>
    <row r="52" spans="1:3">
      <c r="A52" s="11">
        <v>51</v>
      </c>
      <c r="B52" s="15">
        <v>177.57139999999998</v>
      </c>
      <c r="C52" s="15">
        <v>66.747080000000011</v>
      </c>
    </row>
    <row r="53" spans="1:3">
      <c r="A53" s="11">
        <v>52</v>
      </c>
      <c r="B53" s="15">
        <v>171.01820000000001</v>
      </c>
      <c r="C53" s="15">
        <v>57.353819999999999</v>
      </c>
    </row>
    <row r="54" spans="1:3">
      <c r="A54" s="11">
        <v>53</v>
      </c>
      <c r="B54" s="15">
        <v>178.48579999999998</v>
      </c>
      <c r="C54" s="15">
        <v>56.967920000000007</v>
      </c>
    </row>
    <row r="55" spans="1:3">
      <c r="A55" s="11">
        <v>54</v>
      </c>
      <c r="B55" s="15">
        <v>175.51399999999998</v>
      </c>
      <c r="C55" s="15">
        <v>52.532339999999998</v>
      </c>
    </row>
    <row r="56" spans="1:3">
      <c r="A56" s="11">
        <v>55</v>
      </c>
      <c r="B56" s="15">
        <v>166.0652</v>
      </c>
      <c r="C56" s="15">
        <v>56.064459999999997</v>
      </c>
    </row>
    <row r="57" spans="1:3">
      <c r="A57" s="11">
        <v>56</v>
      </c>
      <c r="B57" s="15">
        <v>178.25720000000001</v>
      </c>
      <c r="C57" s="15">
        <v>67.142060000000001</v>
      </c>
    </row>
    <row r="58" spans="1:3">
      <c r="A58" s="11">
        <v>57</v>
      </c>
      <c r="B58" s="15">
        <v>178.84139999999999</v>
      </c>
      <c r="C58" s="15">
        <v>70.778600000000012</v>
      </c>
    </row>
    <row r="59" spans="1:3">
      <c r="A59" s="11">
        <v>58</v>
      </c>
      <c r="B59" s="15">
        <v>169.01160000000002</v>
      </c>
      <c r="C59" s="15">
        <v>58.14378</v>
      </c>
    </row>
    <row r="60" spans="1:3">
      <c r="A60" s="11">
        <v>59</v>
      </c>
      <c r="B60" s="15">
        <v>168.55439999999999</v>
      </c>
      <c r="C60" s="15">
        <v>54.193980000000003</v>
      </c>
    </row>
    <row r="61" spans="1:3">
      <c r="A61" s="11">
        <v>60</v>
      </c>
      <c r="B61" s="15">
        <v>171.55160000000001</v>
      </c>
      <c r="C61" s="15">
        <v>60.749740000000003</v>
      </c>
    </row>
    <row r="62" spans="1:3">
      <c r="A62" s="11">
        <v>61</v>
      </c>
      <c r="B62" s="15">
        <v>168.91</v>
      </c>
      <c r="C62" s="15">
        <v>58.443419999999996</v>
      </c>
    </row>
    <row r="63" spans="1:3">
      <c r="A63" s="11">
        <v>62</v>
      </c>
      <c r="B63" s="15">
        <v>175.26</v>
      </c>
      <c r="C63" s="15">
        <v>62.447700000000005</v>
      </c>
    </row>
    <row r="64" spans="1:3">
      <c r="A64" s="11">
        <v>63</v>
      </c>
      <c r="B64" s="15">
        <v>173.482</v>
      </c>
      <c r="C64" s="15">
        <v>58.91104</v>
      </c>
    </row>
    <row r="65" spans="1:3">
      <c r="A65" s="11">
        <v>64</v>
      </c>
      <c r="B65" s="15">
        <v>170.20540000000003</v>
      </c>
      <c r="C65" s="15">
        <v>58.484279999999998</v>
      </c>
    </row>
    <row r="66" spans="1:3">
      <c r="A66" s="11">
        <v>65</v>
      </c>
      <c r="B66" s="15">
        <v>179.85740000000001</v>
      </c>
      <c r="C66" s="15">
        <v>61.435279999999999</v>
      </c>
    </row>
    <row r="67" spans="1:3">
      <c r="A67" s="11">
        <v>66</v>
      </c>
      <c r="B67" s="15">
        <v>173.27879999999999</v>
      </c>
      <c r="C67" s="15">
        <v>49.76294</v>
      </c>
    </row>
    <row r="68" spans="1:3">
      <c r="A68" s="11">
        <v>67</v>
      </c>
      <c r="B68" s="15">
        <v>175.41240000000002</v>
      </c>
      <c r="C68" s="15">
        <v>64.681380000000004</v>
      </c>
    </row>
    <row r="69" spans="1:3">
      <c r="A69" s="11">
        <v>68</v>
      </c>
      <c r="B69" s="15">
        <v>172.0342</v>
      </c>
      <c r="C69" s="15">
        <v>60.268500000000003</v>
      </c>
    </row>
    <row r="70" spans="1:3">
      <c r="A70" s="11">
        <v>69</v>
      </c>
      <c r="B70" s="15">
        <v>170.7388</v>
      </c>
      <c r="C70" s="15">
        <v>47.00262</v>
      </c>
    </row>
    <row r="71" spans="1:3">
      <c r="A71" s="11">
        <v>70</v>
      </c>
      <c r="B71" s="15">
        <v>171.11980000000003</v>
      </c>
      <c r="C71" s="15">
        <v>56.627420000000001</v>
      </c>
    </row>
    <row r="72" spans="1:3">
      <c r="A72" s="11">
        <v>71</v>
      </c>
      <c r="B72" s="15">
        <v>165.78579999999999</v>
      </c>
      <c r="C72" s="15">
        <v>58.706740000000003</v>
      </c>
    </row>
    <row r="73" spans="1:3">
      <c r="A73" s="11">
        <v>72</v>
      </c>
      <c r="B73" s="15">
        <v>179.93360000000001</v>
      </c>
      <c r="C73" s="15">
        <v>60.84508000000001</v>
      </c>
    </row>
    <row r="74" spans="1:3">
      <c r="A74" s="11">
        <v>73</v>
      </c>
      <c r="B74" s="15">
        <v>177.5968</v>
      </c>
      <c r="C74" s="15">
        <v>63.741600000000005</v>
      </c>
    </row>
    <row r="75" spans="1:3">
      <c r="A75" s="11">
        <v>74</v>
      </c>
      <c r="B75" s="15">
        <v>163.29660000000001</v>
      </c>
      <c r="C75" s="15">
        <v>46.689360000000001</v>
      </c>
    </row>
    <row r="76" spans="1:3">
      <c r="A76" s="11">
        <v>75</v>
      </c>
      <c r="B76" s="15">
        <v>173.35499999999999</v>
      </c>
      <c r="C76" s="15">
        <v>58.348080000000003</v>
      </c>
    </row>
    <row r="77" spans="1:3">
      <c r="A77" s="11">
        <v>76</v>
      </c>
      <c r="B77" s="15">
        <v>168.55439999999999</v>
      </c>
      <c r="C77" s="15">
        <v>54.616199999999999</v>
      </c>
    </row>
    <row r="78" spans="1:3">
      <c r="A78" s="11">
        <v>77</v>
      </c>
      <c r="B78" s="15">
        <v>173.6344</v>
      </c>
      <c r="C78" s="15">
        <v>62.924399999999999</v>
      </c>
    </row>
    <row r="79" spans="1:3">
      <c r="A79" s="11">
        <v>78</v>
      </c>
      <c r="B79" s="15">
        <v>166.31920000000002</v>
      </c>
      <c r="C79" s="15">
        <v>60.363840000000003</v>
      </c>
    </row>
    <row r="80" spans="1:3">
      <c r="A80" s="11">
        <v>79</v>
      </c>
      <c r="B80" s="15">
        <v>177.08879999999999</v>
      </c>
      <c r="C80" s="15">
        <v>52.491480000000003</v>
      </c>
    </row>
    <row r="81" spans="1:3">
      <c r="A81" s="11">
        <v>80</v>
      </c>
      <c r="B81" s="15">
        <v>172.0342</v>
      </c>
      <c r="C81" s="15">
        <v>55.624079999999999</v>
      </c>
    </row>
    <row r="82" spans="1:3">
      <c r="A82" s="11">
        <v>81</v>
      </c>
      <c r="B82" s="15">
        <v>174.34559999999999</v>
      </c>
      <c r="C82" s="15">
        <v>61.122019999999999</v>
      </c>
    </row>
    <row r="83" spans="1:3">
      <c r="A83" s="11">
        <v>82</v>
      </c>
      <c r="B83" s="15">
        <v>169.62120000000002</v>
      </c>
      <c r="C83" s="15">
        <v>55.342600000000004</v>
      </c>
    </row>
    <row r="84" spans="1:3">
      <c r="A84" s="11">
        <v>83</v>
      </c>
      <c r="B84" s="15">
        <v>177.92699999999999</v>
      </c>
      <c r="C84" s="15">
        <v>70.542519999999996</v>
      </c>
    </row>
    <row r="85" spans="1:3">
      <c r="A85" s="11">
        <v>84</v>
      </c>
      <c r="B85" s="15">
        <v>168.35120000000001</v>
      </c>
      <c r="C85" s="15">
        <v>58.538760000000003</v>
      </c>
    </row>
    <row r="86" spans="1:3">
      <c r="A86" s="11">
        <v>85</v>
      </c>
      <c r="B86" s="15">
        <v>175.768</v>
      </c>
      <c r="C86" s="15">
        <v>58.611399999999996</v>
      </c>
    </row>
    <row r="87" spans="1:3">
      <c r="A87" s="11">
        <v>86</v>
      </c>
      <c r="B87" s="15">
        <v>175.59019999999998</v>
      </c>
      <c r="C87" s="15">
        <v>63.319380000000002</v>
      </c>
    </row>
    <row r="88" spans="1:3">
      <c r="A88" s="11">
        <v>87</v>
      </c>
      <c r="B88" s="15">
        <v>171.09440000000001</v>
      </c>
      <c r="C88" s="15">
        <v>63.964059999999996</v>
      </c>
    </row>
    <row r="89" spans="1:3">
      <c r="A89" s="11">
        <v>88</v>
      </c>
      <c r="B89" s="15">
        <v>178.02860000000001</v>
      </c>
      <c r="C89" s="15">
        <v>59.741860000000003</v>
      </c>
    </row>
    <row r="90" spans="1:3">
      <c r="A90" s="11">
        <v>89</v>
      </c>
      <c r="B90" s="15">
        <v>178.25720000000001</v>
      </c>
      <c r="C90" s="15">
        <v>54.988480000000003</v>
      </c>
    </row>
    <row r="91" spans="1:3">
      <c r="A91" s="11">
        <v>90</v>
      </c>
      <c r="B91" s="15">
        <v>173.30420000000001</v>
      </c>
      <c r="C91" s="15">
        <v>59.705539999999999</v>
      </c>
    </row>
    <row r="92" spans="1:3">
      <c r="A92" s="11">
        <v>91</v>
      </c>
      <c r="B92" s="15">
        <v>173.05019999999999</v>
      </c>
      <c r="C92" s="15">
        <v>61.993700000000004</v>
      </c>
    </row>
    <row r="93" spans="1:3">
      <c r="A93" s="11">
        <v>92</v>
      </c>
      <c r="B93" s="15">
        <v>178.40959999999998</v>
      </c>
      <c r="C93" s="15">
        <v>64.236460000000008</v>
      </c>
    </row>
    <row r="94" spans="1:3">
      <c r="A94" s="11">
        <v>93</v>
      </c>
      <c r="B94" s="15">
        <v>181.58459999999999</v>
      </c>
      <c r="C94" s="15">
        <v>63.836940000000006</v>
      </c>
    </row>
    <row r="95" spans="1:3">
      <c r="A95" s="11">
        <v>94</v>
      </c>
      <c r="B95" s="15">
        <v>175.768</v>
      </c>
      <c r="C95" s="15">
        <v>50.911560000000001</v>
      </c>
    </row>
    <row r="96" spans="1:3">
      <c r="A96" s="11">
        <v>95</v>
      </c>
      <c r="B96" s="15">
        <v>177.95240000000001</v>
      </c>
      <c r="C96" s="15">
        <v>60.590840000000007</v>
      </c>
    </row>
    <row r="97" spans="1:3">
      <c r="A97" s="11">
        <v>96</v>
      </c>
      <c r="B97" s="15">
        <v>179.22240000000002</v>
      </c>
      <c r="C97" s="15">
        <v>59.83720000000001</v>
      </c>
    </row>
    <row r="98" spans="1:3">
      <c r="A98" s="11">
        <v>97</v>
      </c>
      <c r="B98" s="15">
        <v>168.37660000000002</v>
      </c>
      <c r="C98" s="15">
        <v>54.49362</v>
      </c>
    </row>
    <row r="99" spans="1:3">
      <c r="A99" s="11">
        <v>98</v>
      </c>
      <c r="B99" s="15">
        <v>161.1122</v>
      </c>
      <c r="C99" s="15">
        <v>55.8874</v>
      </c>
    </row>
    <row r="100" spans="1:3">
      <c r="A100" s="11">
        <v>99</v>
      </c>
      <c r="B100" s="15">
        <v>169.5958</v>
      </c>
      <c r="C100" s="15">
        <v>58.175559999999997</v>
      </c>
    </row>
    <row r="101" spans="1:3">
      <c r="A101" s="11">
        <v>100</v>
      </c>
      <c r="B101" s="15">
        <v>174.98060000000001</v>
      </c>
      <c r="C101" s="15">
        <v>52.42792</v>
      </c>
    </row>
    <row r="102" spans="1:3">
      <c r="A102" s="11">
        <v>101</v>
      </c>
      <c r="B102" s="15">
        <v>164.7698</v>
      </c>
      <c r="C102" s="15">
        <v>46.348860000000002</v>
      </c>
    </row>
    <row r="103" spans="1:3">
      <c r="A103" s="11">
        <v>102</v>
      </c>
      <c r="B103" s="15">
        <v>170.40860000000001</v>
      </c>
      <c r="C103" s="15">
        <v>59.178899999999999</v>
      </c>
    </row>
    <row r="104" spans="1:3">
      <c r="A104" s="11">
        <v>103</v>
      </c>
      <c r="B104" s="15">
        <v>173.60899999999998</v>
      </c>
      <c r="C104" s="15">
        <v>60.917720000000003</v>
      </c>
    </row>
    <row r="105" spans="1:3">
      <c r="A105" s="11">
        <v>104</v>
      </c>
      <c r="B105" s="15">
        <v>166.64940000000001</v>
      </c>
      <c r="C105" s="15">
        <v>44.782560000000004</v>
      </c>
    </row>
    <row r="106" spans="1:3">
      <c r="A106" s="11">
        <v>105</v>
      </c>
      <c r="B106" s="15">
        <v>172.11040000000003</v>
      </c>
      <c r="C106" s="15">
        <v>52.010240000000003</v>
      </c>
    </row>
    <row r="107" spans="1:3">
      <c r="A107" s="11">
        <v>106</v>
      </c>
      <c r="B107" s="15">
        <v>172.77079999999998</v>
      </c>
      <c r="C107" s="15">
        <v>56.064459999999997</v>
      </c>
    </row>
    <row r="108" spans="1:3">
      <c r="A108" s="11">
        <v>107</v>
      </c>
      <c r="B108" s="15">
        <v>171.85640000000001</v>
      </c>
      <c r="C108" s="15">
        <v>55.864699999999999</v>
      </c>
    </row>
    <row r="109" spans="1:3">
      <c r="A109" s="11">
        <v>108</v>
      </c>
      <c r="B109" s="15">
        <v>168.42740000000001</v>
      </c>
      <c r="C109" s="15">
        <v>57.421920000000007</v>
      </c>
    </row>
    <row r="110" spans="1:3">
      <c r="A110" s="11">
        <v>109</v>
      </c>
      <c r="B110" s="15">
        <v>176.3776</v>
      </c>
      <c r="C110" s="15">
        <v>58.302679999999995</v>
      </c>
    </row>
    <row r="111" spans="1:3">
      <c r="A111" s="11">
        <v>110</v>
      </c>
      <c r="B111" s="15">
        <v>162.15360000000001</v>
      </c>
      <c r="C111" s="15">
        <v>57.744260000000004</v>
      </c>
    </row>
    <row r="112" spans="1:3">
      <c r="A112" s="11">
        <v>111</v>
      </c>
      <c r="B112" s="15">
        <v>172.00880000000001</v>
      </c>
      <c r="C112" s="15">
        <v>55.415240000000004</v>
      </c>
    </row>
    <row r="113" spans="1:3">
      <c r="A113" s="11">
        <v>112</v>
      </c>
      <c r="B113" s="15">
        <v>177.92699999999999</v>
      </c>
      <c r="C113" s="15">
        <v>57.934940000000005</v>
      </c>
    </row>
    <row r="114" spans="1:3">
      <c r="A114" s="11">
        <v>113</v>
      </c>
      <c r="B114" s="15">
        <v>178.2826</v>
      </c>
      <c r="C114" s="15">
        <v>59.764559999999996</v>
      </c>
    </row>
    <row r="115" spans="1:3">
      <c r="A115" s="11">
        <v>114</v>
      </c>
      <c r="B115" s="15">
        <v>167.51300000000001</v>
      </c>
      <c r="C115" s="15">
        <v>50.802600000000005</v>
      </c>
    </row>
    <row r="116" spans="1:3">
      <c r="A116" s="11">
        <v>115</v>
      </c>
      <c r="B116" s="15">
        <v>177.8254</v>
      </c>
      <c r="C116" s="15">
        <v>55.406160000000007</v>
      </c>
    </row>
    <row r="117" spans="1:3">
      <c r="A117" s="11">
        <v>116</v>
      </c>
      <c r="B117" s="15">
        <v>174.26939999999999</v>
      </c>
      <c r="C117" s="15">
        <v>58.361700000000006</v>
      </c>
    </row>
    <row r="118" spans="1:3">
      <c r="A118" s="11">
        <v>117</v>
      </c>
      <c r="B118" s="15">
        <v>174.7774</v>
      </c>
      <c r="C118" s="15">
        <v>60.236720000000005</v>
      </c>
    </row>
    <row r="119" spans="1:3">
      <c r="A119" s="11">
        <v>118</v>
      </c>
      <c r="B119" s="15">
        <v>177.19040000000001</v>
      </c>
      <c r="C119" s="15">
        <v>61.771240000000006</v>
      </c>
    </row>
    <row r="120" spans="1:3">
      <c r="A120" s="11">
        <v>119</v>
      </c>
      <c r="B120" s="15">
        <v>166.26839999999999</v>
      </c>
      <c r="C120" s="15">
        <v>52.636760000000002</v>
      </c>
    </row>
    <row r="121" spans="1:3">
      <c r="A121" s="11">
        <v>120</v>
      </c>
      <c r="B121" s="15">
        <v>174.82820000000001</v>
      </c>
      <c r="C121" s="15">
        <v>62.152600000000007</v>
      </c>
    </row>
    <row r="122" spans="1:3">
      <c r="A122" s="11">
        <v>121</v>
      </c>
      <c r="B122" s="15">
        <v>167.13200000000001</v>
      </c>
      <c r="C122" s="15">
        <v>54.425519999999999</v>
      </c>
    </row>
    <row r="123" spans="1:3">
      <c r="A123" s="11">
        <v>122</v>
      </c>
      <c r="B123" s="15">
        <v>170.71339999999998</v>
      </c>
      <c r="C123" s="15">
        <v>49.490540000000003</v>
      </c>
    </row>
    <row r="124" spans="1:3">
      <c r="A124" s="11">
        <v>123</v>
      </c>
      <c r="B124" s="15">
        <v>176.32680000000002</v>
      </c>
      <c r="C124" s="15">
        <v>58.234580000000008</v>
      </c>
    </row>
    <row r="125" spans="1:3">
      <c r="A125" s="11">
        <v>124</v>
      </c>
      <c r="B125" s="15">
        <v>175.10759999999999</v>
      </c>
      <c r="C125" s="15">
        <v>61.421659999999996</v>
      </c>
    </row>
    <row r="126" spans="1:3">
      <c r="A126" s="11">
        <v>125</v>
      </c>
      <c r="B126" s="15">
        <v>172.5676</v>
      </c>
      <c r="C126" s="15">
        <v>48.51444</v>
      </c>
    </row>
    <row r="127" spans="1:3">
      <c r="A127" s="11">
        <v>126</v>
      </c>
      <c r="B127" s="15">
        <v>166.7002</v>
      </c>
      <c r="C127" s="15">
        <v>55.973660000000002</v>
      </c>
    </row>
    <row r="128" spans="1:3">
      <c r="A128" s="11">
        <v>127</v>
      </c>
      <c r="B128" s="15">
        <v>168.91</v>
      </c>
      <c r="C128" s="15">
        <v>49.717540000000007</v>
      </c>
    </row>
    <row r="129" spans="1:3">
      <c r="A129" s="11">
        <v>128</v>
      </c>
      <c r="B129" s="15">
        <v>172.54220000000001</v>
      </c>
      <c r="C129" s="15">
        <v>54.166740000000004</v>
      </c>
    </row>
    <row r="130" spans="1:3">
      <c r="A130" s="11">
        <v>129</v>
      </c>
      <c r="B130" s="15">
        <v>174.98060000000001</v>
      </c>
      <c r="C130" s="15">
        <v>63.668960000000006</v>
      </c>
    </row>
    <row r="131" spans="1:3">
      <c r="A131" s="11">
        <v>130</v>
      </c>
      <c r="B131" s="15">
        <v>178.40959999999998</v>
      </c>
      <c r="C131" s="15">
        <v>60.826919999999994</v>
      </c>
    </row>
    <row r="132" spans="1:3">
      <c r="A132" s="11">
        <v>131</v>
      </c>
      <c r="B132" s="15">
        <v>173.4058</v>
      </c>
      <c r="C132" s="15">
        <v>60.191320000000005</v>
      </c>
    </row>
    <row r="133" spans="1:3">
      <c r="A133" s="11">
        <v>132</v>
      </c>
      <c r="B133" s="15">
        <v>180.92420000000001</v>
      </c>
      <c r="C133" s="15">
        <v>59.337799999999994</v>
      </c>
    </row>
    <row r="134" spans="1:3">
      <c r="A134" s="11">
        <v>133</v>
      </c>
      <c r="B134" s="15">
        <v>175.51399999999998</v>
      </c>
      <c r="C134" s="15">
        <v>52.464240000000004</v>
      </c>
    </row>
    <row r="135" spans="1:3">
      <c r="A135" s="11">
        <v>134</v>
      </c>
      <c r="B135" s="15">
        <v>163.57600000000002</v>
      </c>
      <c r="C135" s="15">
        <v>56.200660000000006</v>
      </c>
    </row>
    <row r="136" spans="1:3">
      <c r="A136" s="11">
        <v>135</v>
      </c>
      <c r="B136" s="15">
        <v>180.59399999999999</v>
      </c>
      <c r="C136" s="15">
        <v>58.175559999999997</v>
      </c>
    </row>
    <row r="137" spans="1:3">
      <c r="A137" s="11">
        <v>136</v>
      </c>
      <c r="B137" s="15">
        <v>173.27879999999999</v>
      </c>
      <c r="C137" s="15">
        <v>61.725840000000005</v>
      </c>
    </row>
    <row r="138" spans="1:3">
      <c r="A138" s="11">
        <v>137</v>
      </c>
      <c r="B138" s="15">
        <v>167.43680000000001</v>
      </c>
      <c r="C138" s="15">
        <v>52.950020000000002</v>
      </c>
    </row>
    <row r="139" spans="1:3">
      <c r="A139" s="11">
        <v>138</v>
      </c>
      <c r="B139" s="15">
        <v>171.29759999999999</v>
      </c>
      <c r="C139" s="15">
        <v>57.576279999999997</v>
      </c>
    </row>
    <row r="140" spans="1:3">
      <c r="A140" s="11">
        <v>139</v>
      </c>
      <c r="B140" s="15">
        <v>187.70600000000002</v>
      </c>
      <c r="C140" s="15">
        <v>68.731059999999999</v>
      </c>
    </row>
    <row r="141" spans="1:3">
      <c r="A141" s="11">
        <v>140</v>
      </c>
      <c r="B141" s="15">
        <v>177.7492</v>
      </c>
      <c r="C141" s="15">
        <v>59.201600000000006</v>
      </c>
    </row>
    <row r="142" spans="1:3">
      <c r="A142" s="11">
        <v>141</v>
      </c>
      <c r="B142" s="15">
        <v>176.58079999999998</v>
      </c>
      <c r="C142" s="15">
        <v>61.839340000000007</v>
      </c>
    </row>
    <row r="143" spans="1:3">
      <c r="A143" s="11">
        <v>142</v>
      </c>
      <c r="B143" s="15">
        <v>165.55720000000002</v>
      </c>
      <c r="C143" s="15">
        <v>51.483600000000003</v>
      </c>
    </row>
    <row r="144" spans="1:3">
      <c r="A144" s="11">
        <v>143</v>
      </c>
      <c r="B144" s="15">
        <v>172.74540000000002</v>
      </c>
      <c r="C144" s="15">
        <v>56.899819999999998</v>
      </c>
    </row>
    <row r="145" spans="1:3">
      <c r="A145" s="11">
        <v>144</v>
      </c>
      <c r="B145" s="15">
        <v>173.58360000000002</v>
      </c>
      <c r="C145" s="15">
        <v>57.921320000000001</v>
      </c>
    </row>
    <row r="146" spans="1:3">
      <c r="A146" s="11">
        <v>145</v>
      </c>
      <c r="B146" s="15">
        <v>165.55720000000002</v>
      </c>
      <c r="C146" s="15">
        <v>48.650640000000003</v>
      </c>
    </row>
    <row r="147" spans="1:3">
      <c r="A147" s="11">
        <v>146</v>
      </c>
      <c r="B147" s="15">
        <v>173.38040000000001</v>
      </c>
      <c r="C147" s="15">
        <v>52.872839999999997</v>
      </c>
    </row>
    <row r="148" spans="1:3">
      <c r="A148" s="11">
        <v>147</v>
      </c>
      <c r="B148" s="15">
        <v>174.16779999999997</v>
      </c>
      <c r="C148" s="15">
        <v>60.763360000000006</v>
      </c>
    </row>
    <row r="149" spans="1:3">
      <c r="A149" s="11">
        <v>148</v>
      </c>
      <c r="B149" s="15">
        <v>163.83000000000001</v>
      </c>
      <c r="C149" s="15">
        <v>51.25206</v>
      </c>
    </row>
    <row r="150" spans="1:3">
      <c r="A150" s="11">
        <v>149</v>
      </c>
      <c r="B150" s="15">
        <v>174.52339999999998</v>
      </c>
      <c r="C150" s="15">
        <v>59.36504</v>
      </c>
    </row>
    <row r="151" spans="1:3">
      <c r="A151" s="11">
        <v>150</v>
      </c>
      <c r="B151" s="15">
        <v>174.98060000000001</v>
      </c>
      <c r="C151" s="15">
        <v>62.543039999999998</v>
      </c>
    </row>
    <row r="152" spans="1:3">
      <c r="A152" s="11">
        <v>151</v>
      </c>
      <c r="B152" s="15">
        <v>176.63160000000002</v>
      </c>
      <c r="C152" s="15">
        <v>56.931600000000003</v>
      </c>
    </row>
    <row r="153" spans="1:3">
      <c r="A153" s="11">
        <v>152</v>
      </c>
      <c r="B153" s="15">
        <v>171.19600000000003</v>
      </c>
      <c r="C153" s="15">
        <v>62.865380000000002</v>
      </c>
    </row>
    <row r="154" spans="1:3">
      <c r="A154" s="11">
        <v>153</v>
      </c>
      <c r="B154" s="15">
        <v>168.85920000000002</v>
      </c>
      <c r="C154" s="15">
        <v>54.85228</v>
      </c>
    </row>
    <row r="155" spans="1:3">
      <c r="A155" s="11">
        <v>154</v>
      </c>
      <c r="B155" s="15">
        <v>167.66540000000001</v>
      </c>
      <c r="C155" s="15">
        <v>63.628100000000003</v>
      </c>
    </row>
    <row r="156" spans="1:3">
      <c r="A156" s="11">
        <v>155</v>
      </c>
      <c r="B156" s="15">
        <v>183.99760000000001</v>
      </c>
      <c r="C156" s="15">
        <v>62.079960000000007</v>
      </c>
    </row>
    <row r="157" spans="1:3">
      <c r="A157" s="11">
        <v>156</v>
      </c>
      <c r="B157" s="15">
        <v>162.89019999999999</v>
      </c>
      <c r="C157" s="15">
        <v>48.173940000000002</v>
      </c>
    </row>
    <row r="158" spans="1:3">
      <c r="A158" s="11">
        <v>157</v>
      </c>
      <c r="B158" s="15">
        <v>180.28920000000002</v>
      </c>
      <c r="C158" s="15">
        <v>72.167840000000012</v>
      </c>
    </row>
    <row r="159" spans="1:3">
      <c r="A159" s="11">
        <v>158</v>
      </c>
      <c r="B159" s="15">
        <v>171.45</v>
      </c>
      <c r="C159" s="15">
        <v>49.390660000000004</v>
      </c>
    </row>
    <row r="160" spans="1:3">
      <c r="A160" s="11">
        <v>159</v>
      </c>
      <c r="B160" s="15">
        <v>182.9308</v>
      </c>
      <c r="C160" s="15">
        <v>63.006120000000003</v>
      </c>
    </row>
    <row r="161" spans="1:3">
      <c r="A161" s="11">
        <v>160</v>
      </c>
      <c r="B161" s="15">
        <v>165.88740000000001</v>
      </c>
      <c r="C161" s="15">
        <v>52.623139999999999</v>
      </c>
    </row>
    <row r="162" spans="1:3">
      <c r="A162" s="11">
        <v>161</v>
      </c>
      <c r="B162" s="15">
        <v>170.38319999999999</v>
      </c>
      <c r="C162" s="15">
        <v>66.415660000000003</v>
      </c>
    </row>
    <row r="163" spans="1:3">
      <c r="A163" s="11">
        <v>162</v>
      </c>
      <c r="B163" s="15">
        <v>163.5506</v>
      </c>
      <c r="C163" s="15">
        <v>49.88552</v>
      </c>
    </row>
    <row r="164" spans="1:3">
      <c r="A164" s="11">
        <v>163</v>
      </c>
      <c r="B164" s="15">
        <v>176.19980000000001</v>
      </c>
      <c r="C164" s="15">
        <v>63.128700000000009</v>
      </c>
    </row>
    <row r="165" spans="1:3">
      <c r="A165" s="11">
        <v>164</v>
      </c>
      <c r="B165" s="15">
        <v>173.68519999999998</v>
      </c>
      <c r="C165" s="15">
        <v>54.434600000000003</v>
      </c>
    </row>
    <row r="166" spans="1:3">
      <c r="A166" s="11">
        <v>165</v>
      </c>
      <c r="B166" s="15">
        <v>165.88740000000001</v>
      </c>
      <c r="C166" s="15">
        <v>58.252740000000003</v>
      </c>
    </row>
    <row r="167" spans="1:3">
      <c r="A167" s="11">
        <v>166</v>
      </c>
      <c r="B167" s="15">
        <v>170.53560000000002</v>
      </c>
      <c r="C167" s="15">
        <v>57.766959999999997</v>
      </c>
    </row>
    <row r="168" spans="1:3">
      <c r="A168" s="11">
        <v>167</v>
      </c>
      <c r="B168" s="15">
        <v>173.7106</v>
      </c>
      <c r="C168" s="15">
        <v>52.314420000000005</v>
      </c>
    </row>
    <row r="169" spans="1:3">
      <c r="A169" s="11">
        <v>168</v>
      </c>
      <c r="B169" s="15">
        <v>168.37660000000002</v>
      </c>
      <c r="C169" s="15">
        <v>56.659199999999998</v>
      </c>
    </row>
    <row r="170" spans="1:3">
      <c r="A170" s="11">
        <v>169</v>
      </c>
      <c r="B170" s="15">
        <v>170.6626</v>
      </c>
      <c r="C170" s="15">
        <v>57.635300000000001</v>
      </c>
    </row>
    <row r="171" spans="1:3">
      <c r="A171" s="11">
        <v>170</v>
      </c>
      <c r="B171" s="15">
        <v>167.6146</v>
      </c>
      <c r="C171" s="15">
        <v>50.516579999999998</v>
      </c>
    </row>
    <row r="172" spans="1:3">
      <c r="A172" s="11">
        <v>171</v>
      </c>
      <c r="B172" s="15">
        <v>176.35220000000001</v>
      </c>
      <c r="C172" s="15">
        <v>55.664940000000001</v>
      </c>
    </row>
    <row r="173" spans="1:3">
      <c r="A173" s="11">
        <v>172</v>
      </c>
      <c r="B173" s="15">
        <v>172.6438</v>
      </c>
      <c r="C173" s="15">
        <v>56.39134</v>
      </c>
    </row>
    <row r="174" spans="1:3">
      <c r="A174" s="11">
        <v>173</v>
      </c>
      <c r="B174" s="15">
        <v>172.11040000000003</v>
      </c>
      <c r="C174" s="15">
        <v>56.591100000000004</v>
      </c>
    </row>
    <row r="175" spans="1:3">
      <c r="A175" s="11">
        <v>174</v>
      </c>
      <c r="B175" s="15">
        <v>165.81120000000001</v>
      </c>
      <c r="C175" s="15">
        <v>54.262079999999997</v>
      </c>
    </row>
    <row r="176" spans="1:3">
      <c r="A176" s="11">
        <v>175</v>
      </c>
      <c r="B176" s="15">
        <v>187.5282</v>
      </c>
      <c r="C176" s="15">
        <v>63.242200000000004</v>
      </c>
    </row>
    <row r="177" spans="1:3">
      <c r="A177" s="11">
        <v>176</v>
      </c>
      <c r="B177" s="15">
        <v>169.69740000000002</v>
      </c>
      <c r="C177" s="15">
        <v>47.592820000000003</v>
      </c>
    </row>
    <row r="178" spans="1:3">
      <c r="A178" s="11">
        <v>177</v>
      </c>
      <c r="B178" s="15">
        <v>169.9006</v>
      </c>
      <c r="C178" s="15">
        <v>55.860160000000008</v>
      </c>
    </row>
    <row r="179" spans="1:3">
      <c r="A179" s="11">
        <v>178</v>
      </c>
      <c r="B179" s="15">
        <v>166.97959999999998</v>
      </c>
      <c r="C179" s="15">
        <v>53.976060000000004</v>
      </c>
    </row>
    <row r="180" spans="1:3">
      <c r="A180" s="11">
        <v>179</v>
      </c>
      <c r="B180" s="15">
        <v>167.58920000000001</v>
      </c>
      <c r="C180" s="15">
        <v>55.156460000000003</v>
      </c>
    </row>
    <row r="181" spans="1:3">
      <c r="A181" s="11">
        <v>180</v>
      </c>
      <c r="B181" s="15">
        <v>169.11320000000001</v>
      </c>
      <c r="C181" s="15">
        <v>54.139500000000005</v>
      </c>
    </row>
    <row r="182" spans="1:3">
      <c r="A182" s="11">
        <v>181</v>
      </c>
      <c r="B182" s="15">
        <v>170.45939999999999</v>
      </c>
      <c r="C182" s="15">
        <v>61.299080000000004</v>
      </c>
    </row>
    <row r="183" spans="1:3">
      <c r="A183" s="11">
        <v>182</v>
      </c>
      <c r="B183" s="15">
        <v>167.30980000000002</v>
      </c>
      <c r="C183" s="15">
        <v>52.768420000000006</v>
      </c>
    </row>
    <row r="184" spans="1:3">
      <c r="A184" s="11">
        <v>183</v>
      </c>
      <c r="B184" s="15">
        <v>169.62120000000002</v>
      </c>
      <c r="C184" s="15">
        <v>49.563180000000003</v>
      </c>
    </row>
    <row r="185" spans="1:3">
      <c r="A185" s="11">
        <v>184</v>
      </c>
      <c r="B185" s="15">
        <v>174.59959999999998</v>
      </c>
      <c r="C185" s="15">
        <v>56.395879999999998</v>
      </c>
    </row>
    <row r="186" spans="1:3">
      <c r="A186" s="11">
        <v>185</v>
      </c>
      <c r="B186" s="15">
        <v>168.22420000000002</v>
      </c>
      <c r="C186" s="15">
        <v>64.086640000000003</v>
      </c>
    </row>
    <row r="187" spans="1:3">
      <c r="A187" s="11">
        <v>186</v>
      </c>
      <c r="B187" s="15">
        <v>167.5384</v>
      </c>
      <c r="C187" s="15">
        <v>58.634100000000004</v>
      </c>
    </row>
    <row r="188" spans="1:3">
      <c r="A188" s="11">
        <v>187</v>
      </c>
      <c r="B188" s="15">
        <v>174.19319999999999</v>
      </c>
      <c r="C188" s="15">
        <v>58.052980000000005</v>
      </c>
    </row>
    <row r="189" spans="1:3">
      <c r="A189" s="11">
        <v>188</v>
      </c>
      <c r="B189" s="15">
        <v>169.13860000000003</v>
      </c>
      <c r="C189" s="15">
        <v>54.897680000000001</v>
      </c>
    </row>
    <row r="190" spans="1:3">
      <c r="A190" s="11">
        <v>189</v>
      </c>
      <c r="B190" s="15">
        <v>170.10380000000001</v>
      </c>
      <c r="C190" s="15">
        <v>57.953100000000006</v>
      </c>
    </row>
    <row r="191" spans="1:3">
      <c r="A191" s="11">
        <v>190</v>
      </c>
      <c r="B191" s="15">
        <v>172.92320000000001</v>
      </c>
      <c r="C191" s="15">
        <v>46.06738</v>
      </c>
    </row>
    <row r="192" spans="1:3">
      <c r="A192" s="11">
        <v>191</v>
      </c>
      <c r="B192" s="15">
        <v>178.2826</v>
      </c>
      <c r="C192" s="15">
        <v>65.825460000000007</v>
      </c>
    </row>
    <row r="193" spans="1:3">
      <c r="A193" s="11">
        <v>192</v>
      </c>
      <c r="B193" s="15">
        <v>166.42079999999999</v>
      </c>
      <c r="C193" s="15">
        <v>50.371300000000005</v>
      </c>
    </row>
    <row r="194" spans="1:3">
      <c r="A194" s="11">
        <v>193</v>
      </c>
      <c r="B194" s="15">
        <v>171.3484</v>
      </c>
      <c r="C194" s="15">
        <v>60.31844000000001</v>
      </c>
    </row>
    <row r="195" spans="1:3">
      <c r="A195" s="11">
        <v>194</v>
      </c>
      <c r="B195" s="15">
        <v>171.22139999999999</v>
      </c>
      <c r="C195" s="15">
        <v>66.438360000000003</v>
      </c>
    </row>
    <row r="196" spans="1:3">
      <c r="A196" s="11">
        <v>195</v>
      </c>
      <c r="B196" s="15">
        <v>176.93639999999999</v>
      </c>
      <c r="C196" s="15">
        <v>66.097859999999997</v>
      </c>
    </row>
    <row r="197" spans="1:3">
      <c r="A197" s="11">
        <v>196</v>
      </c>
      <c r="B197" s="15">
        <v>167.13200000000001</v>
      </c>
      <c r="C197" s="15">
        <v>54.861360000000005</v>
      </c>
    </row>
    <row r="198" spans="1:3">
      <c r="A198" s="11">
        <v>197</v>
      </c>
      <c r="B198" s="15">
        <v>167.9194</v>
      </c>
      <c r="C198" s="15">
        <v>52.564120000000003</v>
      </c>
    </row>
    <row r="199" spans="1:3">
      <c r="A199" s="11">
        <v>198</v>
      </c>
      <c r="B199" s="15">
        <v>173.3296</v>
      </c>
      <c r="C199" s="15">
        <v>58.248200000000004</v>
      </c>
    </row>
    <row r="200" spans="1:3">
      <c r="A200" s="11">
        <v>199</v>
      </c>
      <c r="B200" s="15">
        <v>172.77079999999998</v>
      </c>
      <c r="C200" s="15">
        <v>57.871380000000002</v>
      </c>
    </row>
    <row r="201" spans="1:3">
      <c r="A201" s="11">
        <v>200</v>
      </c>
      <c r="B201" s="15">
        <v>181.3306</v>
      </c>
      <c r="C201" s="15">
        <v>58.057519999999997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1"/>
  <sheetViews>
    <sheetView zoomScale="135" zoomScaleNormal="80" workbookViewId="0">
      <pane ySplit="1" topLeftCell="A2" activePane="bottomLeft" state="frozen"/>
      <selection pane="bottomLeft" activeCell="M89" sqref="M89"/>
    </sheetView>
  </sheetViews>
  <sheetFormatPr baseColWidth="10" defaultColWidth="8.83203125" defaultRowHeight="17"/>
  <cols>
    <col min="1" max="3" width="9" bestFit="1" customWidth="1"/>
    <col min="5" max="7" width="9" bestFit="1" customWidth="1"/>
    <col min="8" max="8" width="11" bestFit="1" customWidth="1"/>
    <col min="9" max="9" width="9.83203125" bestFit="1" customWidth="1"/>
    <col min="11" max="11" width="9" bestFit="1" customWidth="1"/>
    <col min="12" max="12" width="14.6640625" bestFit="1" customWidth="1"/>
    <col min="13" max="13" width="13.1640625" bestFit="1" customWidth="1"/>
    <col min="15" max="15" width="19" bestFit="1" customWidth="1"/>
    <col min="16" max="17" width="11.83203125" bestFit="1" customWidth="1"/>
  </cols>
  <sheetData>
    <row r="1" spans="1:17">
      <c r="A1" s="38"/>
      <c r="B1" s="39" t="s">
        <v>61</v>
      </c>
      <c r="C1" s="40" t="s">
        <v>62</v>
      </c>
      <c r="E1" s="45" t="s">
        <v>44</v>
      </c>
      <c r="F1" s="44" t="s">
        <v>63</v>
      </c>
      <c r="G1" s="44" t="s">
        <v>64</v>
      </c>
      <c r="H1" s="44" t="s">
        <v>65</v>
      </c>
      <c r="I1" s="44" t="s">
        <v>66</v>
      </c>
      <c r="K1" s="44" t="s">
        <v>43</v>
      </c>
      <c r="L1" s="48" t="s">
        <v>48</v>
      </c>
      <c r="M1" s="48" t="s">
        <v>50</v>
      </c>
      <c r="O1" s="45" t="s">
        <v>68</v>
      </c>
      <c r="P1" s="45" t="s">
        <v>69</v>
      </c>
      <c r="Q1" s="45" t="s">
        <v>70</v>
      </c>
    </row>
    <row r="2" spans="1:17">
      <c r="A2" s="41">
        <v>1</v>
      </c>
      <c r="B2" s="34">
        <v>60</v>
      </c>
      <c r="C2" s="35">
        <v>847</v>
      </c>
      <c r="E2">
        <f>B2</f>
        <v>60</v>
      </c>
      <c r="F2">
        <f>C2</f>
        <v>847</v>
      </c>
      <c r="G2">
        <f>E2^2</f>
        <v>3600</v>
      </c>
      <c r="H2">
        <f>F2^2</f>
        <v>717409</v>
      </c>
      <c r="I2">
        <f>E2*F2</f>
        <v>50820</v>
      </c>
      <c r="K2" s="43">
        <f>$I$91+$I$90*E2</f>
        <v>883.04025176259029</v>
      </c>
      <c r="L2" s="43">
        <f>(K2-$F$88)^2</f>
        <v>642.00769719485777</v>
      </c>
      <c r="M2" s="43">
        <f>(F2-K2)^2</f>
        <v>1298.8997471108923</v>
      </c>
      <c r="O2" s="43">
        <f>(E2-$E$88)*(F2-$F$88)</f>
        <v>83.325680272108997</v>
      </c>
      <c r="P2" s="43">
        <f>(E2-$E$88)^2</f>
        <v>60.617346938775604</v>
      </c>
      <c r="Q2" s="43">
        <f>(F2-$F$88)^2</f>
        <v>114.54095804988685</v>
      </c>
    </row>
    <row r="3" spans="1:17">
      <c r="A3" s="41">
        <v>2</v>
      </c>
      <c r="B3" s="34">
        <v>53</v>
      </c>
      <c r="C3" s="35">
        <v>887</v>
      </c>
      <c r="E3">
        <f t="shared" ref="E3:E66" si="0">B3</f>
        <v>53</v>
      </c>
      <c r="F3">
        <f t="shared" ref="F3:F66" si="1">C3</f>
        <v>887</v>
      </c>
      <c r="G3">
        <f t="shared" ref="G3:G66" si="2">E3^2</f>
        <v>2809</v>
      </c>
      <c r="H3">
        <f t="shared" ref="H3:H66" si="3">F3^2</f>
        <v>786769</v>
      </c>
      <c r="I3">
        <f t="shared" ref="I3:I66" si="4">E3*F3</f>
        <v>47011</v>
      </c>
      <c r="K3" s="43">
        <f t="shared" ref="K3:K66" si="5">$I$91+$I$90*E3</f>
        <v>905.82108973874176</v>
      </c>
      <c r="L3" s="43">
        <f t="shared" ref="L3:L66" si="6">(K3-$F$88)^2</f>
        <v>2315.4101352665957</v>
      </c>
      <c r="M3" s="43">
        <f t="shared" ref="M3:M66" si="7">(F3-K3)^2</f>
        <v>354.23341895377041</v>
      </c>
      <c r="O3" s="43">
        <f t="shared" ref="O3:O66" si="8">(E3-$E$88)*(F3-$F$88)</f>
        <v>-433.18622448979596</v>
      </c>
      <c r="P3" s="43">
        <f t="shared" ref="P3:P66" si="9">(E3-$E$88)^2</f>
        <v>218.61734693877568</v>
      </c>
      <c r="Q3" s="43">
        <f t="shared" ref="Q3:Q66" si="10">(F3-$F$88)^2</f>
        <v>858.3504818594098</v>
      </c>
    </row>
    <row r="4" spans="1:17">
      <c r="A4" s="41">
        <v>3</v>
      </c>
      <c r="B4" s="34">
        <v>60</v>
      </c>
      <c r="C4" s="35">
        <v>879</v>
      </c>
      <c r="E4">
        <f t="shared" si="0"/>
        <v>60</v>
      </c>
      <c r="F4">
        <f t="shared" si="1"/>
        <v>879</v>
      </c>
      <c r="G4">
        <f t="shared" si="2"/>
        <v>3600</v>
      </c>
      <c r="H4">
        <f t="shared" si="3"/>
        <v>772641</v>
      </c>
      <c r="I4">
        <f t="shared" si="4"/>
        <v>52740</v>
      </c>
      <c r="K4" s="43">
        <f t="shared" si="5"/>
        <v>883.04025176259029</v>
      </c>
      <c r="L4" s="43">
        <f t="shared" si="6"/>
        <v>642.00769719485777</v>
      </c>
      <c r="M4" s="43">
        <f t="shared" si="7"/>
        <v>16.323634305113924</v>
      </c>
      <c r="O4" s="43">
        <f t="shared" si="8"/>
        <v>-165.81717687074834</v>
      </c>
      <c r="P4" s="43">
        <f t="shared" si="9"/>
        <v>60.617346938775604</v>
      </c>
      <c r="Q4" s="43">
        <f t="shared" si="10"/>
        <v>453.58857709750521</v>
      </c>
    </row>
    <row r="5" spans="1:17">
      <c r="A5" s="41">
        <v>4</v>
      </c>
      <c r="B5" s="34">
        <v>55</v>
      </c>
      <c r="C5" s="35">
        <v>919</v>
      </c>
      <c r="E5">
        <f t="shared" si="0"/>
        <v>55</v>
      </c>
      <c r="F5">
        <f t="shared" si="1"/>
        <v>919</v>
      </c>
      <c r="G5">
        <f t="shared" si="2"/>
        <v>3025</v>
      </c>
      <c r="H5">
        <f t="shared" si="3"/>
        <v>844561</v>
      </c>
      <c r="I5">
        <f t="shared" si="4"/>
        <v>50545</v>
      </c>
      <c r="K5" s="43">
        <f t="shared" si="5"/>
        <v>899.31227888841272</v>
      </c>
      <c r="L5" s="43">
        <f t="shared" si="6"/>
        <v>1731.38360624698</v>
      </c>
      <c r="M5" s="43">
        <f t="shared" si="7"/>
        <v>387.60636256763945</v>
      </c>
      <c r="O5" s="43">
        <f t="shared" si="8"/>
        <v>-783.73384353741517</v>
      </c>
      <c r="P5" s="43">
        <f t="shared" si="9"/>
        <v>163.47448979591852</v>
      </c>
      <c r="Q5" s="43">
        <f t="shared" si="10"/>
        <v>3757.398100907028</v>
      </c>
    </row>
    <row r="6" spans="1:17" hidden="1">
      <c r="A6" s="41">
        <v>5</v>
      </c>
      <c r="B6" s="34">
        <v>60</v>
      </c>
      <c r="C6" s="35">
        <v>816</v>
      </c>
      <c r="E6">
        <f t="shared" si="0"/>
        <v>60</v>
      </c>
      <c r="F6">
        <f t="shared" si="1"/>
        <v>816</v>
      </c>
      <c r="G6">
        <f t="shared" si="2"/>
        <v>3600</v>
      </c>
      <c r="H6">
        <f t="shared" si="3"/>
        <v>665856</v>
      </c>
      <c r="I6">
        <f t="shared" si="4"/>
        <v>48960</v>
      </c>
      <c r="K6" s="43">
        <f t="shared" si="5"/>
        <v>883.04025176259029</v>
      </c>
      <c r="L6" s="43">
        <f t="shared" si="6"/>
        <v>642.00769719485777</v>
      </c>
      <c r="M6" s="43">
        <f t="shared" si="7"/>
        <v>4494.3953563914902</v>
      </c>
      <c r="O6" s="43">
        <f t="shared" si="8"/>
        <v>324.68282312925203</v>
      </c>
      <c r="P6" s="43">
        <f t="shared" si="9"/>
        <v>60.617346938775604</v>
      </c>
      <c r="Q6" s="43">
        <f t="shared" si="10"/>
        <v>1739.0885770975065</v>
      </c>
    </row>
    <row r="7" spans="1:17" hidden="1">
      <c r="A7" s="41">
        <v>6</v>
      </c>
      <c r="B7" s="34">
        <v>78</v>
      </c>
      <c r="C7" s="35">
        <v>814</v>
      </c>
      <c r="E7">
        <f t="shared" si="0"/>
        <v>78</v>
      </c>
      <c r="F7">
        <f t="shared" si="1"/>
        <v>814</v>
      </c>
      <c r="G7">
        <f t="shared" si="2"/>
        <v>6084</v>
      </c>
      <c r="H7">
        <f t="shared" si="3"/>
        <v>662596</v>
      </c>
      <c r="I7">
        <f t="shared" si="4"/>
        <v>63492</v>
      </c>
      <c r="K7" s="43">
        <f t="shared" si="5"/>
        <v>824.46095410962937</v>
      </c>
      <c r="L7" s="43">
        <f t="shared" si="6"/>
        <v>1104.9924585420063</v>
      </c>
      <c r="M7" s="43">
        <f t="shared" si="7"/>
        <v>109.4315608837716</v>
      </c>
      <c r="O7" s="43">
        <f t="shared" si="8"/>
        <v>-446.3886054421767</v>
      </c>
      <c r="P7" s="43">
        <f t="shared" si="9"/>
        <v>104.33163265306111</v>
      </c>
      <c r="Q7" s="43">
        <f t="shared" si="10"/>
        <v>1909.8981009070303</v>
      </c>
    </row>
    <row r="8" spans="1:17" hidden="1">
      <c r="A8" s="41">
        <v>7</v>
      </c>
      <c r="B8" s="34">
        <v>74</v>
      </c>
      <c r="C8" s="35">
        <v>814</v>
      </c>
      <c r="E8">
        <f t="shared" si="0"/>
        <v>74</v>
      </c>
      <c r="F8">
        <f t="shared" si="1"/>
        <v>814</v>
      </c>
      <c r="G8">
        <f t="shared" si="2"/>
        <v>5476</v>
      </c>
      <c r="H8">
        <f t="shared" si="3"/>
        <v>662596</v>
      </c>
      <c r="I8">
        <f t="shared" si="4"/>
        <v>60236</v>
      </c>
      <c r="K8" s="43">
        <f t="shared" si="5"/>
        <v>837.47857581028734</v>
      </c>
      <c r="L8" s="43">
        <f t="shared" si="6"/>
        <v>409.0022944253725</v>
      </c>
      <c r="M8" s="43">
        <f t="shared" si="7"/>
        <v>551.24352207940979</v>
      </c>
      <c r="O8" s="43">
        <f t="shared" si="8"/>
        <v>-271.57908163265284</v>
      </c>
      <c r="P8" s="43">
        <f t="shared" si="9"/>
        <v>38.617346938775434</v>
      </c>
      <c r="Q8" s="43">
        <f t="shared" si="10"/>
        <v>1909.8981009070303</v>
      </c>
    </row>
    <row r="9" spans="1:17" hidden="1">
      <c r="A9" s="41">
        <v>8</v>
      </c>
      <c r="B9" s="34">
        <v>70</v>
      </c>
      <c r="C9" s="35">
        <v>855</v>
      </c>
      <c r="E9">
        <f t="shared" si="0"/>
        <v>70</v>
      </c>
      <c r="F9">
        <f t="shared" si="1"/>
        <v>855</v>
      </c>
      <c r="G9">
        <f t="shared" si="2"/>
        <v>4900</v>
      </c>
      <c r="H9">
        <f t="shared" si="3"/>
        <v>731025</v>
      </c>
      <c r="I9">
        <f t="shared" si="4"/>
        <v>59850</v>
      </c>
      <c r="K9" s="43">
        <f t="shared" si="5"/>
        <v>850.49619751094531</v>
      </c>
      <c r="L9" s="43">
        <f t="shared" si="6"/>
        <v>51.929079791621426</v>
      </c>
      <c r="M9" s="43">
        <f t="shared" si="7"/>
        <v>20.284236860415241</v>
      </c>
      <c r="O9" s="43">
        <f t="shared" si="8"/>
        <v>-5.9838435374149732</v>
      </c>
      <c r="P9" s="43">
        <f t="shared" si="9"/>
        <v>4.9030612244897691</v>
      </c>
      <c r="Q9" s="43">
        <f t="shared" si="10"/>
        <v>7.3028628117914414</v>
      </c>
    </row>
    <row r="10" spans="1:17" hidden="1">
      <c r="A10" s="41">
        <v>9</v>
      </c>
      <c r="B10" s="34">
        <v>46</v>
      </c>
      <c r="C10" s="35">
        <v>980</v>
      </c>
      <c r="E10">
        <f t="shared" si="0"/>
        <v>46</v>
      </c>
      <c r="F10">
        <f t="shared" si="1"/>
        <v>980</v>
      </c>
      <c r="G10">
        <f t="shared" si="2"/>
        <v>2116</v>
      </c>
      <c r="H10">
        <f t="shared" si="3"/>
        <v>960400</v>
      </c>
      <c r="I10">
        <f t="shared" si="4"/>
        <v>45080</v>
      </c>
      <c r="K10" s="43">
        <f t="shared" si="5"/>
        <v>928.60192771489324</v>
      </c>
      <c r="L10" s="43">
        <f t="shared" si="6"/>
        <v>5026.7457311296648</v>
      </c>
      <c r="M10" s="43">
        <f t="shared" si="7"/>
        <v>2641.7618346250601</v>
      </c>
      <c r="O10" s="43">
        <f t="shared" si="8"/>
        <v>-2664.3409863945585</v>
      </c>
      <c r="P10" s="43">
        <f t="shared" si="9"/>
        <v>474.61734693877577</v>
      </c>
      <c r="Q10" s="43">
        <f t="shared" si="10"/>
        <v>14956.707624716551</v>
      </c>
    </row>
    <row r="11" spans="1:17" hidden="1">
      <c r="A11" s="41">
        <v>10</v>
      </c>
      <c r="B11" s="34">
        <v>50</v>
      </c>
      <c r="C11" s="35">
        <v>954</v>
      </c>
      <c r="E11">
        <f t="shared" si="0"/>
        <v>50</v>
      </c>
      <c r="F11">
        <f t="shared" si="1"/>
        <v>954</v>
      </c>
      <c r="G11">
        <f t="shared" si="2"/>
        <v>2500</v>
      </c>
      <c r="H11">
        <f t="shared" si="3"/>
        <v>910116</v>
      </c>
      <c r="I11">
        <f t="shared" si="4"/>
        <v>47700</v>
      </c>
      <c r="K11" s="43">
        <f t="shared" si="5"/>
        <v>915.58430601423515</v>
      </c>
      <c r="L11" s="43">
        <f t="shared" si="6"/>
        <v>3350.3172488661044</v>
      </c>
      <c r="M11" s="43">
        <f t="shared" si="7"/>
        <v>1475.7655444079294</v>
      </c>
      <c r="O11" s="43">
        <f t="shared" si="8"/>
        <v>-1712.7219387755106</v>
      </c>
      <c r="P11" s="43">
        <f t="shared" si="9"/>
        <v>316.33163265306143</v>
      </c>
      <c r="Q11" s="43">
        <f t="shared" si="10"/>
        <v>9273.2314342403606</v>
      </c>
    </row>
    <row r="12" spans="1:17" hidden="1">
      <c r="A12" s="41">
        <v>11</v>
      </c>
      <c r="B12" s="34">
        <v>50</v>
      </c>
      <c r="C12" s="35">
        <v>1078</v>
      </c>
      <c r="E12">
        <f t="shared" si="0"/>
        <v>50</v>
      </c>
      <c r="F12">
        <f t="shared" si="1"/>
        <v>1078</v>
      </c>
      <c r="G12">
        <f t="shared" si="2"/>
        <v>2500</v>
      </c>
      <c r="H12">
        <f t="shared" si="3"/>
        <v>1162084</v>
      </c>
      <c r="I12">
        <f t="shared" si="4"/>
        <v>53900</v>
      </c>
      <c r="K12" s="43">
        <f t="shared" si="5"/>
        <v>915.58430601423515</v>
      </c>
      <c r="L12" s="43">
        <f t="shared" si="6"/>
        <v>3350.3172488661044</v>
      </c>
      <c r="M12" s="43">
        <f t="shared" si="7"/>
        <v>26378.85765287761</v>
      </c>
      <c r="O12" s="43">
        <f t="shared" si="8"/>
        <v>-3918.1505102040828</v>
      </c>
      <c r="P12" s="43">
        <f t="shared" si="9"/>
        <v>316.33163265306143</v>
      </c>
      <c r="Q12" s="43">
        <f t="shared" si="10"/>
        <v>48531.040958049882</v>
      </c>
    </row>
    <row r="13" spans="1:17" hidden="1">
      <c r="A13" s="41">
        <v>12</v>
      </c>
      <c r="B13" s="34">
        <v>59</v>
      </c>
      <c r="C13" s="35">
        <v>1001</v>
      </c>
      <c r="E13">
        <f t="shared" si="0"/>
        <v>59</v>
      </c>
      <c r="F13">
        <f t="shared" si="1"/>
        <v>1001</v>
      </c>
      <c r="G13">
        <f t="shared" si="2"/>
        <v>3481</v>
      </c>
      <c r="H13">
        <f t="shared" si="3"/>
        <v>1002001</v>
      </c>
      <c r="I13">
        <f t="shared" si="4"/>
        <v>59059</v>
      </c>
      <c r="K13" s="43">
        <f t="shared" si="5"/>
        <v>886.29465718775475</v>
      </c>
      <c r="L13" s="43">
        <f t="shared" si="6"/>
        <v>817.51826031992073</v>
      </c>
      <c r="M13" s="43">
        <f t="shared" si="7"/>
        <v>13157.315669674703</v>
      </c>
      <c r="O13" s="43">
        <f t="shared" si="8"/>
        <v>-1258.971938775511</v>
      </c>
      <c r="P13" s="43">
        <f t="shared" si="9"/>
        <v>77.188775510204195</v>
      </c>
      <c r="Q13" s="43">
        <f t="shared" si="10"/>
        <v>20534.20762471655</v>
      </c>
    </row>
    <row r="14" spans="1:17" hidden="1">
      <c r="A14" s="41">
        <v>13</v>
      </c>
      <c r="B14" s="34">
        <v>62</v>
      </c>
      <c r="C14" s="35">
        <v>766</v>
      </c>
      <c r="E14">
        <f t="shared" si="0"/>
        <v>62</v>
      </c>
      <c r="F14">
        <f t="shared" si="1"/>
        <v>766</v>
      </c>
      <c r="G14">
        <f t="shared" si="2"/>
        <v>3844</v>
      </c>
      <c r="H14">
        <f t="shared" si="3"/>
        <v>586756</v>
      </c>
      <c r="I14">
        <f t="shared" si="4"/>
        <v>47492</v>
      </c>
      <c r="K14" s="43">
        <f t="shared" si="5"/>
        <v>876.53144091226125</v>
      </c>
      <c r="L14" s="43">
        <f t="shared" si="6"/>
        <v>354.53349897276689</v>
      </c>
      <c r="M14" s="43">
        <f t="shared" si="7"/>
        <v>12217.199430140699</v>
      </c>
      <c r="O14" s="43">
        <f t="shared" si="8"/>
        <v>530.56377551020466</v>
      </c>
      <c r="P14" s="43">
        <f t="shared" si="9"/>
        <v>33.474489795918437</v>
      </c>
      <c r="Q14" s="43">
        <f t="shared" si="10"/>
        <v>8409.3266723356028</v>
      </c>
    </row>
    <row r="15" spans="1:17" hidden="1">
      <c r="A15" s="41">
        <v>14</v>
      </c>
      <c r="B15" s="34">
        <v>64</v>
      </c>
      <c r="C15" s="35">
        <v>916</v>
      </c>
      <c r="E15">
        <f t="shared" si="0"/>
        <v>64</v>
      </c>
      <c r="F15">
        <f t="shared" si="1"/>
        <v>916</v>
      </c>
      <c r="G15">
        <f t="shared" si="2"/>
        <v>4096</v>
      </c>
      <c r="H15">
        <f t="shared" si="3"/>
        <v>839056</v>
      </c>
      <c r="I15">
        <f t="shared" si="4"/>
        <v>58624</v>
      </c>
      <c r="K15" s="43">
        <f t="shared" si="5"/>
        <v>870.02263006193232</v>
      </c>
      <c r="L15" s="43">
        <f t="shared" si="6"/>
        <v>151.78853812140096</v>
      </c>
      <c r="M15" s="43">
        <f t="shared" si="7"/>
        <v>2113.9185464219299</v>
      </c>
      <c r="O15" s="43">
        <f t="shared" si="8"/>
        <v>-220.698129251701</v>
      </c>
      <c r="P15" s="43">
        <f t="shared" si="9"/>
        <v>14.33163265306127</v>
      </c>
      <c r="Q15" s="43">
        <f t="shared" si="10"/>
        <v>3398.6123866213138</v>
      </c>
    </row>
    <row r="16" spans="1:17" hidden="1">
      <c r="A16" s="41">
        <v>15</v>
      </c>
      <c r="B16" s="34">
        <v>51</v>
      </c>
      <c r="C16" s="35">
        <v>798</v>
      </c>
      <c r="E16">
        <f t="shared" si="0"/>
        <v>51</v>
      </c>
      <c r="F16">
        <f t="shared" si="1"/>
        <v>798</v>
      </c>
      <c r="G16">
        <f t="shared" si="2"/>
        <v>2601</v>
      </c>
      <c r="H16">
        <f t="shared" si="3"/>
        <v>636804</v>
      </c>
      <c r="I16">
        <f t="shared" si="4"/>
        <v>40698</v>
      </c>
      <c r="K16" s="43">
        <f t="shared" si="5"/>
        <v>912.32990058907069</v>
      </c>
      <c r="L16" s="43">
        <f t="shared" si="6"/>
        <v>2984.1659016569215</v>
      </c>
      <c r="M16" s="43">
        <f t="shared" si="7"/>
        <v>13071.326168706786</v>
      </c>
      <c r="O16" s="43">
        <f t="shared" si="8"/>
        <v>1002.1471088435379</v>
      </c>
      <c r="P16" s="43">
        <f t="shared" si="9"/>
        <v>281.76020408163288</v>
      </c>
      <c r="Q16" s="43">
        <f t="shared" si="10"/>
        <v>3564.3742913832211</v>
      </c>
    </row>
    <row r="17" spans="1:17" hidden="1">
      <c r="A17" s="41">
        <v>16</v>
      </c>
      <c r="B17" s="34">
        <v>66</v>
      </c>
      <c r="C17" s="35">
        <v>782</v>
      </c>
      <c r="E17">
        <f t="shared" si="0"/>
        <v>66</v>
      </c>
      <c r="F17">
        <f t="shared" si="1"/>
        <v>782</v>
      </c>
      <c r="G17">
        <f t="shared" si="2"/>
        <v>4356</v>
      </c>
      <c r="H17">
        <f t="shared" si="3"/>
        <v>611524</v>
      </c>
      <c r="I17">
        <f t="shared" si="4"/>
        <v>51612</v>
      </c>
      <c r="K17" s="43">
        <f t="shared" si="5"/>
        <v>863.51381921160328</v>
      </c>
      <c r="L17" s="43">
        <f t="shared" si="6"/>
        <v>33.772814640752877</v>
      </c>
      <c r="M17" s="43">
        <f t="shared" si="7"/>
        <v>6644.5027224619434</v>
      </c>
      <c r="O17" s="43">
        <f t="shared" si="8"/>
        <v>135.18282312925217</v>
      </c>
      <c r="P17" s="43">
        <f t="shared" si="9"/>
        <v>3.1887755102041035</v>
      </c>
      <c r="Q17" s="43">
        <f t="shared" si="10"/>
        <v>5730.850481859412</v>
      </c>
    </row>
    <row r="18" spans="1:17" hidden="1">
      <c r="A18" s="41">
        <v>17</v>
      </c>
      <c r="B18" s="34">
        <v>73</v>
      </c>
      <c r="C18" s="35">
        <v>836</v>
      </c>
      <c r="E18">
        <f t="shared" si="0"/>
        <v>73</v>
      </c>
      <c r="F18">
        <f t="shared" si="1"/>
        <v>836</v>
      </c>
      <c r="G18">
        <f t="shared" si="2"/>
        <v>5329</v>
      </c>
      <c r="H18">
        <f t="shared" si="3"/>
        <v>698896</v>
      </c>
      <c r="I18">
        <f t="shared" si="4"/>
        <v>61028</v>
      </c>
      <c r="K18" s="43">
        <f t="shared" si="5"/>
        <v>840.7329812354518</v>
      </c>
      <c r="L18" s="43">
        <f t="shared" si="6"/>
        <v>287.96052675291548</v>
      </c>
      <c r="M18" s="43">
        <f t="shared" si="7"/>
        <v>22.401111375138871</v>
      </c>
      <c r="O18" s="43">
        <f t="shared" si="8"/>
        <v>-113.16241496598631</v>
      </c>
      <c r="P18" s="43">
        <f t="shared" si="9"/>
        <v>27.188775510204017</v>
      </c>
      <c r="Q18" s="43">
        <f t="shared" si="10"/>
        <v>470.99333900226804</v>
      </c>
    </row>
    <row r="19" spans="1:17" hidden="1">
      <c r="A19" s="41">
        <v>18</v>
      </c>
      <c r="B19" s="34">
        <v>78</v>
      </c>
      <c r="C19" s="35">
        <v>837</v>
      </c>
      <c r="E19">
        <f t="shared" si="0"/>
        <v>78</v>
      </c>
      <c r="F19">
        <f t="shared" si="1"/>
        <v>837</v>
      </c>
      <c r="G19">
        <f t="shared" si="2"/>
        <v>6084</v>
      </c>
      <c r="H19">
        <f t="shared" si="3"/>
        <v>700569</v>
      </c>
      <c r="I19">
        <f t="shared" si="4"/>
        <v>65286</v>
      </c>
      <c r="K19" s="43">
        <f t="shared" si="5"/>
        <v>824.46095410962937</v>
      </c>
      <c r="L19" s="43">
        <f t="shared" si="6"/>
        <v>1104.9924585420063</v>
      </c>
      <c r="M19" s="43">
        <f t="shared" si="7"/>
        <v>157.22767184082059</v>
      </c>
      <c r="O19" s="43">
        <f t="shared" si="8"/>
        <v>-211.46003401360542</v>
      </c>
      <c r="P19" s="43">
        <f t="shared" si="9"/>
        <v>104.33163265306111</v>
      </c>
      <c r="Q19" s="43">
        <f t="shared" si="10"/>
        <v>428.58857709750612</v>
      </c>
    </row>
    <row r="20" spans="1:17" hidden="1">
      <c r="A20" s="41">
        <v>19</v>
      </c>
      <c r="B20" s="34">
        <v>80</v>
      </c>
      <c r="C20" s="35">
        <v>791</v>
      </c>
      <c r="E20">
        <f t="shared" si="0"/>
        <v>80</v>
      </c>
      <c r="F20">
        <f t="shared" si="1"/>
        <v>791</v>
      </c>
      <c r="G20">
        <f t="shared" si="2"/>
        <v>6400</v>
      </c>
      <c r="H20">
        <f t="shared" si="3"/>
        <v>625681</v>
      </c>
      <c r="I20">
        <f t="shared" si="4"/>
        <v>63280</v>
      </c>
      <c r="K20" s="43">
        <f t="shared" si="5"/>
        <v>817.95214325930033</v>
      </c>
      <c r="L20" s="43">
        <f t="shared" si="6"/>
        <v>1580.0813966564085</v>
      </c>
      <c r="M20" s="43">
        <f t="shared" si="7"/>
        <v>726.41802626984816</v>
      </c>
      <c r="O20" s="43">
        <f t="shared" si="8"/>
        <v>-814.7219387755099</v>
      </c>
      <c r="P20" s="43">
        <f t="shared" si="9"/>
        <v>149.18877551020393</v>
      </c>
      <c r="Q20" s="43">
        <f t="shared" si="10"/>
        <v>4449.2076247165551</v>
      </c>
    </row>
    <row r="21" spans="1:17" hidden="1">
      <c r="A21" s="41">
        <v>20</v>
      </c>
      <c r="B21" s="34">
        <v>70</v>
      </c>
      <c r="C21" s="35">
        <v>838</v>
      </c>
      <c r="E21">
        <f t="shared" si="0"/>
        <v>70</v>
      </c>
      <c r="F21">
        <f t="shared" si="1"/>
        <v>838</v>
      </c>
      <c r="G21">
        <f t="shared" si="2"/>
        <v>4900</v>
      </c>
      <c r="H21">
        <f t="shared" si="3"/>
        <v>702244</v>
      </c>
      <c r="I21">
        <f t="shared" si="4"/>
        <v>58660</v>
      </c>
      <c r="K21" s="43">
        <f t="shared" si="5"/>
        <v>850.49619751094531</v>
      </c>
      <c r="L21" s="43">
        <f t="shared" si="6"/>
        <v>51.929079791621426</v>
      </c>
      <c r="M21" s="43">
        <f t="shared" si="7"/>
        <v>156.1549522325557</v>
      </c>
      <c r="O21" s="43">
        <f t="shared" si="8"/>
        <v>-43.626700680272016</v>
      </c>
      <c r="P21" s="43">
        <f t="shared" si="9"/>
        <v>4.9030612244897691</v>
      </c>
      <c r="Q21" s="43">
        <f t="shared" si="10"/>
        <v>388.18381519274419</v>
      </c>
    </row>
    <row r="22" spans="1:17" hidden="1">
      <c r="A22" s="41">
        <v>21</v>
      </c>
      <c r="B22" s="34">
        <v>70</v>
      </c>
      <c r="C22" s="35">
        <v>853</v>
      </c>
      <c r="E22">
        <f t="shared" si="0"/>
        <v>70</v>
      </c>
      <c r="F22">
        <f t="shared" si="1"/>
        <v>853</v>
      </c>
      <c r="G22">
        <f t="shared" si="2"/>
        <v>4900</v>
      </c>
      <c r="H22">
        <f t="shared" si="3"/>
        <v>727609</v>
      </c>
      <c r="I22">
        <f t="shared" si="4"/>
        <v>59710</v>
      </c>
      <c r="K22" s="43">
        <f t="shared" si="5"/>
        <v>850.49619751094531</v>
      </c>
      <c r="L22" s="43">
        <f t="shared" si="6"/>
        <v>51.929079791621426</v>
      </c>
      <c r="M22" s="43">
        <f t="shared" si="7"/>
        <v>6.2690269041964717</v>
      </c>
      <c r="O22" s="43">
        <f t="shared" si="8"/>
        <v>-10.41241496598639</v>
      </c>
      <c r="P22" s="43">
        <f t="shared" si="9"/>
        <v>4.9030612244897691</v>
      </c>
      <c r="Q22" s="43">
        <f t="shared" si="10"/>
        <v>22.112386621315295</v>
      </c>
    </row>
    <row r="23" spans="1:17" hidden="1">
      <c r="A23" s="41">
        <v>22</v>
      </c>
      <c r="B23" s="34">
        <v>79</v>
      </c>
      <c r="C23" s="35">
        <v>840</v>
      </c>
      <c r="E23">
        <f t="shared" si="0"/>
        <v>79</v>
      </c>
      <c r="F23">
        <f t="shared" si="1"/>
        <v>840</v>
      </c>
      <c r="G23">
        <f t="shared" si="2"/>
        <v>6241</v>
      </c>
      <c r="H23">
        <f t="shared" si="3"/>
        <v>705600</v>
      </c>
      <c r="I23">
        <f t="shared" si="4"/>
        <v>66360</v>
      </c>
      <c r="K23" s="43">
        <f t="shared" si="5"/>
        <v>821.20654868446491</v>
      </c>
      <c r="L23" s="43">
        <f t="shared" si="6"/>
        <v>1331.9457729278629</v>
      </c>
      <c r="M23" s="43">
        <f t="shared" si="7"/>
        <v>353.19381234938777</v>
      </c>
      <c r="O23" s="43">
        <f t="shared" si="8"/>
        <v>-198.51955782312928</v>
      </c>
      <c r="P23" s="43">
        <f t="shared" si="9"/>
        <v>125.76020408163252</v>
      </c>
      <c r="Q23" s="43">
        <f t="shared" si="10"/>
        <v>313.37429138322034</v>
      </c>
    </row>
    <row r="24" spans="1:17" hidden="1">
      <c r="A24" s="41">
        <v>23</v>
      </c>
      <c r="B24" s="34">
        <v>93</v>
      </c>
      <c r="C24" s="35">
        <v>740</v>
      </c>
      <c r="E24">
        <f t="shared" si="0"/>
        <v>93</v>
      </c>
      <c r="F24">
        <f t="shared" si="1"/>
        <v>740</v>
      </c>
      <c r="G24">
        <f t="shared" si="2"/>
        <v>8649</v>
      </c>
      <c r="H24">
        <f t="shared" si="3"/>
        <v>547600</v>
      </c>
      <c r="I24">
        <f t="shared" si="4"/>
        <v>68820</v>
      </c>
      <c r="K24" s="43">
        <f t="shared" si="5"/>
        <v>775.64487273216196</v>
      </c>
      <c r="L24" s="43">
        <f t="shared" si="6"/>
        <v>6733.4346553113101</v>
      </c>
      <c r="M24" s="43">
        <f t="shared" si="7"/>
        <v>1270.556952092023</v>
      </c>
      <c r="O24" s="43">
        <f t="shared" si="8"/>
        <v>-2967.7814625850338</v>
      </c>
      <c r="P24" s="43">
        <f t="shared" si="9"/>
        <v>635.76020408163231</v>
      </c>
      <c r="Q24" s="43">
        <f t="shared" si="10"/>
        <v>13853.850481859414</v>
      </c>
    </row>
    <row r="25" spans="1:17" hidden="1">
      <c r="A25" s="41">
        <v>24</v>
      </c>
      <c r="B25" s="34">
        <v>80</v>
      </c>
      <c r="C25" s="35">
        <v>763</v>
      </c>
      <c r="E25">
        <f t="shared" si="0"/>
        <v>80</v>
      </c>
      <c r="F25">
        <f t="shared" si="1"/>
        <v>763</v>
      </c>
      <c r="G25">
        <f t="shared" si="2"/>
        <v>6400</v>
      </c>
      <c r="H25">
        <f t="shared" si="3"/>
        <v>582169</v>
      </c>
      <c r="I25">
        <f t="shared" si="4"/>
        <v>61040</v>
      </c>
      <c r="K25" s="43">
        <f t="shared" si="5"/>
        <v>817.95214325930033</v>
      </c>
      <c r="L25" s="43">
        <f t="shared" si="6"/>
        <v>1580.0813966564085</v>
      </c>
      <c r="M25" s="43">
        <f t="shared" si="7"/>
        <v>3019.7380487906667</v>
      </c>
      <c r="O25" s="43">
        <f t="shared" si="8"/>
        <v>-1156.7219387755097</v>
      </c>
      <c r="P25" s="43">
        <f t="shared" si="9"/>
        <v>149.18877551020393</v>
      </c>
      <c r="Q25" s="43">
        <f t="shared" si="10"/>
        <v>8968.540958049889</v>
      </c>
    </row>
    <row r="26" spans="1:17" hidden="1">
      <c r="A26" s="41">
        <v>25</v>
      </c>
      <c r="B26" s="34">
        <v>78</v>
      </c>
      <c r="C26" s="35">
        <v>778</v>
      </c>
      <c r="E26">
        <f t="shared" si="0"/>
        <v>78</v>
      </c>
      <c r="F26">
        <f t="shared" si="1"/>
        <v>778</v>
      </c>
      <c r="G26">
        <f t="shared" si="2"/>
        <v>6084</v>
      </c>
      <c r="H26">
        <f t="shared" si="3"/>
        <v>605284</v>
      </c>
      <c r="I26">
        <f t="shared" si="4"/>
        <v>60684</v>
      </c>
      <c r="K26" s="43">
        <f t="shared" si="5"/>
        <v>824.46095410962937</v>
      </c>
      <c r="L26" s="43">
        <f t="shared" si="6"/>
        <v>1104.9924585420063</v>
      </c>
      <c r="M26" s="43">
        <f t="shared" si="7"/>
        <v>2158.6202567770861</v>
      </c>
      <c r="O26" s="43">
        <f t="shared" si="8"/>
        <v>-814.10289115646219</v>
      </c>
      <c r="P26" s="43">
        <f t="shared" si="9"/>
        <v>104.33163265306111</v>
      </c>
      <c r="Q26" s="43">
        <f t="shared" si="10"/>
        <v>6352.4695294784597</v>
      </c>
    </row>
    <row r="27" spans="1:17" hidden="1">
      <c r="A27" s="41">
        <v>26</v>
      </c>
      <c r="B27" s="34">
        <v>70</v>
      </c>
      <c r="C27" s="35">
        <v>855</v>
      </c>
      <c r="E27">
        <f t="shared" si="0"/>
        <v>70</v>
      </c>
      <c r="F27">
        <f t="shared" si="1"/>
        <v>855</v>
      </c>
      <c r="G27">
        <f t="shared" si="2"/>
        <v>4900</v>
      </c>
      <c r="H27">
        <f t="shared" si="3"/>
        <v>731025</v>
      </c>
      <c r="I27">
        <f t="shared" si="4"/>
        <v>59850</v>
      </c>
      <c r="K27" s="43">
        <f t="shared" si="5"/>
        <v>850.49619751094531</v>
      </c>
      <c r="L27" s="43">
        <f t="shared" si="6"/>
        <v>51.929079791621426</v>
      </c>
      <c r="M27" s="43">
        <f t="shared" si="7"/>
        <v>20.284236860415241</v>
      </c>
      <c r="O27" s="43">
        <f t="shared" si="8"/>
        <v>-5.9838435374149732</v>
      </c>
      <c r="P27" s="43">
        <f t="shared" si="9"/>
        <v>4.9030612244897691</v>
      </c>
      <c r="Q27" s="43">
        <f t="shared" si="10"/>
        <v>7.3028628117914414</v>
      </c>
    </row>
    <row r="28" spans="1:17" hidden="1">
      <c r="A28" s="41">
        <v>27</v>
      </c>
      <c r="B28" s="34">
        <v>60</v>
      </c>
      <c r="C28" s="35">
        <v>875</v>
      </c>
      <c r="E28">
        <f t="shared" si="0"/>
        <v>60</v>
      </c>
      <c r="F28">
        <f t="shared" si="1"/>
        <v>875</v>
      </c>
      <c r="G28">
        <f t="shared" si="2"/>
        <v>3600</v>
      </c>
      <c r="H28">
        <f t="shared" si="3"/>
        <v>765625</v>
      </c>
      <c r="I28">
        <f t="shared" si="4"/>
        <v>52500</v>
      </c>
      <c r="K28" s="43">
        <f t="shared" si="5"/>
        <v>883.04025176259029</v>
      </c>
      <c r="L28" s="43">
        <f t="shared" si="6"/>
        <v>642.00769719485777</v>
      </c>
      <c r="M28" s="43">
        <f t="shared" si="7"/>
        <v>64.645648405836226</v>
      </c>
      <c r="O28" s="43">
        <f t="shared" si="8"/>
        <v>-134.67431972789117</v>
      </c>
      <c r="P28" s="43">
        <f t="shared" si="9"/>
        <v>60.617346938775604</v>
      </c>
      <c r="Q28" s="43">
        <f t="shared" si="10"/>
        <v>299.20762471655291</v>
      </c>
    </row>
    <row r="29" spans="1:17" hidden="1">
      <c r="A29" s="41">
        <v>28</v>
      </c>
      <c r="B29" s="34">
        <v>78</v>
      </c>
      <c r="C29" s="35">
        <v>868</v>
      </c>
      <c r="E29">
        <f t="shared" si="0"/>
        <v>78</v>
      </c>
      <c r="F29">
        <f t="shared" si="1"/>
        <v>868</v>
      </c>
      <c r="G29">
        <f t="shared" si="2"/>
        <v>6084</v>
      </c>
      <c r="H29">
        <f t="shared" si="3"/>
        <v>753424</v>
      </c>
      <c r="I29">
        <f t="shared" si="4"/>
        <v>67704</v>
      </c>
      <c r="K29" s="43">
        <f t="shared" si="5"/>
        <v>824.46095410962937</v>
      </c>
      <c r="L29" s="43">
        <f t="shared" si="6"/>
        <v>1104.9924585420063</v>
      </c>
      <c r="M29" s="43">
        <f t="shared" si="7"/>
        <v>1895.6485170437998</v>
      </c>
      <c r="O29" s="43">
        <f t="shared" si="8"/>
        <v>105.18282312925153</v>
      </c>
      <c r="P29" s="43">
        <f t="shared" si="9"/>
        <v>104.33163265306111</v>
      </c>
      <c r="Q29" s="43">
        <f t="shared" si="10"/>
        <v>106.0409580498864</v>
      </c>
    </row>
    <row r="30" spans="1:17" hidden="1">
      <c r="A30" s="41">
        <v>29</v>
      </c>
      <c r="B30" s="34">
        <v>50</v>
      </c>
      <c r="C30" s="35">
        <v>880</v>
      </c>
      <c r="E30">
        <f t="shared" si="0"/>
        <v>50</v>
      </c>
      <c r="F30">
        <f t="shared" si="1"/>
        <v>880</v>
      </c>
      <c r="G30">
        <f t="shared" si="2"/>
        <v>2500</v>
      </c>
      <c r="H30">
        <f t="shared" si="3"/>
        <v>774400</v>
      </c>
      <c r="I30">
        <f t="shared" si="4"/>
        <v>44000</v>
      </c>
      <c r="K30" s="43">
        <f t="shared" si="5"/>
        <v>915.58430601423515</v>
      </c>
      <c r="L30" s="43">
        <f t="shared" si="6"/>
        <v>3350.3172488661044</v>
      </c>
      <c r="M30" s="43">
        <f t="shared" si="7"/>
        <v>1266.2428345147321</v>
      </c>
      <c r="O30" s="43">
        <f t="shared" si="8"/>
        <v>-396.57908163265301</v>
      </c>
      <c r="P30" s="43">
        <f t="shared" si="9"/>
        <v>316.33163265306143</v>
      </c>
      <c r="Q30" s="43">
        <f t="shared" si="10"/>
        <v>497.18381519274328</v>
      </c>
    </row>
    <row r="31" spans="1:17" hidden="1">
      <c r="A31" s="41">
        <v>30</v>
      </c>
      <c r="B31" s="34">
        <v>70</v>
      </c>
      <c r="C31" s="35">
        <v>905</v>
      </c>
      <c r="E31">
        <f t="shared" si="0"/>
        <v>70</v>
      </c>
      <c r="F31">
        <f t="shared" si="1"/>
        <v>905</v>
      </c>
      <c r="G31">
        <f t="shared" si="2"/>
        <v>4900</v>
      </c>
      <c r="H31">
        <f t="shared" si="3"/>
        <v>819025</v>
      </c>
      <c r="I31">
        <f t="shared" si="4"/>
        <v>63350</v>
      </c>
      <c r="K31" s="43">
        <f t="shared" si="5"/>
        <v>850.49619751094531</v>
      </c>
      <c r="L31" s="43">
        <f t="shared" si="6"/>
        <v>51.929079791621426</v>
      </c>
      <c r="M31" s="43">
        <f t="shared" si="7"/>
        <v>2970.6644857658844</v>
      </c>
      <c r="O31" s="43">
        <f t="shared" si="8"/>
        <v>104.73044217687044</v>
      </c>
      <c r="P31" s="43">
        <f t="shared" si="9"/>
        <v>4.9030612244897691</v>
      </c>
      <c r="Q31" s="43">
        <f t="shared" si="10"/>
        <v>2237.064767573695</v>
      </c>
    </row>
    <row r="32" spans="1:17" hidden="1">
      <c r="A32" s="41">
        <v>31</v>
      </c>
      <c r="B32" s="34">
        <v>69</v>
      </c>
      <c r="C32" s="35">
        <v>895</v>
      </c>
      <c r="E32">
        <f t="shared" si="0"/>
        <v>69</v>
      </c>
      <c r="F32">
        <f t="shared" si="1"/>
        <v>895</v>
      </c>
      <c r="G32">
        <f t="shared" si="2"/>
        <v>4761</v>
      </c>
      <c r="H32">
        <f t="shared" si="3"/>
        <v>801025</v>
      </c>
      <c r="I32">
        <f t="shared" si="4"/>
        <v>61755</v>
      </c>
      <c r="K32" s="43">
        <f t="shared" si="5"/>
        <v>853.75060293610977</v>
      </c>
      <c r="L32" s="43">
        <f t="shared" si="6"/>
        <v>15.616549489884274</v>
      </c>
      <c r="M32" s="43">
        <f t="shared" si="7"/>
        <v>1701.5127581344757</v>
      </c>
      <c r="O32" s="43">
        <f t="shared" si="8"/>
        <v>45.289965986394314</v>
      </c>
      <c r="P32" s="43">
        <f t="shared" si="9"/>
        <v>1.4744897959183525</v>
      </c>
      <c r="Q32" s="43">
        <f t="shared" si="10"/>
        <v>1391.1123866213143</v>
      </c>
    </row>
    <row r="33" spans="1:17" hidden="1">
      <c r="A33" s="41">
        <v>32</v>
      </c>
      <c r="B33" s="34">
        <v>125</v>
      </c>
      <c r="C33" s="35">
        <v>720</v>
      </c>
      <c r="E33">
        <f t="shared" si="0"/>
        <v>125</v>
      </c>
      <c r="F33">
        <f t="shared" si="1"/>
        <v>720</v>
      </c>
      <c r="G33">
        <f t="shared" si="2"/>
        <v>15625</v>
      </c>
      <c r="H33">
        <f t="shared" si="3"/>
        <v>518400</v>
      </c>
      <c r="I33">
        <f t="shared" si="4"/>
        <v>90000</v>
      </c>
      <c r="K33" s="43">
        <f t="shared" si="5"/>
        <v>671.5038991268982</v>
      </c>
      <c r="L33" s="43">
        <f t="shared" si="6"/>
        <v>34669.874634114632</v>
      </c>
      <c r="M33" s="43">
        <f t="shared" si="7"/>
        <v>2351.8717998940647</v>
      </c>
      <c r="O33" s="43">
        <f t="shared" si="8"/>
        <v>-7878.5433673469388</v>
      </c>
      <c r="P33" s="43">
        <f t="shared" si="9"/>
        <v>3273.4744897959176</v>
      </c>
      <c r="Q33" s="43">
        <f t="shared" si="10"/>
        <v>18961.945719954652</v>
      </c>
    </row>
    <row r="34" spans="1:17" hidden="1">
      <c r="A34" s="41">
        <v>33</v>
      </c>
      <c r="B34" s="34">
        <v>80</v>
      </c>
      <c r="C34" s="35">
        <v>712</v>
      </c>
      <c r="E34">
        <f t="shared" si="0"/>
        <v>80</v>
      </c>
      <c r="F34">
        <f t="shared" si="1"/>
        <v>712</v>
      </c>
      <c r="G34">
        <f t="shared" si="2"/>
        <v>6400</v>
      </c>
      <c r="H34">
        <f t="shared" si="3"/>
        <v>506944</v>
      </c>
      <c r="I34">
        <f t="shared" si="4"/>
        <v>56960</v>
      </c>
      <c r="K34" s="43">
        <f t="shared" si="5"/>
        <v>817.95214325930033</v>
      </c>
      <c r="L34" s="43">
        <f t="shared" si="6"/>
        <v>1580.0813966564085</v>
      </c>
      <c r="M34" s="43">
        <f t="shared" si="7"/>
        <v>11225.856661239301</v>
      </c>
      <c r="O34" s="43">
        <f t="shared" si="8"/>
        <v>-1779.6505102040808</v>
      </c>
      <c r="P34" s="43">
        <f t="shared" si="9"/>
        <v>149.18877551020393</v>
      </c>
      <c r="Q34" s="43">
        <f t="shared" si="10"/>
        <v>21229.183815192748</v>
      </c>
    </row>
    <row r="35" spans="1:17" hidden="1">
      <c r="A35" s="41">
        <v>34</v>
      </c>
      <c r="B35" s="34">
        <v>99</v>
      </c>
      <c r="C35" s="35">
        <v>703</v>
      </c>
      <c r="E35">
        <f t="shared" si="0"/>
        <v>99</v>
      </c>
      <c r="F35">
        <f t="shared" si="1"/>
        <v>703</v>
      </c>
      <c r="G35">
        <f t="shared" si="2"/>
        <v>9801</v>
      </c>
      <c r="H35">
        <f t="shared" si="3"/>
        <v>494209</v>
      </c>
      <c r="I35">
        <f t="shared" si="4"/>
        <v>69597</v>
      </c>
      <c r="K35" s="43">
        <f t="shared" si="5"/>
        <v>756.11844018117495</v>
      </c>
      <c r="L35" s="43">
        <f t="shared" si="6"/>
        <v>10319.297022607892</v>
      </c>
      <c r="M35" s="43">
        <f t="shared" si="7"/>
        <v>2821.5686872810611</v>
      </c>
      <c r="O35" s="43">
        <f t="shared" si="8"/>
        <v>-4828.9243197278902</v>
      </c>
      <c r="P35" s="43">
        <f t="shared" si="9"/>
        <v>974.33163265306086</v>
      </c>
      <c r="Q35" s="43">
        <f t="shared" si="10"/>
        <v>23932.826672335603</v>
      </c>
    </row>
    <row r="36" spans="1:17" hidden="1">
      <c r="A36" s="41">
        <v>35</v>
      </c>
      <c r="B36" s="34">
        <v>80</v>
      </c>
      <c r="C36" s="35">
        <v>741</v>
      </c>
      <c r="E36">
        <f t="shared" si="0"/>
        <v>80</v>
      </c>
      <c r="F36">
        <f t="shared" si="1"/>
        <v>741</v>
      </c>
      <c r="G36">
        <f t="shared" si="2"/>
        <v>6400</v>
      </c>
      <c r="H36">
        <f t="shared" si="3"/>
        <v>549081</v>
      </c>
      <c r="I36">
        <f t="shared" si="4"/>
        <v>59280</v>
      </c>
      <c r="K36" s="43">
        <f t="shared" si="5"/>
        <v>817.95214325930033</v>
      </c>
      <c r="L36" s="43">
        <f t="shared" si="6"/>
        <v>1580.0813966564085</v>
      </c>
      <c r="M36" s="43">
        <f t="shared" si="7"/>
        <v>5921.6323521998811</v>
      </c>
      <c r="O36" s="43">
        <f t="shared" si="8"/>
        <v>-1425.4362244897954</v>
      </c>
      <c r="P36" s="43">
        <f t="shared" si="9"/>
        <v>149.18877551020393</v>
      </c>
      <c r="Q36" s="43">
        <f t="shared" si="10"/>
        <v>13619.44571995465</v>
      </c>
    </row>
    <row r="37" spans="1:17" hidden="1">
      <c r="A37" s="41">
        <v>36</v>
      </c>
      <c r="B37" s="34">
        <v>61</v>
      </c>
      <c r="C37" s="35">
        <v>792</v>
      </c>
      <c r="E37">
        <f t="shared" si="0"/>
        <v>61</v>
      </c>
      <c r="F37">
        <f t="shared" si="1"/>
        <v>792</v>
      </c>
      <c r="G37">
        <f t="shared" si="2"/>
        <v>3721</v>
      </c>
      <c r="H37">
        <f t="shared" si="3"/>
        <v>627264</v>
      </c>
      <c r="I37">
        <f t="shared" si="4"/>
        <v>48312</v>
      </c>
      <c r="K37" s="43">
        <f t="shared" si="5"/>
        <v>879.78584633742571</v>
      </c>
      <c r="L37" s="43">
        <f t="shared" si="6"/>
        <v>487.67944341246954</v>
      </c>
      <c r="M37" s="43">
        <f t="shared" si="7"/>
        <v>7706.3548171781185</v>
      </c>
      <c r="O37" s="43">
        <f t="shared" si="8"/>
        <v>445.83758503401407</v>
      </c>
      <c r="P37" s="43">
        <f t="shared" si="9"/>
        <v>46.045918367347021</v>
      </c>
      <c r="Q37" s="43">
        <f t="shared" si="10"/>
        <v>4316.8028628117927</v>
      </c>
    </row>
    <row r="38" spans="1:17" hidden="1">
      <c r="A38" s="41">
        <v>37</v>
      </c>
      <c r="B38" s="34">
        <v>50</v>
      </c>
      <c r="C38" s="35">
        <v>808</v>
      </c>
      <c r="E38">
        <f t="shared" si="0"/>
        <v>50</v>
      </c>
      <c r="F38">
        <f t="shared" si="1"/>
        <v>808</v>
      </c>
      <c r="G38">
        <f t="shared" si="2"/>
        <v>2500</v>
      </c>
      <c r="H38">
        <f t="shared" si="3"/>
        <v>652864</v>
      </c>
      <c r="I38">
        <f t="shared" si="4"/>
        <v>40400</v>
      </c>
      <c r="K38" s="43">
        <f t="shared" si="5"/>
        <v>915.58430601423515</v>
      </c>
      <c r="L38" s="43">
        <f t="shared" si="6"/>
        <v>3350.3172488661044</v>
      </c>
      <c r="M38" s="43">
        <f t="shared" si="7"/>
        <v>11574.382900564595</v>
      </c>
      <c r="O38" s="43">
        <f t="shared" si="8"/>
        <v>883.992346938776</v>
      </c>
      <c r="P38" s="43">
        <f t="shared" si="9"/>
        <v>316.33163265306143</v>
      </c>
      <c r="Q38" s="43">
        <f t="shared" si="10"/>
        <v>2470.3266723356019</v>
      </c>
    </row>
    <row r="39" spans="1:17" hidden="1">
      <c r="A39" s="41">
        <v>38</v>
      </c>
      <c r="B39" s="34">
        <v>55</v>
      </c>
      <c r="C39" s="35">
        <v>761</v>
      </c>
      <c r="E39">
        <f t="shared" si="0"/>
        <v>55</v>
      </c>
      <c r="F39">
        <f t="shared" si="1"/>
        <v>761</v>
      </c>
      <c r="G39">
        <f t="shared" si="2"/>
        <v>3025</v>
      </c>
      <c r="H39">
        <f t="shared" si="3"/>
        <v>579121</v>
      </c>
      <c r="I39">
        <f t="shared" si="4"/>
        <v>41855</v>
      </c>
      <c r="K39" s="43">
        <f t="shared" si="5"/>
        <v>899.31227888841272</v>
      </c>
      <c r="L39" s="43">
        <f t="shared" si="6"/>
        <v>1731.38360624698</v>
      </c>
      <c r="M39" s="43">
        <f t="shared" si="7"/>
        <v>19130.286491306058</v>
      </c>
      <c r="O39" s="43">
        <f t="shared" si="8"/>
        <v>1236.4090136054429</v>
      </c>
      <c r="P39" s="43">
        <f t="shared" si="9"/>
        <v>163.47448979591852</v>
      </c>
      <c r="Q39" s="43">
        <f t="shared" si="10"/>
        <v>9351.350481859412</v>
      </c>
    </row>
    <row r="40" spans="1:17" hidden="1">
      <c r="A40" s="41">
        <v>39</v>
      </c>
      <c r="B40" s="34">
        <v>60</v>
      </c>
      <c r="C40" s="35">
        <v>785</v>
      </c>
      <c r="E40">
        <f t="shared" si="0"/>
        <v>60</v>
      </c>
      <c r="F40">
        <f t="shared" si="1"/>
        <v>785</v>
      </c>
      <c r="G40">
        <f t="shared" si="2"/>
        <v>3600</v>
      </c>
      <c r="H40">
        <f t="shared" si="3"/>
        <v>616225</v>
      </c>
      <c r="I40">
        <f t="shared" si="4"/>
        <v>47100</v>
      </c>
      <c r="K40" s="43">
        <f t="shared" si="5"/>
        <v>883.04025176259029</v>
      </c>
      <c r="L40" s="43">
        <f t="shared" si="6"/>
        <v>642.00769719485777</v>
      </c>
      <c r="M40" s="43">
        <f t="shared" si="7"/>
        <v>9611.890965672088</v>
      </c>
      <c r="O40" s="43">
        <f t="shared" si="8"/>
        <v>566.03996598639503</v>
      </c>
      <c r="P40" s="43">
        <f t="shared" si="9"/>
        <v>60.617346938775604</v>
      </c>
      <c r="Q40" s="43">
        <f t="shared" si="10"/>
        <v>5285.6361961451266</v>
      </c>
    </row>
    <row r="41" spans="1:17" hidden="1">
      <c r="A41" s="41">
        <v>40</v>
      </c>
      <c r="B41" s="34">
        <v>60</v>
      </c>
      <c r="C41" s="35">
        <v>801</v>
      </c>
      <c r="E41">
        <f t="shared" si="0"/>
        <v>60</v>
      </c>
      <c r="F41">
        <f t="shared" si="1"/>
        <v>801</v>
      </c>
      <c r="G41">
        <f t="shared" si="2"/>
        <v>3600</v>
      </c>
      <c r="H41">
        <f t="shared" si="3"/>
        <v>641601</v>
      </c>
      <c r="I41">
        <f t="shared" si="4"/>
        <v>48060</v>
      </c>
      <c r="K41" s="43">
        <f t="shared" si="5"/>
        <v>883.04025176259029</v>
      </c>
      <c r="L41" s="43">
        <f t="shared" si="6"/>
        <v>642.00769719485777</v>
      </c>
      <c r="M41" s="43">
        <f t="shared" si="7"/>
        <v>6730.6029092691988</v>
      </c>
      <c r="O41" s="43">
        <f t="shared" si="8"/>
        <v>441.46853741496642</v>
      </c>
      <c r="P41" s="43">
        <f t="shared" si="9"/>
        <v>60.617346938775604</v>
      </c>
      <c r="Q41" s="43">
        <f t="shared" si="10"/>
        <v>3215.1600056689354</v>
      </c>
    </row>
    <row r="42" spans="1:17" hidden="1">
      <c r="A42" s="41">
        <v>41</v>
      </c>
      <c r="B42" s="34">
        <v>65</v>
      </c>
      <c r="C42" s="35">
        <v>810</v>
      </c>
      <c r="E42">
        <f t="shared" si="0"/>
        <v>65</v>
      </c>
      <c r="F42">
        <f t="shared" si="1"/>
        <v>810</v>
      </c>
      <c r="G42">
        <f t="shared" si="2"/>
        <v>4225</v>
      </c>
      <c r="H42">
        <f t="shared" si="3"/>
        <v>656100</v>
      </c>
      <c r="I42">
        <f t="shared" si="4"/>
        <v>52650</v>
      </c>
      <c r="K42" s="43">
        <f t="shared" si="5"/>
        <v>866.76822463676785</v>
      </c>
      <c r="L42" s="43">
        <f t="shared" si="6"/>
        <v>82.18952170973769</v>
      </c>
      <c r="M42" s="43">
        <f t="shared" si="7"/>
        <v>3222.6313284105368</v>
      </c>
      <c r="O42" s="43">
        <f t="shared" si="8"/>
        <v>132.88520408163296</v>
      </c>
      <c r="P42" s="43">
        <f t="shared" si="9"/>
        <v>7.7602040816326872</v>
      </c>
      <c r="Q42" s="43">
        <f t="shared" si="10"/>
        <v>2275.517148526078</v>
      </c>
    </row>
    <row r="43" spans="1:17" hidden="1">
      <c r="A43" s="41">
        <v>42</v>
      </c>
      <c r="B43" s="34">
        <v>66</v>
      </c>
      <c r="C43" s="35">
        <v>1013</v>
      </c>
      <c r="E43">
        <f t="shared" si="0"/>
        <v>66</v>
      </c>
      <c r="F43">
        <f t="shared" si="1"/>
        <v>1013</v>
      </c>
      <c r="G43">
        <f t="shared" si="2"/>
        <v>4356</v>
      </c>
      <c r="H43">
        <f t="shared" si="3"/>
        <v>1026169</v>
      </c>
      <c r="I43">
        <f t="shared" si="4"/>
        <v>66858</v>
      </c>
      <c r="K43" s="43">
        <f t="shared" si="5"/>
        <v>863.51381921160328</v>
      </c>
      <c r="L43" s="43">
        <f t="shared" si="6"/>
        <v>33.772814640752877</v>
      </c>
      <c r="M43" s="43">
        <f t="shared" si="7"/>
        <v>22346.11824670123</v>
      </c>
      <c r="O43" s="43">
        <f t="shared" si="8"/>
        <v>-277.31717687074922</v>
      </c>
      <c r="P43" s="43">
        <f t="shared" si="9"/>
        <v>3.1887755102041035</v>
      </c>
      <c r="Q43" s="43">
        <f t="shared" si="10"/>
        <v>24117.350481859408</v>
      </c>
    </row>
    <row r="44" spans="1:17" hidden="1">
      <c r="A44" s="41">
        <v>43</v>
      </c>
      <c r="B44" s="34">
        <v>58</v>
      </c>
      <c r="C44" s="35">
        <v>882</v>
      </c>
      <c r="E44">
        <f t="shared" si="0"/>
        <v>58</v>
      </c>
      <c r="F44">
        <f t="shared" si="1"/>
        <v>882</v>
      </c>
      <c r="G44">
        <f t="shared" si="2"/>
        <v>3364</v>
      </c>
      <c r="H44">
        <f t="shared" si="3"/>
        <v>777924</v>
      </c>
      <c r="I44">
        <f t="shared" si="4"/>
        <v>51156</v>
      </c>
      <c r="K44" s="43">
        <f t="shared" si="5"/>
        <v>889.54906261291922</v>
      </c>
      <c r="L44" s="43">
        <f t="shared" si="6"/>
        <v>1014.2111327876635</v>
      </c>
      <c r="M44" s="43">
        <f t="shared" si="7"/>
        <v>56.988346333774686</v>
      </c>
      <c r="O44" s="43">
        <f t="shared" si="8"/>
        <v>-237.7695578231293</v>
      </c>
      <c r="P44" s="43">
        <f t="shared" si="9"/>
        <v>95.760204081632779</v>
      </c>
      <c r="Q44" s="43">
        <f t="shared" si="10"/>
        <v>590.37429138321943</v>
      </c>
    </row>
    <row r="45" spans="1:17" hidden="1">
      <c r="A45" s="41">
        <v>44</v>
      </c>
      <c r="B45" s="34">
        <v>62</v>
      </c>
      <c r="C45" s="35">
        <v>861</v>
      </c>
      <c r="E45">
        <f t="shared" si="0"/>
        <v>62</v>
      </c>
      <c r="F45">
        <f t="shared" si="1"/>
        <v>861</v>
      </c>
      <c r="G45">
        <f t="shared" si="2"/>
        <v>3844</v>
      </c>
      <c r="H45">
        <f t="shared" si="3"/>
        <v>741321</v>
      </c>
      <c r="I45">
        <f t="shared" si="4"/>
        <v>53382</v>
      </c>
      <c r="K45" s="43">
        <f t="shared" si="5"/>
        <v>876.53144091226125</v>
      </c>
      <c r="L45" s="43">
        <f t="shared" si="6"/>
        <v>354.53349897276689</v>
      </c>
      <c r="M45" s="43">
        <f t="shared" si="7"/>
        <v>241.22565681106244</v>
      </c>
      <c r="O45" s="43">
        <f t="shared" si="8"/>
        <v>-19.079081632653018</v>
      </c>
      <c r="P45" s="43">
        <f t="shared" si="9"/>
        <v>33.474489795918437</v>
      </c>
      <c r="Q45" s="43">
        <f t="shared" si="10"/>
        <v>10.874291383219884</v>
      </c>
    </row>
    <row r="46" spans="1:17" hidden="1">
      <c r="A46" s="41">
        <v>45</v>
      </c>
      <c r="B46" s="34">
        <v>60</v>
      </c>
      <c r="C46" s="35">
        <v>845</v>
      </c>
      <c r="E46">
        <f t="shared" si="0"/>
        <v>60</v>
      </c>
      <c r="F46">
        <f t="shared" si="1"/>
        <v>845</v>
      </c>
      <c r="G46">
        <f t="shared" si="2"/>
        <v>3600</v>
      </c>
      <c r="H46">
        <f t="shared" si="3"/>
        <v>714025</v>
      </c>
      <c r="I46">
        <f t="shared" si="4"/>
        <v>50700</v>
      </c>
      <c r="K46" s="43">
        <f t="shared" si="5"/>
        <v>883.04025176259029</v>
      </c>
      <c r="L46" s="43">
        <f t="shared" si="6"/>
        <v>642.00769719485777</v>
      </c>
      <c r="M46" s="43">
        <f t="shared" si="7"/>
        <v>1447.0607541612535</v>
      </c>
      <c r="O46" s="43">
        <f t="shared" si="8"/>
        <v>98.89710884353758</v>
      </c>
      <c r="P46" s="43">
        <f t="shared" si="9"/>
        <v>60.617346938775604</v>
      </c>
      <c r="Q46" s="43">
        <f t="shared" si="10"/>
        <v>161.35048185941071</v>
      </c>
    </row>
    <row r="47" spans="1:17" hidden="1">
      <c r="A47" s="41">
        <v>46</v>
      </c>
      <c r="B47" s="34">
        <v>90</v>
      </c>
      <c r="C47" s="35">
        <v>865</v>
      </c>
      <c r="E47">
        <f t="shared" si="0"/>
        <v>90</v>
      </c>
      <c r="F47">
        <f t="shared" si="1"/>
        <v>865</v>
      </c>
      <c r="G47">
        <f t="shared" si="2"/>
        <v>8100</v>
      </c>
      <c r="H47">
        <f t="shared" si="3"/>
        <v>748225</v>
      </c>
      <c r="I47">
        <f t="shared" si="4"/>
        <v>77850</v>
      </c>
      <c r="K47" s="43">
        <f t="shared" si="5"/>
        <v>785.40808900765546</v>
      </c>
      <c r="L47" s="43">
        <f t="shared" si="6"/>
        <v>5226.464647789202</v>
      </c>
      <c r="M47" s="43">
        <f t="shared" si="7"/>
        <v>6334.8722954132954</v>
      </c>
      <c r="O47" s="43">
        <f t="shared" si="8"/>
        <v>162.11139455782285</v>
      </c>
      <c r="P47" s="43">
        <f t="shared" si="9"/>
        <v>493.47448979591809</v>
      </c>
      <c r="Q47" s="43">
        <f t="shared" si="10"/>
        <v>53.255243764172178</v>
      </c>
    </row>
    <row r="48" spans="1:17" hidden="1">
      <c r="A48" s="41">
        <v>47</v>
      </c>
      <c r="B48" s="34">
        <v>78</v>
      </c>
      <c r="C48" s="35">
        <v>883</v>
      </c>
      <c r="E48">
        <f t="shared" si="0"/>
        <v>78</v>
      </c>
      <c r="F48">
        <f t="shared" si="1"/>
        <v>883</v>
      </c>
      <c r="G48">
        <f t="shared" si="2"/>
        <v>6084</v>
      </c>
      <c r="H48">
        <f t="shared" si="3"/>
        <v>779689</v>
      </c>
      <c r="I48">
        <f t="shared" si="4"/>
        <v>68874</v>
      </c>
      <c r="K48" s="43">
        <f t="shared" si="5"/>
        <v>824.46095410962937</v>
      </c>
      <c r="L48" s="43">
        <f t="shared" si="6"/>
        <v>1104.9924585420063</v>
      </c>
      <c r="M48" s="43">
        <f t="shared" si="7"/>
        <v>3426.8198937549187</v>
      </c>
      <c r="O48" s="43">
        <f t="shared" si="8"/>
        <v>258.39710884353713</v>
      </c>
      <c r="P48" s="43">
        <f t="shared" si="9"/>
        <v>104.33163265306111</v>
      </c>
      <c r="Q48" s="43">
        <f t="shared" si="10"/>
        <v>639.9695294784575</v>
      </c>
    </row>
    <row r="49" spans="1:17" hidden="1">
      <c r="A49" s="41">
        <v>48</v>
      </c>
      <c r="B49" s="34">
        <v>86</v>
      </c>
      <c r="C49" s="35">
        <v>881</v>
      </c>
      <c r="E49">
        <f t="shared" si="0"/>
        <v>86</v>
      </c>
      <c r="F49">
        <f t="shared" si="1"/>
        <v>881</v>
      </c>
      <c r="G49">
        <f t="shared" si="2"/>
        <v>7396</v>
      </c>
      <c r="H49">
        <f t="shared" si="3"/>
        <v>776161</v>
      </c>
      <c r="I49">
        <f t="shared" si="4"/>
        <v>75766</v>
      </c>
      <c r="K49" s="43">
        <f t="shared" si="5"/>
        <v>798.42571070831343</v>
      </c>
      <c r="L49" s="43">
        <f t="shared" si="6"/>
        <v>3513.7236352239211</v>
      </c>
      <c r="M49" s="43">
        <f t="shared" si="7"/>
        <v>6818.5132520271427</v>
      </c>
      <c r="O49" s="43">
        <f t="shared" si="8"/>
        <v>424.34948979591803</v>
      </c>
      <c r="P49" s="43">
        <f t="shared" si="9"/>
        <v>331.76020408163242</v>
      </c>
      <c r="Q49" s="43">
        <f t="shared" si="10"/>
        <v>542.77905328798136</v>
      </c>
    </row>
    <row r="50" spans="1:17" hidden="1">
      <c r="A50" s="41">
        <v>49</v>
      </c>
      <c r="B50" s="34">
        <v>86</v>
      </c>
      <c r="C50" s="35">
        <v>921</v>
      </c>
      <c r="E50">
        <f t="shared" si="0"/>
        <v>86</v>
      </c>
      <c r="F50">
        <f t="shared" si="1"/>
        <v>921</v>
      </c>
      <c r="G50">
        <f t="shared" si="2"/>
        <v>7396</v>
      </c>
      <c r="H50">
        <f t="shared" si="3"/>
        <v>848241</v>
      </c>
      <c r="I50">
        <f t="shared" si="4"/>
        <v>79206</v>
      </c>
      <c r="K50" s="43">
        <f t="shared" si="5"/>
        <v>798.42571070831343</v>
      </c>
      <c r="L50" s="43">
        <f t="shared" si="6"/>
        <v>3513.7236352239211</v>
      </c>
      <c r="M50" s="43">
        <f t="shared" si="7"/>
        <v>15024.456395362069</v>
      </c>
      <c r="O50" s="43">
        <f t="shared" si="8"/>
        <v>1152.9209183673463</v>
      </c>
      <c r="P50" s="43">
        <f t="shared" si="9"/>
        <v>331.76020408163242</v>
      </c>
      <c r="Q50" s="43">
        <f t="shared" si="10"/>
        <v>4006.5885770975042</v>
      </c>
    </row>
    <row r="51" spans="1:17" hidden="1">
      <c r="A51" s="41">
        <v>50</v>
      </c>
      <c r="B51" s="34">
        <v>69</v>
      </c>
      <c r="C51" s="35">
        <v>816</v>
      </c>
      <c r="E51">
        <f t="shared" si="0"/>
        <v>69</v>
      </c>
      <c r="F51">
        <f t="shared" si="1"/>
        <v>816</v>
      </c>
      <c r="G51">
        <f t="shared" si="2"/>
        <v>4761</v>
      </c>
      <c r="H51">
        <f t="shared" si="3"/>
        <v>665856</v>
      </c>
      <c r="I51">
        <f t="shared" si="4"/>
        <v>56304</v>
      </c>
      <c r="K51" s="43">
        <f t="shared" si="5"/>
        <v>853.75060293610977</v>
      </c>
      <c r="L51" s="43">
        <f t="shared" si="6"/>
        <v>15.616549489884274</v>
      </c>
      <c r="M51" s="43">
        <f t="shared" si="7"/>
        <v>1425.1080220398196</v>
      </c>
      <c r="O51" s="43">
        <f t="shared" si="8"/>
        <v>-50.638605442176633</v>
      </c>
      <c r="P51" s="43">
        <f t="shared" si="9"/>
        <v>1.4744897959183525</v>
      </c>
      <c r="Q51" s="43">
        <f t="shared" si="10"/>
        <v>1739.0885770975065</v>
      </c>
    </row>
    <row r="52" spans="1:17" hidden="1">
      <c r="A52" s="41">
        <v>51</v>
      </c>
      <c r="B52" s="34">
        <v>74</v>
      </c>
      <c r="C52" s="35">
        <v>837</v>
      </c>
      <c r="E52">
        <f t="shared" si="0"/>
        <v>74</v>
      </c>
      <c r="F52">
        <f t="shared" si="1"/>
        <v>837</v>
      </c>
      <c r="G52">
        <f t="shared" si="2"/>
        <v>5476</v>
      </c>
      <c r="H52">
        <f t="shared" si="3"/>
        <v>700569</v>
      </c>
      <c r="I52">
        <f t="shared" si="4"/>
        <v>61938</v>
      </c>
      <c r="K52" s="43">
        <f t="shared" si="5"/>
        <v>837.47857581028734</v>
      </c>
      <c r="L52" s="43">
        <f t="shared" si="6"/>
        <v>409.0022944253725</v>
      </c>
      <c r="M52" s="43">
        <f t="shared" si="7"/>
        <v>0.22903480619218286</v>
      </c>
      <c r="O52" s="43">
        <f t="shared" si="8"/>
        <v>-128.65051020408157</v>
      </c>
      <c r="P52" s="43">
        <f t="shared" si="9"/>
        <v>38.617346938775434</v>
      </c>
      <c r="Q52" s="43">
        <f t="shared" si="10"/>
        <v>428.58857709750612</v>
      </c>
    </row>
    <row r="53" spans="1:17" hidden="1">
      <c r="A53" s="41">
        <v>52</v>
      </c>
      <c r="B53" s="34">
        <v>40</v>
      </c>
      <c r="C53" s="35">
        <v>1056</v>
      </c>
      <c r="E53">
        <f t="shared" si="0"/>
        <v>40</v>
      </c>
      <c r="F53">
        <f t="shared" si="1"/>
        <v>1056</v>
      </c>
      <c r="G53">
        <f t="shared" si="2"/>
        <v>1600</v>
      </c>
      <c r="H53">
        <f t="shared" si="3"/>
        <v>1115136</v>
      </c>
      <c r="I53">
        <f t="shared" si="4"/>
        <v>42240</v>
      </c>
      <c r="K53" s="43">
        <f t="shared" si="5"/>
        <v>948.12836026588013</v>
      </c>
      <c r="L53" s="43">
        <f t="shared" si="6"/>
        <v>8176.8577348053796</v>
      </c>
      <c r="M53" s="43">
        <f t="shared" si="7"/>
        <v>11636.290658927748</v>
      </c>
      <c r="O53" s="43">
        <f t="shared" si="8"/>
        <v>-5509.840986394559</v>
      </c>
      <c r="P53" s="43">
        <f t="shared" si="9"/>
        <v>772.04591836734733</v>
      </c>
      <c r="Q53" s="43">
        <f t="shared" si="10"/>
        <v>39321.945719954645</v>
      </c>
    </row>
    <row r="54" spans="1:17" hidden="1">
      <c r="A54" s="41">
        <v>53</v>
      </c>
      <c r="B54" s="34">
        <v>40</v>
      </c>
      <c r="C54" s="35">
        <v>1034</v>
      </c>
      <c r="E54">
        <f t="shared" si="0"/>
        <v>40</v>
      </c>
      <c r="F54">
        <f t="shared" si="1"/>
        <v>1034</v>
      </c>
      <c r="G54">
        <f t="shared" si="2"/>
        <v>1600</v>
      </c>
      <c r="H54">
        <f t="shared" si="3"/>
        <v>1069156</v>
      </c>
      <c r="I54">
        <f t="shared" si="4"/>
        <v>41360</v>
      </c>
      <c r="K54" s="43">
        <f t="shared" si="5"/>
        <v>948.12836026588013</v>
      </c>
      <c r="L54" s="43">
        <f t="shared" si="6"/>
        <v>8176.8577348053796</v>
      </c>
      <c r="M54" s="43">
        <f t="shared" si="7"/>
        <v>7373.9385106264735</v>
      </c>
      <c r="O54" s="43">
        <f t="shared" si="8"/>
        <v>-4898.5552721088443</v>
      </c>
      <c r="P54" s="43">
        <f t="shared" si="9"/>
        <v>772.04591836734733</v>
      </c>
      <c r="Q54" s="43">
        <f t="shared" si="10"/>
        <v>31080.850481859408</v>
      </c>
    </row>
    <row r="55" spans="1:17" hidden="1">
      <c r="A55" s="41">
        <v>54</v>
      </c>
      <c r="B55" s="34">
        <v>78</v>
      </c>
      <c r="C55" s="35">
        <v>774</v>
      </c>
      <c r="E55">
        <f t="shared" si="0"/>
        <v>78</v>
      </c>
      <c r="F55">
        <f t="shared" si="1"/>
        <v>774</v>
      </c>
      <c r="G55">
        <f t="shared" si="2"/>
        <v>6084</v>
      </c>
      <c r="H55">
        <f t="shared" si="3"/>
        <v>599076</v>
      </c>
      <c r="I55">
        <f t="shared" si="4"/>
        <v>60372</v>
      </c>
      <c r="K55" s="43">
        <f t="shared" si="5"/>
        <v>824.46095410962937</v>
      </c>
      <c r="L55" s="43">
        <f t="shared" si="6"/>
        <v>1104.9924585420063</v>
      </c>
      <c r="M55" s="43">
        <f t="shared" si="7"/>
        <v>2546.307889654121</v>
      </c>
      <c r="O55" s="43">
        <f t="shared" si="8"/>
        <v>-854.96003401360508</v>
      </c>
      <c r="P55" s="43">
        <f t="shared" si="9"/>
        <v>104.33163265306111</v>
      </c>
      <c r="Q55" s="43">
        <f t="shared" si="10"/>
        <v>7006.0885770975074</v>
      </c>
    </row>
    <row r="56" spans="1:17" hidden="1">
      <c r="A56" s="41">
        <v>55</v>
      </c>
      <c r="B56" s="34">
        <v>70</v>
      </c>
      <c r="C56" s="35">
        <v>821</v>
      </c>
      <c r="E56">
        <f t="shared" si="0"/>
        <v>70</v>
      </c>
      <c r="F56">
        <f t="shared" si="1"/>
        <v>821</v>
      </c>
      <c r="G56">
        <f t="shared" si="2"/>
        <v>4900</v>
      </c>
      <c r="H56">
        <f t="shared" si="3"/>
        <v>674041</v>
      </c>
      <c r="I56">
        <f t="shared" si="4"/>
        <v>57470</v>
      </c>
      <c r="K56" s="43">
        <f t="shared" si="5"/>
        <v>850.49619751094531</v>
      </c>
      <c r="L56" s="43">
        <f t="shared" si="6"/>
        <v>51.929079791621426</v>
      </c>
      <c r="M56" s="43">
        <f t="shared" si="7"/>
        <v>870.0256676046962</v>
      </c>
      <c r="O56" s="43">
        <f t="shared" si="8"/>
        <v>-81.269557823129048</v>
      </c>
      <c r="P56" s="43">
        <f t="shared" si="9"/>
        <v>4.9030612244897691</v>
      </c>
      <c r="Q56" s="43">
        <f t="shared" si="10"/>
        <v>1347.0647675736968</v>
      </c>
    </row>
    <row r="57" spans="1:17" hidden="1">
      <c r="A57" s="41">
        <v>56</v>
      </c>
      <c r="B57" s="34">
        <v>78</v>
      </c>
      <c r="C57" s="35">
        <v>850</v>
      </c>
      <c r="E57">
        <f t="shared" si="0"/>
        <v>78</v>
      </c>
      <c r="F57">
        <f t="shared" si="1"/>
        <v>850</v>
      </c>
      <c r="G57">
        <f t="shared" si="2"/>
        <v>6084</v>
      </c>
      <c r="H57">
        <f t="shared" si="3"/>
        <v>722500</v>
      </c>
      <c r="I57">
        <f t="shared" si="4"/>
        <v>66300</v>
      </c>
      <c r="K57" s="43">
        <f t="shared" si="5"/>
        <v>824.46095410962937</v>
      </c>
      <c r="L57" s="43">
        <f t="shared" si="6"/>
        <v>1104.9924585420063</v>
      </c>
      <c r="M57" s="43">
        <f t="shared" si="7"/>
        <v>652.24286499045695</v>
      </c>
      <c r="O57" s="43">
        <f t="shared" si="8"/>
        <v>-78.674319727891216</v>
      </c>
      <c r="P57" s="43">
        <f t="shared" si="9"/>
        <v>104.33163265306111</v>
      </c>
      <c r="Q57" s="43">
        <f t="shared" si="10"/>
        <v>59.326672335601074</v>
      </c>
    </row>
    <row r="58" spans="1:17" hidden="1">
      <c r="A58" s="41">
        <v>57</v>
      </c>
      <c r="B58" s="34">
        <v>70</v>
      </c>
      <c r="C58" s="35">
        <v>870</v>
      </c>
      <c r="E58">
        <f t="shared" si="0"/>
        <v>70</v>
      </c>
      <c r="F58">
        <f t="shared" si="1"/>
        <v>870</v>
      </c>
      <c r="G58">
        <f t="shared" si="2"/>
        <v>4900</v>
      </c>
      <c r="H58">
        <f t="shared" si="3"/>
        <v>756900</v>
      </c>
      <c r="I58">
        <f t="shared" si="4"/>
        <v>60900</v>
      </c>
      <c r="K58" s="43">
        <f t="shared" si="5"/>
        <v>850.49619751094531</v>
      </c>
      <c r="L58" s="43">
        <f t="shared" si="6"/>
        <v>51.929079791621426</v>
      </c>
      <c r="M58" s="43">
        <f t="shared" si="7"/>
        <v>380.39831153205603</v>
      </c>
      <c r="O58" s="43">
        <f t="shared" si="8"/>
        <v>27.23044217687065</v>
      </c>
      <c r="P58" s="43">
        <f t="shared" si="9"/>
        <v>4.9030612244897691</v>
      </c>
      <c r="Q58" s="43">
        <f t="shared" si="10"/>
        <v>151.23143424036255</v>
      </c>
    </row>
    <row r="59" spans="1:17" hidden="1">
      <c r="A59" s="41">
        <v>58</v>
      </c>
      <c r="B59" s="34">
        <v>55</v>
      </c>
      <c r="C59" s="35">
        <v>931</v>
      </c>
      <c r="E59">
        <f t="shared" si="0"/>
        <v>55</v>
      </c>
      <c r="F59">
        <f t="shared" si="1"/>
        <v>931</v>
      </c>
      <c r="G59">
        <f t="shared" si="2"/>
        <v>3025</v>
      </c>
      <c r="H59">
        <f t="shared" si="3"/>
        <v>866761</v>
      </c>
      <c r="I59">
        <f t="shared" si="4"/>
        <v>51205</v>
      </c>
      <c r="K59" s="43">
        <f t="shared" si="5"/>
        <v>899.31227888841272</v>
      </c>
      <c r="L59" s="43">
        <f t="shared" si="6"/>
        <v>1731.38360624698</v>
      </c>
      <c r="M59" s="43">
        <f t="shared" si="7"/>
        <v>1004.1116692457342</v>
      </c>
      <c r="O59" s="43">
        <f t="shared" si="8"/>
        <v>-937.16241496598673</v>
      </c>
      <c r="P59" s="43">
        <f t="shared" si="9"/>
        <v>163.47448979591852</v>
      </c>
      <c r="Q59" s="43">
        <f t="shared" si="10"/>
        <v>5372.5409580498854</v>
      </c>
    </row>
    <row r="60" spans="1:17" hidden="1">
      <c r="A60" s="41">
        <v>59</v>
      </c>
      <c r="B60" s="34">
        <v>55</v>
      </c>
      <c r="C60" s="35">
        <v>930</v>
      </c>
      <c r="E60">
        <f t="shared" si="0"/>
        <v>55</v>
      </c>
      <c r="F60">
        <f t="shared" si="1"/>
        <v>930</v>
      </c>
      <c r="G60">
        <f t="shared" si="2"/>
        <v>3025</v>
      </c>
      <c r="H60">
        <f t="shared" si="3"/>
        <v>864900</v>
      </c>
      <c r="I60">
        <f t="shared" si="4"/>
        <v>51150</v>
      </c>
      <c r="K60" s="43">
        <f t="shared" si="5"/>
        <v>899.31227888841272</v>
      </c>
      <c r="L60" s="43">
        <f t="shared" si="6"/>
        <v>1731.38360624698</v>
      </c>
      <c r="M60" s="43">
        <f t="shared" si="7"/>
        <v>941.73622702255966</v>
      </c>
      <c r="O60" s="43">
        <f t="shared" si="8"/>
        <v>-924.37670068027239</v>
      </c>
      <c r="P60" s="43">
        <f t="shared" si="9"/>
        <v>163.47448979591852</v>
      </c>
      <c r="Q60" s="43">
        <f t="shared" si="10"/>
        <v>5226.9457199546468</v>
      </c>
    </row>
    <row r="61" spans="1:17" hidden="1">
      <c r="A61" s="41">
        <v>60</v>
      </c>
      <c r="B61" s="34">
        <v>80</v>
      </c>
      <c r="C61" s="35">
        <v>808</v>
      </c>
      <c r="E61">
        <f t="shared" si="0"/>
        <v>80</v>
      </c>
      <c r="F61">
        <f t="shared" si="1"/>
        <v>808</v>
      </c>
      <c r="G61">
        <f t="shared" si="2"/>
        <v>6400</v>
      </c>
      <c r="H61">
        <f t="shared" si="3"/>
        <v>652864</v>
      </c>
      <c r="I61">
        <f t="shared" si="4"/>
        <v>64640</v>
      </c>
      <c r="K61" s="43">
        <f t="shared" si="5"/>
        <v>817.95214325930033</v>
      </c>
      <c r="L61" s="43">
        <f t="shared" si="6"/>
        <v>1580.0813966564085</v>
      </c>
      <c r="M61" s="43">
        <f t="shared" si="7"/>
        <v>99.045155453636966</v>
      </c>
      <c r="O61" s="43">
        <f t="shared" si="8"/>
        <v>-607.0790816326529</v>
      </c>
      <c r="P61" s="43">
        <f t="shared" si="9"/>
        <v>149.18877551020393</v>
      </c>
      <c r="Q61" s="43">
        <f t="shared" si="10"/>
        <v>2470.3266723356019</v>
      </c>
    </row>
    <row r="62" spans="1:17" hidden="1">
      <c r="A62" s="41">
        <v>61</v>
      </c>
      <c r="B62" s="34">
        <v>78</v>
      </c>
      <c r="C62" s="35">
        <v>828</v>
      </c>
      <c r="E62">
        <f t="shared" si="0"/>
        <v>78</v>
      </c>
      <c r="F62">
        <f t="shared" si="1"/>
        <v>828</v>
      </c>
      <c r="G62">
        <f t="shared" si="2"/>
        <v>6084</v>
      </c>
      <c r="H62">
        <f t="shared" si="3"/>
        <v>685584</v>
      </c>
      <c r="I62">
        <f t="shared" si="4"/>
        <v>64584</v>
      </c>
      <c r="K62" s="43">
        <f t="shared" si="5"/>
        <v>824.46095410962937</v>
      </c>
      <c r="L62" s="43">
        <f t="shared" si="6"/>
        <v>1104.9924585420063</v>
      </c>
      <c r="M62" s="43">
        <f t="shared" si="7"/>
        <v>12.524845814149248</v>
      </c>
      <c r="O62" s="43">
        <f t="shared" si="8"/>
        <v>-303.38860544217681</v>
      </c>
      <c r="P62" s="43">
        <f t="shared" si="9"/>
        <v>104.33163265306111</v>
      </c>
      <c r="Q62" s="43">
        <f t="shared" si="10"/>
        <v>882.23143424036346</v>
      </c>
    </row>
    <row r="63" spans="1:17" hidden="1">
      <c r="A63" s="41">
        <v>62</v>
      </c>
      <c r="B63" s="34">
        <v>78</v>
      </c>
      <c r="C63" s="35">
        <v>719</v>
      </c>
      <c r="E63">
        <f t="shared" si="0"/>
        <v>78</v>
      </c>
      <c r="F63">
        <f t="shared" si="1"/>
        <v>719</v>
      </c>
      <c r="G63">
        <f t="shared" si="2"/>
        <v>6084</v>
      </c>
      <c r="H63">
        <f t="shared" si="3"/>
        <v>516961</v>
      </c>
      <c r="I63">
        <f t="shared" si="4"/>
        <v>56082</v>
      </c>
      <c r="K63" s="43">
        <f t="shared" si="5"/>
        <v>824.46095410962937</v>
      </c>
      <c r="L63" s="43">
        <f t="shared" si="6"/>
        <v>1104.9924585420063</v>
      </c>
      <c r="M63" s="43">
        <f t="shared" si="7"/>
        <v>11122.012841713351</v>
      </c>
      <c r="O63" s="43">
        <f t="shared" si="8"/>
        <v>-1416.7457482993191</v>
      </c>
      <c r="P63" s="43">
        <f t="shared" si="9"/>
        <v>104.33163265306111</v>
      </c>
      <c r="Q63" s="43">
        <f t="shared" si="10"/>
        <v>19238.350481859412</v>
      </c>
    </row>
    <row r="64" spans="1:17" hidden="1">
      <c r="A64" s="41">
        <v>63</v>
      </c>
      <c r="B64" s="34">
        <v>68</v>
      </c>
      <c r="C64" s="35">
        <v>707</v>
      </c>
      <c r="E64">
        <f t="shared" si="0"/>
        <v>68</v>
      </c>
      <c r="F64">
        <f t="shared" si="1"/>
        <v>707</v>
      </c>
      <c r="G64">
        <f t="shared" si="2"/>
        <v>4624</v>
      </c>
      <c r="H64">
        <f t="shared" si="3"/>
        <v>499849</v>
      </c>
      <c r="I64">
        <f t="shared" si="4"/>
        <v>48076</v>
      </c>
      <c r="K64" s="43">
        <f t="shared" si="5"/>
        <v>857.00500836127435</v>
      </c>
      <c r="L64" s="43">
        <f t="shared" si="6"/>
        <v>0.48632853082675259</v>
      </c>
      <c r="M64" s="43">
        <f t="shared" si="7"/>
        <v>22501.502533465988</v>
      </c>
      <c r="O64" s="43">
        <f t="shared" si="8"/>
        <v>-32.293367346937863</v>
      </c>
      <c r="P64" s="43">
        <f t="shared" si="9"/>
        <v>4.5918367346936162E-2</v>
      </c>
      <c r="Q64" s="43">
        <f t="shared" si="10"/>
        <v>22711.207624716557</v>
      </c>
    </row>
    <row r="65" spans="1:17" hidden="1">
      <c r="A65" s="41">
        <v>64</v>
      </c>
      <c r="B65" s="34">
        <v>45</v>
      </c>
      <c r="C65" s="35">
        <v>934</v>
      </c>
      <c r="E65">
        <f t="shared" si="0"/>
        <v>45</v>
      </c>
      <c r="F65">
        <f t="shared" si="1"/>
        <v>934</v>
      </c>
      <c r="G65">
        <f t="shared" si="2"/>
        <v>2025</v>
      </c>
      <c r="H65">
        <f t="shared" si="3"/>
        <v>872356</v>
      </c>
      <c r="I65">
        <f t="shared" si="4"/>
        <v>42030</v>
      </c>
      <c r="K65" s="43">
        <f t="shared" si="5"/>
        <v>931.8563331400577</v>
      </c>
      <c r="L65" s="43">
        <f t="shared" si="6"/>
        <v>5498.8086250522474</v>
      </c>
      <c r="M65" s="43">
        <f t="shared" si="7"/>
        <v>4.595307606414881</v>
      </c>
      <c r="O65" s="43">
        <f t="shared" si="8"/>
        <v>-1738.49574829932</v>
      </c>
      <c r="P65" s="43">
        <f t="shared" si="9"/>
        <v>519.18877551020432</v>
      </c>
      <c r="Q65" s="43">
        <f t="shared" si="10"/>
        <v>5821.3266723355991</v>
      </c>
    </row>
    <row r="66" spans="1:17" hidden="1">
      <c r="A66" s="41">
        <v>65</v>
      </c>
      <c r="B66" s="34">
        <v>45</v>
      </c>
      <c r="C66" s="35">
        <v>939</v>
      </c>
      <c r="E66">
        <f t="shared" si="0"/>
        <v>45</v>
      </c>
      <c r="F66">
        <f t="shared" si="1"/>
        <v>939</v>
      </c>
      <c r="G66">
        <f t="shared" si="2"/>
        <v>2025</v>
      </c>
      <c r="H66">
        <f t="shared" si="3"/>
        <v>881721</v>
      </c>
      <c r="I66">
        <f t="shared" si="4"/>
        <v>42255</v>
      </c>
      <c r="K66" s="43">
        <f t="shared" si="5"/>
        <v>931.8563331400577</v>
      </c>
      <c r="L66" s="43">
        <f t="shared" si="6"/>
        <v>5498.8086250522474</v>
      </c>
      <c r="M66" s="43">
        <f t="shared" si="7"/>
        <v>51.031976205837879</v>
      </c>
      <c r="O66" s="43">
        <f t="shared" si="8"/>
        <v>-1852.4243197278913</v>
      </c>
      <c r="P66" s="43">
        <f t="shared" si="9"/>
        <v>519.18877551020432</v>
      </c>
      <c r="Q66" s="43">
        <f t="shared" si="10"/>
        <v>6609.30286281179</v>
      </c>
    </row>
    <row r="67" spans="1:17" hidden="1">
      <c r="A67" s="41">
        <v>66</v>
      </c>
      <c r="B67" s="34">
        <v>47</v>
      </c>
      <c r="C67" s="35">
        <v>977</v>
      </c>
      <c r="E67">
        <f t="shared" ref="E67:E85" si="11">B67</f>
        <v>47</v>
      </c>
      <c r="F67">
        <f t="shared" ref="F67:F85" si="12">C67</f>
        <v>977</v>
      </c>
      <c r="G67">
        <f t="shared" ref="G67:G85" si="13">E67^2</f>
        <v>2209</v>
      </c>
      <c r="H67">
        <f t="shared" ref="H67:H85" si="14">F67^2</f>
        <v>954529</v>
      </c>
      <c r="I67">
        <f t="shared" ref="I67:I85" si="15">E67*F67</f>
        <v>45919</v>
      </c>
      <c r="K67" s="43">
        <f t="shared" ref="K67:K85" si="16">$I$91+$I$90*E67</f>
        <v>925.34752228972866</v>
      </c>
      <c r="L67" s="43">
        <f t="shared" ref="L67:L85" si="17">(K67-$F$88)^2</f>
        <v>4575.865146549746</v>
      </c>
      <c r="M67" s="43">
        <f t="shared" ref="M67:M85" si="18">(F67-K67)^2</f>
        <v>2667.9784536100778</v>
      </c>
      <c r="O67" s="43">
        <f t="shared" ref="O67:O85" si="19">(E67-$E$88)*(F67-$F$88)</f>
        <v>-2479.6862244897966</v>
      </c>
      <c r="P67" s="43">
        <f t="shared" ref="P67:P85" si="20">(E67-$E$88)^2</f>
        <v>432.04591836734721</v>
      </c>
      <c r="Q67" s="43">
        <f t="shared" ref="Q67:Q85" si="21">(F67-$F$88)^2</f>
        <v>14231.921910430836</v>
      </c>
    </row>
    <row r="68" spans="1:17" hidden="1">
      <c r="A68" s="41">
        <v>67</v>
      </c>
      <c r="B68" s="34">
        <v>88</v>
      </c>
      <c r="C68" s="35">
        <v>896</v>
      </c>
      <c r="E68">
        <f t="shared" si="11"/>
        <v>88</v>
      </c>
      <c r="F68">
        <f t="shared" si="12"/>
        <v>896</v>
      </c>
      <c r="G68">
        <f t="shared" si="13"/>
        <v>7744</v>
      </c>
      <c r="H68">
        <f t="shared" si="14"/>
        <v>802816</v>
      </c>
      <c r="I68">
        <f t="shared" si="15"/>
        <v>78848</v>
      </c>
      <c r="K68" s="43">
        <f t="shared" si="16"/>
        <v>791.91689985798439</v>
      </c>
      <c r="L68" s="43">
        <f t="shared" si="17"/>
        <v>4327.7295228212088</v>
      </c>
      <c r="M68" s="43">
        <f t="shared" si="18"/>
        <v>10833.29173517285</v>
      </c>
      <c r="O68" s="43">
        <f t="shared" si="19"/>
        <v>774.15901360544171</v>
      </c>
      <c r="P68" s="43">
        <f t="shared" si="20"/>
        <v>408.61734693877526</v>
      </c>
      <c r="Q68" s="43">
        <f t="shared" si="21"/>
        <v>1466.7076247165523</v>
      </c>
    </row>
    <row r="69" spans="1:17" hidden="1">
      <c r="A69" s="41">
        <v>68</v>
      </c>
      <c r="B69" s="34">
        <v>70</v>
      </c>
      <c r="C69" s="35">
        <v>921</v>
      </c>
      <c r="E69">
        <f t="shared" si="11"/>
        <v>70</v>
      </c>
      <c r="F69">
        <f t="shared" si="12"/>
        <v>921</v>
      </c>
      <c r="G69">
        <f t="shared" si="13"/>
        <v>4900</v>
      </c>
      <c r="H69">
        <f t="shared" si="14"/>
        <v>848241</v>
      </c>
      <c r="I69">
        <f t="shared" si="15"/>
        <v>64470</v>
      </c>
      <c r="K69" s="43">
        <f t="shared" si="16"/>
        <v>850.49619751094531</v>
      </c>
      <c r="L69" s="43">
        <f t="shared" si="17"/>
        <v>51.929079791621426</v>
      </c>
      <c r="M69" s="43">
        <f t="shared" si="18"/>
        <v>4970.786165415635</v>
      </c>
      <c r="O69" s="43">
        <f t="shared" si="19"/>
        <v>140.15901360544177</v>
      </c>
      <c r="P69" s="43">
        <f t="shared" si="20"/>
        <v>4.9030612244897691</v>
      </c>
      <c r="Q69" s="43">
        <f t="shared" si="21"/>
        <v>4006.5885770975042</v>
      </c>
    </row>
    <row r="70" spans="1:17" hidden="1">
      <c r="A70" s="41">
        <v>69</v>
      </c>
      <c r="B70" s="34">
        <v>80</v>
      </c>
      <c r="C70" s="35">
        <v>815</v>
      </c>
      <c r="E70">
        <f t="shared" si="11"/>
        <v>80</v>
      </c>
      <c r="F70">
        <f t="shared" si="12"/>
        <v>815</v>
      </c>
      <c r="G70">
        <f t="shared" si="13"/>
        <v>6400</v>
      </c>
      <c r="H70">
        <f t="shared" si="14"/>
        <v>664225</v>
      </c>
      <c r="I70">
        <f t="shared" si="15"/>
        <v>65200</v>
      </c>
      <c r="K70" s="43">
        <f t="shared" si="16"/>
        <v>817.95214325930033</v>
      </c>
      <c r="L70" s="43">
        <f t="shared" si="17"/>
        <v>1580.0813966564085</v>
      </c>
      <c r="M70" s="43">
        <f t="shared" si="18"/>
        <v>8.7151498234323661</v>
      </c>
      <c r="O70" s="43">
        <f t="shared" si="19"/>
        <v>-521.5790816326529</v>
      </c>
      <c r="P70" s="43">
        <f t="shared" si="20"/>
        <v>149.18877551020393</v>
      </c>
      <c r="Q70" s="43">
        <f t="shared" si="21"/>
        <v>1823.4933390022684</v>
      </c>
    </row>
    <row r="71" spans="1:17" hidden="1">
      <c r="A71" s="41">
        <v>70</v>
      </c>
      <c r="B71" s="34">
        <v>79</v>
      </c>
      <c r="C71" s="35">
        <v>838</v>
      </c>
      <c r="E71">
        <f t="shared" si="11"/>
        <v>79</v>
      </c>
      <c r="F71">
        <f t="shared" si="12"/>
        <v>838</v>
      </c>
      <c r="G71">
        <f t="shared" si="13"/>
        <v>6241</v>
      </c>
      <c r="H71">
        <f t="shared" si="14"/>
        <v>702244</v>
      </c>
      <c r="I71">
        <f t="shared" si="15"/>
        <v>66202</v>
      </c>
      <c r="K71" s="43">
        <f t="shared" si="16"/>
        <v>821.20654868446491</v>
      </c>
      <c r="L71" s="43">
        <f t="shared" si="17"/>
        <v>1331.9457729278629</v>
      </c>
      <c r="M71" s="43">
        <f t="shared" si="18"/>
        <v>282.02000708724739</v>
      </c>
      <c r="O71" s="43">
        <f t="shared" si="19"/>
        <v>-220.94812925170069</v>
      </c>
      <c r="P71" s="43">
        <f t="shared" si="20"/>
        <v>125.76020408163252</v>
      </c>
      <c r="Q71" s="43">
        <f t="shared" si="21"/>
        <v>388.18381519274419</v>
      </c>
    </row>
    <row r="72" spans="1:17" hidden="1">
      <c r="A72" s="41">
        <v>71</v>
      </c>
      <c r="B72" s="34">
        <v>71</v>
      </c>
      <c r="C72" s="35">
        <v>854</v>
      </c>
      <c r="E72">
        <f t="shared" si="11"/>
        <v>71</v>
      </c>
      <c r="F72">
        <f t="shared" si="12"/>
        <v>854</v>
      </c>
      <c r="G72">
        <f t="shared" si="13"/>
        <v>5041</v>
      </c>
      <c r="H72">
        <f t="shared" si="14"/>
        <v>729316</v>
      </c>
      <c r="I72">
        <f t="shared" si="15"/>
        <v>60634</v>
      </c>
      <c r="K72" s="43">
        <f t="shared" si="16"/>
        <v>847.24179208578084</v>
      </c>
      <c r="L72" s="43">
        <f t="shared" si="17"/>
        <v>109.42391943603836</v>
      </c>
      <c r="M72" s="43">
        <f t="shared" si="18"/>
        <v>45.673374211814433</v>
      </c>
      <c r="O72" s="43">
        <f t="shared" si="19"/>
        <v>-11.900510204081645</v>
      </c>
      <c r="P72" s="43">
        <f t="shared" si="20"/>
        <v>10.331632653061185</v>
      </c>
      <c r="Q72" s="43">
        <f t="shared" si="21"/>
        <v>13.707624716553369</v>
      </c>
    </row>
    <row r="73" spans="1:17" hidden="1">
      <c r="A73" s="41">
        <v>72</v>
      </c>
      <c r="B73" s="34">
        <v>50</v>
      </c>
      <c r="C73" s="35">
        <v>1063</v>
      </c>
      <c r="E73">
        <f t="shared" si="11"/>
        <v>50</v>
      </c>
      <c r="F73">
        <f t="shared" si="12"/>
        <v>1063</v>
      </c>
      <c r="G73">
        <f t="shared" si="13"/>
        <v>2500</v>
      </c>
      <c r="H73">
        <f t="shared" si="14"/>
        <v>1129969</v>
      </c>
      <c r="I73">
        <f t="shared" si="15"/>
        <v>53150</v>
      </c>
      <c r="K73" s="43">
        <f t="shared" si="16"/>
        <v>915.58430601423515</v>
      </c>
      <c r="L73" s="43">
        <f t="shared" si="17"/>
        <v>3350.3172488661044</v>
      </c>
      <c r="M73" s="43">
        <f t="shared" si="18"/>
        <v>21731.386833304667</v>
      </c>
      <c r="O73" s="43">
        <f t="shared" si="19"/>
        <v>-3651.3647959183686</v>
      </c>
      <c r="P73" s="43">
        <f t="shared" si="20"/>
        <v>316.33163265306143</v>
      </c>
      <c r="Q73" s="43">
        <f t="shared" si="21"/>
        <v>42147.112386621309</v>
      </c>
    </row>
    <row r="74" spans="1:17" hidden="1">
      <c r="A74" s="41">
        <v>73</v>
      </c>
      <c r="B74" s="34">
        <v>50</v>
      </c>
      <c r="C74" s="35">
        <v>1024</v>
      </c>
      <c r="E74">
        <f t="shared" si="11"/>
        <v>50</v>
      </c>
      <c r="F74">
        <f t="shared" si="12"/>
        <v>1024</v>
      </c>
      <c r="G74">
        <f t="shared" si="13"/>
        <v>2500</v>
      </c>
      <c r="H74">
        <f t="shared" si="14"/>
        <v>1048576</v>
      </c>
      <c r="I74">
        <f t="shared" si="15"/>
        <v>51200</v>
      </c>
      <c r="K74" s="43">
        <f t="shared" si="16"/>
        <v>915.58430601423515</v>
      </c>
      <c r="L74" s="43">
        <f t="shared" si="17"/>
        <v>3350.3172488661044</v>
      </c>
      <c r="M74" s="43">
        <f t="shared" si="18"/>
        <v>11753.962702415009</v>
      </c>
      <c r="O74" s="43">
        <f t="shared" si="19"/>
        <v>-2957.7219387755108</v>
      </c>
      <c r="P74" s="43">
        <f t="shared" si="20"/>
        <v>316.33163265306143</v>
      </c>
      <c r="Q74" s="43">
        <f t="shared" si="21"/>
        <v>27654.898100907027</v>
      </c>
    </row>
    <row r="75" spans="1:17" hidden="1">
      <c r="A75" s="41">
        <v>74</v>
      </c>
      <c r="B75" s="34">
        <v>73</v>
      </c>
      <c r="C75" s="35">
        <v>780</v>
      </c>
      <c r="E75">
        <f t="shared" si="11"/>
        <v>73</v>
      </c>
      <c r="F75">
        <f t="shared" si="12"/>
        <v>780</v>
      </c>
      <c r="G75">
        <f t="shared" si="13"/>
        <v>5329</v>
      </c>
      <c r="H75">
        <f t="shared" si="14"/>
        <v>608400</v>
      </c>
      <c r="I75">
        <f t="shared" si="15"/>
        <v>56940</v>
      </c>
      <c r="K75" s="43">
        <f t="shared" si="16"/>
        <v>840.7329812354518</v>
      </c>
      <c r="L75" s="43">
        <f t="shared" si="17"/>
        <v>287.96052675291548</v>
      </c>
      <c r="M75" s="43">
        <f t="shared" si="18"/>
        <v>3688.4950097457408</v>
      </c>
      <c r="O75" s="43">
        <f t="shared" si="19"/>
        <v>-405.16241496598599</v>
      </c>
      <c r="P75" s="43">
        <f t="shared" si="20"/>
        <v>27.188775510204017</v>
      </c>
      <c r="Q75" s="43">
        <f t="shared" si="21"/>
        <v>6037.6600056689358</v>
      </c>
    </row>
    <row r="76" spans="1:17" hidden="1">
      <c r="A76" s="41">
        <v>75</v>
      </c>
      <c r="B76" s="34">
        <v>78</v>
      </c>
      <c r="C76" s="35">
        <v>813</v>
      </c>
      <c r="E76">
        <f t="shared" si="11"/>
        <v>78</v>
      </c>
      <c r="F76">
        <f t="shared" si="12"/>
        <v>813</v>
      </c>
      <c r="G76">
        <f t="shared" si="13"/>
        <v>6084</v>
      </c>
      <c r="H76">
        <f t="shared" si="14"/>
        <v>660969</v>
      </c>
      <c r="I76">
        <f t="shared" si="15"/>
        <v>63414</v>
      </c>
      <c r="K76" s="43">
        <f t="shared" si="16"/>
        <v>824.46095410962937</v>
      </c>
      <c r="L76" s="43">
        <f t="shared" si="17"/>
        <v>1104.9924585420063</v>
      </c>
      <c r="M76" s="43">
        <f t="shared" si="18"/>
        <v>131.35346910303033</v>
      </c>
      <c r="O76" s="43">
        <f t="shared" si="19"/>
        <v>-456.60289115646242</v>
      </c>
      <c r="P76" s="43">
        <f t="shared" si="20"/>
        <v>104.33163265306111</v>
      </c>
      <c r="Q76" s="43">
        <f t="shared" si="21"/>
        <v>1998.3028628117922</v>
      </c>
    </row>
    <row r="77" spans="1:17" hidden="1">
      <c r="A77" s="41">
        <v>76</v>
      </c>
      <c r="B77" s="34">
        <v>78</v>
      </c>
      <c r="C77" s="35">
        <v>850</v>
      </c>
      <c r="E77">
        <f t="shared" si="11"/>
        <v>78</v>
      </c>
      <c r="F77">
        <f t="shared" si="12"/>
        <v>850</v>
      </c>
      <c r="G77">
        <f t="shared" si="13"/>
        <v>6084</v>
      </c>
      <c r="H77">
        <f t="shared" si="14"/>
        <v>722500</v>
      </c>
      <c r="I77">
        <f t="shared" si="15"/>
        <v>66300</v>
      </c>
      <c r="K77" s="43">
        <f t="shared" si="16"/>
        <v>824.46095410962937</v>
      </c>
      <c r="L77" s="43">
        <f t="shared" si="17"/>
        <v>1104.9924585420063</v>
      </c>
      <c r="M77" s="43">
        <f t="shared" si="18"/>
        <v>652.24286499045695</v>
      </c>
      <c r="O77" s="43">
        <f t="shared" si="19"/>
        <v>-78.674319727891216</v>
      </c>
      <c r="P77" s="43">
        <f t="shared" si="20"/>
        <v>104.33163265306111</v>
      </c>
      <c r="Q77" s="43">
        <f t="shared" si="21"/>
        <v>59.326672335601074</v>
      </c>
    </row>
    <row r="78" spans="1:17" hidden="1">
      <c r="A78" s="41">
        <v>77</v>
      </c>
      <c r="B78" s="34">
        <v>63</v>
      </c>
      <c r="C78" s="35">
        <v>902</v>
      </c>
      <c r="E78">
        <f t="shared" si="11"/>
        <v>63</v>
      </c>
      <c r="F78">
        <f t="shared" si="12"/>
        <v>902</v>
      </c>
      <c r="G78">
        <f t="shared" si="13"/>
        <v>3969</v>
      </c>
      <c r="H78">
        <f t="shared" si="14"/>
        <v>813604</v>
      </c>
      <c r="I78">
        <f t="shared" si="15"/>
        <v>56826</v>
      </c>
      <c r="K78" s="43">
        <f t="shared" si="16"/>
        <v>873.27703548709678</v>
      </c>
      <c r="L78" s="43">
        <f t="shared" si="17"/>
        <v>242.56986387574403</v>
      </c>
      <c r="M78" s="43">
        <f t="shared" si="18"/>
        <v>825.0086904094976</v>
      </c>
      <c r="O78" s="43">
        <f t="shared" si="19"/>
        <v>-211.99574829931996</v>
      </c>
      <c r="P78" s="43">
        <f t="shared" si="20"/>
        <v>22.903061224489853</v>
      </c>
      <c r="Q78" s="43">
        <f t="shared" si="21"/>
        <v>1962.2790532879808</v>
      </c>
    </row>
    <row r="79" spans="1:17" hidden="1">
      <c r="A79" s="41">
        <v>78</v>
      </c>
      <c r="B79" s="34">
        <v>60</v>
      </c>
      <c r="C79" s="35">
        <v>906</v>
      </c>
      <c r="E79">
        <f t="shared" si="11"/>
        <v>60</v>
      </c>
      <c r="F79">
        <f t="shared" si="12"/>
        <v>906</v>
      </c>
      <c r="G79">
        <f t="shared" si="13"/>
        <v>3600</v>
      </c>
      <c r="H79">
        <f t="shared" si="14"/>
        <v>820836</v>
      </c>
      <c r="I79">
        <f t="shared" si="15"/>
        <v>54360</v>
      </c>
      <c r="K79" s="43">
        <f t="shared" si="16"/>
        <v>883.04025176259029</v>
      </c>
      <c r="L79" s="43">
        <f t="shared" si="17"/>
        <v>642.00769719485777</v>
      </c>
      <c r="M79" s="43">
        <f t="shared" si="18"/>
        <v>527.15003912523844</v>
      </c>
      <c r="O79" s="43">
        <f t="shared" si="19"/>
        <v>-376.03146258503421</v>
      </c>
      <c r="P79" s="43">
        <f t="shared" si="20"/>
        <v>60.617346938775604</v>
      </c>
      <c r="Q79" s="43">
        <f t="shared" si="21"/>
        <v>2332.6600056689331</v>
      </c>
    </row>
    <row r="80" spans="1:17" hidden="1">
      <c r="A80" s="41">
        <v>79</v>
      </c>
      <c r="B80" s="34">
        <v>78</v>
      </c>
      <c r="C80" s="35">
        <v>865</v>
      </c>
      <c r="E80">
        <f t="shared" si="11"/>
        <v>78</v>
      </c>
      <c r="F80">
        <f t="shared" si="12"/>
        <v>865</v>
      </c>
      <c r="G80">
        <f t="shared" si="13"/>
        <v>6084</v>
      </c>
      <c r="H80">
        <f t="shared" si="14"/>
        <v>748225</v>
      </c>
      <c r="I80">
        <f t="shared" si="15"/>
        <v>67470</v>
      </c>
      <c r="K80" s="43">
        <f t="shared" si="16"/>
        <v>824.46095410962937</v>
      </c>
      <c r="L80" s="43">
        <f t="shared" si="17"/>
        <v>1104.9924585420063</v>
      </c>
      <c r="M80" s="43">
        <f t="shared" si="18"/>
        <v>1643.414241701576</v>
      </c>
      <c r="O80" s="43">
        <f t="shared" si="19"/>
        <v>74.539965986394407</v>
      </c>
      <c r="P80" s="43">
        <f t="shared" si="20"/>
        <v>104.33163265306111</v>
      </c>
      <c r="Q80" s="43">
        <f t="shared" si="21"/>
        <v>53.255243764172178</v>
      </c>
    </row>
    <row r="81" spans="1:17" hidden="1">
      <c r="A81" s="41">
        <v>80</v>
      </c>
      <c r="B81" s="34">
        <v>78</v>
      </c>
      <c r="C81" s="35">
        <v>886</v>
      </c>
      <c r="E81">
        <f t="shared" si="11"/>
        <v>78</v>
      </c>
      <c r="F81">
        <f t="shared" si="12"/>
        <v>886</v>
      </c>
      <c r="G81">
        <f t="shared" si="13"/>
        <v>6084</v>
      </c>
      <c r="H81">
        <f t="shared" si="14"/>
        <v>784996</v>
      </c>
      <c r="I81">
        <f t="shared" si="15"/>
        <v>69108</v>
      </c>
      <c r="K81" s="43">
        <f t="shared" si="16"/>
        <v>824.46095410962937</v>
      </c>
      <c r="L81" s="43">
        <f t="shared" si="17"/>
        <v>1104.9924585420063</v>
      </c>
      <c r="M81" s="43">
        <f t="shared" si="18"/>
        <v>3787.0541690971422</v>
      </c>
      <c r="O81" s="43">
        <f t="shared" si="19"/>
        <v>289.03996598639429</v>
      </c>
      <c r="P81" s="43">
        <f t="shared" si="20"/>
        <v>104.33163265306111</v>
      </c>
      <c r="Q81" s="43">
        <f t="shared" si="21"/>
        <v>800.75524376417172</v>
      </c>
    </row>
    <row r="82" spans="1:17">
      <c r="A82" s="41">
        <v>81</v>
      </c>
      <c r="B82" s="34">
        <v>78</v>
      </c>
      <c r="C82" s="35">
        <v>881</v>
      </c>
      <c r="E82">
        <f t="shared" si="11"/>
        <v>78</v>
      </c>
      <c r="F82">
        <f t="shared" si="12"/>
        <v>881</v>
      </c>
      <c r="G82">
        <f t="shared" si="13"/>
        <v>6084</v>
      </c>
      <c r="H82">
        <f t="shared" si="14"/>
        <v>776161</v>
      </c>
      <c r="I82">
        <f t="shared" si="15"/>
        <v>68718</v>
      </c>
      <c r="K82" s="43">
        <f t="shared" si="16"/>
        <v>824.46095410962937</v>
      </c>
      <c r="L82" s="43">
        <f t="shared" si="17"/>
        <v>1104.9924585420063</v>
      </c>
      <c r="M82" s="43">
        <f t="shared" si="18"/>
        <v>3196.6637101934361</v>
      </c>
      <c r="O82" s="43">
        <f t="shared" si="19"/>
        <v>237.96853741496574</v>
      </c>
      <c r="P82" s="43">
        <f t="shared" si="20"/>
        <v>104.33163265306111</v>
      </c>
      <c r="Q82" s="43">
        <f t="shared" si="21"/>
        <v>542.77905328798136</v>
      </c>
    </row>
    <row r="83" spans="1:17">
      <c r="A83" s="41">
        <v>82</v>
      </c>
      <c r="B83" s="34">
        <v>50</v>
      </c>
      <c r="C83" s="35">
        <v>825</v>
      </c>
      <c r="E83">
        <f t="shared" si="11"/>
        <v>50</v>
      </c>
      <c r="F83">
        <f t="shared" si="12"/>
        <v>825</v>
      </c>
      <c r="G83">
        <f t="shared" si="13"/>
        <v>2500</v>
      </c>
      <c r="H83">
        <f t="shared" si="14"/>
        <v>680625</v>
      </c>
      <c r="I83">
        <f t="shared" si="15"/>
        <v>41250</v>
      </c>
      <c r="K83" s="43">
        <f t="shared" si="16"/>
        <v>915.58430601423515</v>
      </c>
      <c r="L83" s="43">
        <f t="shared" si="17"/>
        <v>3350.3172488661044</v>
      </c>
      <c r="M83" s="43">
        <f t="shared" si="18"/>
        <v>8205.5164960805996</v>
      </c>
      <c r="O83" s="43">
        <f t="shared" si="19"/>
        <v>581.63520408163299</v>
      </c>
      <c r="P83" s="43">
        <f t="shared" si="20"/>
        <v>316.33163265306143</v>
      </c>
      <c r="Q83" s="43">
        <f t="shared" si="21"/>
        <v>1069.4457199546491</v>
      </c>
    </row>
    <row r="84" spans="1:17">
      <c r="A84" s="41">
        <v>83</v>
      </c>
      <c r="B84" s="34">
        <v>61</v>
      </c>
      <c r="C84" s="35">
        <v>821</v>
      </c>
      <c r="E84">
        <f t="shared" si="11"/>
        <v>61</v>
      </c>
      <c r="F84">
        <f t="shared" si="12"/>
        <v>821</v>
      </c>
      <c r="G84">
        <f t="shared" si="13"/>
        <v>3721</v>
      </c>
      <c r="H84">
        <f t="shared" si="14"/>
        <v>674041</v>
      </c>
      <c r="I84">
        <f t="shared" si="15"/>
        <v>50081</v>
      </c>
      <c r="K84" s="43">
        <f t="shared" si="16"/>
        <v>879.78584633742571</v>
      </c>
      <c r="L84" s="43">
        <f t="shared" si="17"/>
        <v>487.67944341246954</v>
      </c>
      <c r="M84" s="43">
        <f t="shared" si="18"/>
        <v>3455.7757296074278</v>
      </c>
      <c r="O84" s="43">
        <f t="shared" si="19"/>
        <v>249.05187074829962</v>
      </c>
      <c r="P84" s="43">
        <f t="shared" si="20"/>
        <v>46.045918367347021</v>
      </c>
      <c r="Q84" s="43">
        <f t="shared" si="21"/>
        <v>1347.0647675736968</v>
      </c>
    </row>
    <row r="85" spans="1:17">
      <c r="A85" s="42">
        <v>84</v>
      </c>
      <c r="B85" s="36">
        <v>62</v>
      </c>
      <c r="C85" s="37">
        <v>832</v>
      </c>
      <c r="E85">
        <f t="shared" si="11"/>
        <v>62</v>
      </c>
      <c r="F85">
        <f t="shared" si="12"/>
        <v>832</v>
      </c>
      <c r="G85">
        <f t="shared" si="13"/>
        <v>3844</v>
      </c>
      <c r="H85">
        <f t="shared" si="14"/>
        <v>692224</v>
      </c>
      <c r="I85">
        <f t="shared" si="15"/>
        <v>51584</v>
      </c>
      <c r="K85" s="43">
        <f t="shared" si="16"/>
        <v>876.53144091226125</v>
      </c>
      <c r="L85" s="43">
        <f t="shared" si="17"/>
        <v>354.53349897276689</v>
      </c>
      <c r="M85" s="43">
        <f t="shared" si="18"/>
        <v>1983.0492297222147</v>
      </c>
      <c r="O85" s="43">
        <f t="shared" si="19"/>
        <v>148.70663265306143</v>
      </c>
      <c r="P85" s="43">
        <f t="shared" si="20"/>
        <v>33.474489795918437</v>
      </c>
      <c r="Q85" s="43">
        <f t="shared" si="21"/>
        <v>660.61238662131575</v>
      </c>
    </row>
    <row r="87" spans="1:17">
      <c r="A87" t="s">
        <v>67</v>
      </c>
      <c r="B87">
        <f>COUNT(B2:B85)</f>
        <v>84</v>
      </c>
      <c r="D87" t="s">
        <v>49</v>
      </c>
      <c r="E87">
        <f>SUM(E2:E85)</f>
        <v>5694</v>
      </c>
      <c r="F87">
        <f>SUM(F2:F85)</f>
        <v>72047</v>
      </c>
      <c r="G87">
        <f t="shared" ref="G87:I87" si="22">SUM(G2:G85)</f>
        <v>402972</v>
      </c>
      <c r="H87">
        <f t="shared" si="22"/>
        <v>62352661</v>
      </c>
      <c r="I87">
        <f t="shared" si="22"/>
        <v>4828432</v>
      </c>
      <c r="L87" s="43">
        <f>SUM(L2:L85)</f>
        <v>180051.14243487731</v>
      </c>
      <c r="M87" s="43">
        <f>SUM(M2:M85)</f>
        <v>377726.41708893195</v>
      </c>
      <c r="O87" s="43">
        <f t="shared" ref="O87:Q87" si="23">SUM(O2:O85)</f>
        <v>-55325.35714285713</v>
      </c>
      <c r="P87" s="43">
        <f t="shared" si="23"/>
        <v>17000.142857142855</v>
      </c>
      <c r="Q87" s="43">
        <f t="shared" si="23"/>
        <v>557777.55952380947</v>
      </c>
    </row>
    <row r="88" spans="1:17">
      <c r="B88" s="43"/>
      <c r="C88" s="43"/>
      <c r="D88" t="s">
        <v>47</v>
      </c>
      <c r="E88" s="43">
        <f>AVERAGE(E2:E85)</f>
        <v>67.785714285714292</v>
      </c>
      <c r="F88" s="43">
        <f>AVERAGE(F2:F85)</f>
        <v>857.70238095238096</v>
      </c>
    </row>
    <row r="89" spans="1:17">
      <c r="L89" t="s">
        <v>60</v>
      </c>
      <c r="M89" s="49">
        <f>L87/(L87+M87)</f>
        <v>0.32280097928032847</v>
      </c>
      <c r="O89" t="s">
        <v>86</v>
      </c>
      <c r="P89" s="49">
        <f>O87/(SQRT(P87)*SQRT(Q87))</f>
        <v>-0.56815577026052344</v>
      </c>
    </row>
    <row r="90" spans="1:17">
      <c r="H90" s="47" t="s">
        <v>45</v>
      </c>
      <c r="I90" s="46">
        <f>(B87*I87-E87*F87)/(B87*G87-E87^2)</f>
        <v>-3.2544054251644945</v>
      </c>
      <c r="P90">
        <f>CORREL(E2:E85,F2:F85)</f>
        <v>-0.56815577026052333</v>
      </c>
    </row>
    <row r="91" spans="1:17">
      <c r="H91" s="47" t="s">
        <v>46</v>
      </c>
      <c r="I91" s="46">
        <f>F88-I90*E88</f>
        <v>1078.3045772724599</v>
      </c>
      <c r="N91" s="4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9"/>
  <sheetViews>
    <sheetView zoomScale="80" zoomScaleNormal="80" workbookViewId="0">
      <selection activeCell="B68" sqref="B68"/>
    </sheetView>
  </sheetViews>
  <sheetFormatPr baseColWidth="10" defaultColWidth="9" defaultRowHeight="14"/>
  <cols>
    <col min="1" max="1" width="10.5" style="11" bestFit="1" customWidth="1"/>
    <col min="2" max="2" width="9.6640625" style="11" customWidth="1"/>
    <col min="3" max="3" width="13" style="11" customWidth="1"/>
    <col min="4" max="4" width="12.1640625" style="11" customWidth="1"/>
    <col min="5" max="5" width="13.6640625" style="11" customWidth="1"/>
    <col min="6" max="6" width="16.1640625" style="11" customWidth="1"/>
    <col min="7" max="7" width="11.33203125" style="11" customWidth="1"/>
    <col min="8" max="8" width="11.5" style="11" customWidth="1"/>
    <col min="9" max="16384" width="9" style="11"/>
  </cols>
  <sheetData>
    <row r="1" spans="1:7">
      <c r="A1" s="16" t="s">
        <v>26</v>
      </c>
      <c r="B1" s="16"/>
      <c r="C1" s="16"/>
      <c r="D1" s="16"/>
      <c r="E1" s="16"/>
      <c r="F1" s="16"/>
      <c r="G1" s="16"/>
    </row>
    <row r="3" spans="1:7">
      <c r="A3" s="5"/>
      <c r="B3" s="6" t="s">
        <v>15</v>
      </c>
      <c r="C3" s="7" t="s">
        <v>16</v>
      </c>
      <c r="E3" s="12" t="s">
        <v>18</v>
      </c>
      <c r="F3" s="12" t="s">
        <v>19</v>
      </c>
      <c r="G3" s="12" t="s">
        <v>20</v>
      </c>
    </row>
    <row r="4" spans="1:7">
      <c r="A4" s="8" t="s">
        <v>3</v>
      </c>
      <c r="B4" s="1">
        <v>4.51</v>
      </c>
      <c r="C4" s="2">
        <v>2.48</v>
      </c>
      <c r="E4" s="17">
        <f>B4^2</f>
        <v>20.3401</v>
      </c>
      <c r="F4" s="17">
        <f>C4^2</f>
        <v>6.1504000000000003</v>
      </c>
      <c r="G4" s="17">
        <f>B4*C4</f>
        <v>11.184799999999999</v>
      </c>
    </row>
    <row r="5" spans="1:7">
      <c r="A5" s="8" t="s">
        <v>4</v>
      </c>
      <c r="B5" s="1">
        <v>3.58</v>
      </c>
      <c r="C5" s="2">
        <v>2.2599999999999998</v>
      </c>
      <c r="E5" s="17">
        <f t="shared" ref="E5:F15" si="0">B5^2</f>
        <v>12.8164</v>
      </c>
      <c r="F5" s="17">
        <f t="shared" si="0"/>
        <v>5.1075999999999988</v>
      </c>
      <c r="G5" s="17">
        <f t="shared" ref="G5:G15" si="1">B5*C5</f>
        <v>8.0907999999999998</v>
      </c>
    </row>
    <row r="6" spans="1:7">
      <c r="A6" s="8" t="s">
        <v>5</v>
      </c>
      <c r="B6" s="1">
        <v>4.3099999999999996</v>
      </c>
      <c r="C6" s="2">
        <v>2.4700000000000002</v>
      </c>
      <c r="E6" s="17">
        <f t="shared" si="0"/>
        <v>18.576099999999997</v>
      </c>
      <c r="F6" s="17">
        <f t="shared" si="0"/>
        <v>6.1009000000000011</v>
      </c>
      <c r="G6" s="17">
        <f t="shared" si="1"/>
        <v>10.6457</v>
      </c>
    </row>
    <row r="7" spans="1:7">
      <c r="A7" s="8" t="s">
        <v>6</v>
      </c>
      <c r="B7" s="1">
        <v>5.0599999999999996</v>
      </c>
      <c r="C7" s="2">
        <v>2.77</v>
      </c>
      <c r="E7" s="17">
        <f t="shared" si="0"/>
        <v>25.603599999999997</v>
      </c>
      <c r="F7" s="17">
        <f t="shared" si="0"/>
        <v>7.6729000000000003</v>
      </c>
      <c r="G7" s="17">
        <f t="shared" si="1"/>
        <v>14.0162</v>
      </c>
    </row>
    <row r="8" spans="1:7">
      <c r="A8" s="8" t="s">
        <v>7</v>
      </c>
      <c r="B8" s="1">
        <v>5.64</v>
      </c>
      <c r="C8" s="2">
        <v>2.99</v>
      </c>
      <c r="E8" s="17">
        <f t="shared" si="0"/>
        <v>31.809599999999996</v>
      </c>
      <c r="F8" s="17">
        <f t="shared" si="0"/>
        <v>8.940100000000001</v>
      </c>
      <c r="G8" s="17">
        <f t="shared" si="1"/>
        <v>16.863600000000002</v>
      </c>
    </row>
    <row r="9" spans="1:7">
      <c r="A9" s="8" t="s">
        <v>8</v>
      </c>
      <c r="B9" s="1">
        <v>4.99</v>
      </c>
      <c r="C9" s="2">
        <v>3.05</v>
      </c>
      <c r="E9" s="17">
        <f t="shared" si="0"/>
        <v>24.900100000000002</v>
      </c>
      <c r="F9" s="17">
        <f t="shared" si="0"/>
        <v>9.3024999999999984</v>
      </c>
      <c r="G9" s="17">
        <f t="shared" si="1"/>
        <v>15.2195</v>
      </c>
    </row>
    <row r="10" spans="1:7">
      <c r="A10" s="8" t="s">
        <v>9</v>
      </c>
      <c r="B10" s="1">
        <v>5.29</v>
      </c>
      <c r="C10" s="2">
        <v>3.18</v>
      </c>
      <c r="E10" s="17">
        <f t="shared" si="0"/>
        <v>27.984100000000002</v>
      </c>
      <c r="F10" s="17">
        <f t="shared" si="0"/>
        <v>10.112400000000001</v>
      </c>
      <c r="G10" s="17">
        <f t="shared" si="1"/>
        <v>16.822200000000002</v>
      </c>
    </row>
    <row r="11" spans="1:7">
      <c r="A11" s="8" t="s">
        <v>10</v>
      </c>
      <c r="B11" s="1">
        <v>5.83</v>
      </c>
      <c r="C11" s="2">
        <v>3.46</v>
      </c>
      <c r="E11" s="17">
        <f t="shared" si="0"/>
        <v>33.988900000000001</v>
      </c>
      <c r="F11" s="17">
        <f t="shared" si="0"/>
        <v>11.9716</v>
      </c>
      <c r="G11" s="17">
        <f t="shared" si="1"/>
        <v>20.171800000000001</v>
      </c>
    </row>
    <row r="12" spans="1:7">
      <c r="A12" s="8" t="s">
        <v>11</v>
      </c>
      <c r="B12" s="1">
        <v>4.7</v>
      </c>
      <c r="C12" s="2">
        <v>3.03</v>
      </c>
      <c r="E12" s="17">
        <f t="shared" si="0"/>
        <v>22.090000000000003</v>
      </c>
      <c r="F12" s="17">
        <f t="shared" si="0"/>
        <v>9.1808999999999994</v>
      </c>
      <c r="G12" s="17">
        <f t="shared" si="1"/>
        <v>14.241</v>
      </c>
    </row>
    <row r="13" spans="1:7">
      <c r="A13" s="8" t="s">
        <v>12</v>
      </c>
      <c r="B13" s="1">
        <v>5.61</v>
      </c>
      <c r="C13" s="2">
        <v>3.26</v>
      </c>
      <c r="E13" s="17">
        <f t="shared" si="0"/>
        <v>31.472100000000005</v>
      </c>
      <c r="F13" s="17">
        <f t="shared" si="0"/>
        <v>10.627599999999999</v>
      </c>
      <c r="G13" s="17">
        <f t="shared" si="1"/>
        <v>18.288599999999999</v>
      </c>
    </row>
    <row r="14" spans="1:7">
      <c r="A14" s="8" t="s">
        <v>13</v>
      </c>
      <c r="B14" s="1">
        <v>4.9000000000000004</v>
      </c>
      <c r="C14" s="2">
        <v>2.67</v>
      </c>
      <c r="E14" s="17">
        <f t="shared" si="0"/>
        <v>24.010000000000005</v>
      </c>
      <c r="F14" s="17">
        <f t="shared" si="0"/>
        <v>7.1288999999999998</v>
      </c>
      <c r="G14" s="17">
        <f t="shared" si="1"/>
        <v>13.083</v>
      </c>
    </row>
    <row r="15" spans="1:7">
      <c r="A15" s="9" t="s">
        <v>14</v>
      </c>
      <c r="B15" s="3">
        <v>4.2</v>
      </c>
      <c r="C15" s="4">
        <v>2.5299999999999998</v>
      </c>
      <c r="E15" s="17">
        <f t="shared" si="0"/>
        <v>17.64</v>
      </c>
      <c r="F15" s="17">
        <f t="shared" si="0"/>
        <v>6.4008999999999991</v>
      </c>
      <c r="G15" s="17">
        <f t="shared" si="1"/>
        <v>10.625999999999999</v>
      </c>
    </row>
    <row r="16" spans="1:7">
      <c r="E16" s="17"/>
      <c r="F16" s="17"/>
      <c r="G16" s="17"/>
    </row>
    <row r="17" spans="1:7">
      <c r="A17" s="10" t="s">
        <v>17</v>
      </c>
      <c r="B17" s="17">
        <f>SUM(B4:B15)</f>
        <v>58.62</v>
      </c>
      <c r="C17" s="17">
        <f>SUM(C4:C15)</f>
        <v>34.150000000000006</v>
      </c>
      <c r="E17" s="17">
        <f t="shared" ref="E17:G17" si="2">SUM(E4:E15)</f>
        <v>291.23099999999999</v>
      </c>
      <c r="F17" s="17">
        <f t="shared" si="2"/>
        <v>98.696699999999993</v>
      </c>
      <c r="G17" s="17">
        <f t="shared" si="2"/>
        <v>169.25319999999999</v>
      </c>
    </row>
    <row r="18" spans="1:7">
      <c r="A18" s="10" t="s">
        <v>23</v>
      </c>
      <c r="B18" s="17">
        <f>AVERAGE(B4:B15)</f>
        <v>4.8849999999999998</v>
      </c>
      <c r="C18" s="17">
        <f>AVERAGE(C4:C15)</f>
        <v>2.8458333333333337</v>
      </c>
    </row>
    <row r="19" spans="1:7">
      <c r="A19" s="10"/>
    </row>
    <row r="20" spans="1:7">
      <c r="A20" s="13" t="s">
        <v>22</v>
      </c>
      <c r="B20" s="11">
        <v>12</v>
      </c>
    </row>
    <row r="21" spans="1:7">
      <c r="A21" s="13" t="s">
        <v>21</v>
      </c>
      <c r="B21" s="19">
        <f>(B20*G17-B17*C17)/(B20*E17-B17^2)</f>
        <v>0.49883012129793997</v>
      </c>
    </row>
    <row r="22" spans="1:7">
      <c r="A22" s="10" t="s">
        <v>24</v>
      </c>
      <c r="B22" s="19">
        <f>C18-B21*B18</f>
        <v>0.40904819079289689</v>
      </c>
    </row>
    <row r="23" spans="1:7">
      <c r="A23" s="13"/>
      <c r="B23" s="17"/>
    </row>
    <row r="24" spans="1:7">
      <c r="A24" s="13" t="s">
        <v>71</v>
      </c>
      <c r="B24" s="17">
        <f>(F17-B22*C17-B21*G17)/(B20-2)</f>
        <v>2.9910999835806251E-2</v>
      </c>
    </row>
    <row r="25" spans="1:7">
      <c r="A25" s="13" t="s">
        <v>25</v>
      </c>
      <c r="B25" s="19">
        <f>SQRT(B24)</f>
        <v>0.17294796857958827</v>
      </c>
    </row>
    <row r="28" spans="1:7">
      <c r="A28" s="11" t="s">
        <v>38</v>
      </c>
      <c r="B28" s="20">
        <v>7</v>
      </c>
    </row>
    <row r="29" spans="1:7">
      <c r="A29" s="11" t="s">
        <v>39</v>
      </c>
      <c r="B29" s="21">
        <f>B22+B21*B28</f>
        <v>3.9008590398784766</v>
      </c>
    </row>
    <row r="37" spans="1:7">
      <c r="A37" s="16" t="s">
        <v>27</v>
      </c>
      <c r="B37" s="16"/>
      <c r="C37" s="16"/>
      <c r="D37" s="16"/>
      <c r="E37" s="16"/>
      <c r="F37" s="16"/>
      <c r="G37" s="16"/>
    </row>
    <row r="39" spans="1:7">
      <c r="B39" s="12" t="s">
        <v>28</v>
      </c>
    </row>
    <row r="40" spans="1:7">
      <c r="A40" s="8" t="s">
        <v>3</v>
      </c>
      <c r="B40" s="17">
        <f>(B4-$B$18)^2</f>
        <v>0.140625</v>
      </c>
    </row>
    <row r="41" spans="1:7">
      <c r="A41" s="8" t="s">
        <v>4</v>
      </c>
      <c r="B41" s="17">
        <f t="shared" ref="B41:B51" si="3">(B5-$B$18)^2</f>
        <v>1.7030249999999993</v>
      </c>
    </row>
    <row r="42" spans="1:7">
      <c r="A42" s="8" t="s">
        <v>5</v>
      </c>
      <c r="B42" s="17">
        <f t="shared" si="3"/>
        <v>0.33062500000000022</v>
      </c>
    </row>
    <row r="43" spans="1:7">
      <c r="A43" s="8" t="s">
        <v>6</v>
      </c>
      <c r="B43" s="17">
        <f t="shared" si="3"/>
        <v>3.0624999999999937E-2</v>
      </c>
    </row>
    <row r="44" spans="1:7">
      <c r="A44" s="8" t="s">
        <v>7</v>
      </c>
      <c r="B44" s="17">
        <f t="shared" si="3"/>
        <v>0.57002499999999989</v>
      </c>
    </row>
    <row r="45" spans="1:7">
      <c r="A45" s="8" t="s">
        <v>8</v>
      </c>
      <c r="B45" s="17">
        <f t="shared" si="3"/>
        <v>1.102500000000009E-2</v>
      </c>
    </row>
    <row r="46" spans="1:7">
      <c r="A46" s="8" t="s">
        <v>9</v>
      </c>
      <c r="B46" s="17">
        <f t="shared" si="3"/>
        <v>0.1640250000000002</v>
      </c>
    </row>
    <row r="47" spans="1:7">
      <c r="A47" s="8" t="s">
        <v>10</v>
      </c>
      <c r="B47" s="17">
        <f t="shared" si="3"/>
        <v>0.89302500000000051</v>
      </c>
    </row>
    <row r="48" spans="1:7">
      <c r="A48" s="8" t="s">
        <v>11</v>
      </c>
      <c r="B48" s="17">
        <f t="shared" si="3"/>
        <v>3.4224999999999853E-2</v>
      </c>
    </row>
    <row r="49" spans="1:7">
      <c r="A49" s="8" t="s">
        <v>12</v>
      </c>
      <c r="B49" s="17">
        <f t="shared" si="3"/>
        <v>0.52562500000000079</v>
      </c>
    </row>
    <row r="50" spans="1:7">
      <c r="A50" s="8" t="s">
        <v>13</v>
      </c>
      <c r="B50" s="17">
        <f t="shared" si="3"/>
        <v>2.2500000000001704E-4</v>
      </c>
    </row>
    <row r="51" spans="1:7">
      <c r="A51" s="9" t="s">
        <v>14</v>
      </c>
      <c r="B51" s="17">
        <f t="shared" si="3"/>
        <v>0.46922499999999945</v>
      </c>
    </row>
    <row r="52" spans="1:7">
      <c r="B52" s="17"/>
    </row>
    <row r="53" spans="1:7">
      <c r="A53" s="11" t="s">
        <v>17</v>
      </c>
      <c r="B53" s="17">
        <f>SUM(B40:B51)</f>
        <v>4.872300000000001</v>
      </c>
    </row>
    <row r="54" spans="1:7">
      <c r="B54" s="17"/>
    </row>
    <row r="55" spans="1:7">
      <c r="A55" s="11" t="s">
        <v>29</v>
      </c>
      <c r="B55" s="18">
        <f>B25/SQRT(B53)</f>
        <v>7.8351705570327251E-2</v>
      </c>
    </row>
    <row r="57" spans="1:7">
      <c r="A57" s="11" t="s">
        <v>30</v>
      </c>
      <c r="B57" s="78">
        <v>0.01</v>
      </c>
    </row>
    <row r="58" spans="1:7">
      <c r="A58" s="11" t="s">
        <v>31</v>
      </c>
      <c r="B58" s="17">
        <f>-_xlfn.T.INV(0.005,B20-2)</f>
        <v>3.1692726726169518</v>
      </c>
    </row>
    <row r="60" spans="1:7">
      <c r="A60" s="11" t="s">
        <v>32</v>
      </c>
      <c r="B60" s="19">
        <f>$B$21-$B$58*$B$55</f>
        <v>0.2505122019809724</v>
      </c>
    </row>
    <row r="61" spans="1:7">
      <c r="A61" s="11" t="s">
        <v>33</v>
      </c>
      <c r="B61" s="19">
        <f>$B$21+$B$58*$B$55</f>
        <v>0.74714804061490758</v>
      </c>
    </row>
    <row r="64" spans="1:7">
      <c r="A64" s="16" t="s">
        <v>34</v>
      </c>
      <c r="B64" s="16"/>
      <c r="C64" s="16"/>
      <c r="D64" s="16"/>
      <c r="E64" s="16"/>
      <c r="F64" s="16"/>
      <c r="G64" s="16"/>
    </row>
    <row r="66" spans="1:2">
      <c r="A66" s="11" t="s">
        <v>35</v>
      </c>
    </row>
    <row r="68" spans="1:2">
      <c r="A68" s="11" t="s">
        <v>36</v>
      </c>
      <c r="B68" s="17">
        <f>(B21-0)/B55</f>
        <v>6.3665508959495201</v>
      </c>
    </row>
    <row r="69" spans="1:2">
      <c r="A69" s="11" t="s">
        <v>37</v>
      </c>
      <c r="B69" s="76">
        <f>2*_xlfn.T.DIST.RT(B68,B20-2)</f>
        <v>8.1758991767012589E-5</v>
      </c>
    </row>
    <row r="81" spans="1:7">
      <c r="A81" s="16" t="s">
        <v>40</v>
      </c>
      <c r="B81" s="16"/>
      <c r="C81" s="16"/>
      <c r="D81" s="16"/>
      <c r="E81" s="16"/>
      <c r="F81" s="16"/>
      <c r="G81" s="16"/>
    </row>
    <row r="83" spans="1:7">
      <c r="A83" s="11" t="s">
        <v>41</v>
      </c>
    </row>
    <row r="85" spans="1:7">
      <c r="A85" s="11" t="s">
        <v>45</v>
      </c>
      <c r="B85" s="17">
        <f>B21</f>
        <v>0.49883012129793997</v>
      </c>
    </row>
    <row r="86" spans="1:7">
      <c r="A86" s="11" t="s">
        <v>46</v>
      </c>
      <c r="B86" s="17">
        <f>B22</f>
        <v>0.40904819079289689</v>
      </c>
    </row>
    <row r="87" spans="1:7" ht="15" thickBot="1"/>
    <row r="88" spans="1:7">
      <c r="A88" s="60"/>
      <c r="B88" s="61" t="s">
        <v>44</v>
      </c>
      <c r="C88" s="61" t="s">
        <v>42</v>
      </c>
      <c r="D88" s="61" t="s">
        <v>43</v>
      </c>
      <c r="E88" s="61" t="s">
        <v>48</v>
      </c>
      <c r="F88" s="62" t="s">
        <v>50</v>
      </c>
    </row>
    <row r="89" spans="1:7">
      <c r="A89" s="54" t="s">
        <v>3</v>
      </c>
      <c r="B89" s="55">
        <f>B4</f>
        <v>4.51</v>
      </c>
      <c r="C89" s="55">
        <f>C4</f>
        <v>2.48</v>
      </c>
      <c r="D89" s="55">
        <f>$B$86+$B$85*B89</f>
        <v>2.6587720378466062</v>
      </c>
      <c r="E89" s="30">
        <f>(D89-$C$101)^2</f>
        <v>3.4991928269172759E-2</v>
      </c>
      <c r="F89" s="56">
        <f>(C89-D89)^2</f>
        <v>3.1959441515828406E-2</v>
      </c>
    </row>
    <row r="90" spans="1:7">
      <c r="A90" s="54" t="s">
        <v>4</v>
      </c>
      <c r="B90" s="55">
        <f t="shared" ref="B90:C100" si="4">B5</f>
        <v>3.58</v>
      </c>
      <c r="C90" s="55">
        <f t="shared" si="4"/>
        <v>2.2599999999999998</v>
      </c>
      <c r="D90" s="55">
        <f t="shared" ref="D90:D100" si="5">$B$86+$B$85*B90</f>
        <v>2.1948600250395218</v>
      </c>
      <c r="E90" s="30">
        <f t="shared" ref="E90:E100" si="6">(D90-$C$101)^2</f>
        <v>0.42376624811099017</v>
      </c>
      <c r="F90" s="56">
        <f t="shared" ref="F90:F100" si="7">(C90-D90)^2</f>
        <v>4.2432163378516964E-3</v>
      </c>
    </row>
    <row r="91" spans="1:7">
      <c r="A91" s="54" t="s">
        <v>5</v>
      </c>
      <c r="B91" s="55">
        <f t="shared" si="4"/>
        <v>4.3099999999999996</v>
      </c>
      <c r="C91" s="55">
        <f t="shared" si="4"/>
        <v>2.4700000000000002</v>
      </c>
      <c r="D91" s="55">
        <f t="shared" si="5"/>
        <v>2.5590060135870178</v>
      </c>
      <c r="E91" s="30">
        <f t="shared" si="6"/>
        <v>8.2269911352855288E-2</v>
      </c>
      <c r="F91" s="56">
        <f t="shared" si="7"/>
        <v>7.9220704546523711E-3</v>
      </c>
    </row>
    <row r="92" spans="1:7">
      <c r="A92" s="54" t="s">
        <v>6</v>
      </c>
      <c r="B92" s="55">
        <f t="shared" si="4"/>
        <v>5.0599999999999996</v>
      </c>
      <c r="C92" s="55">
        <f t="shared" si="4"/>
        <v>2.77</v>
      </c>
      <c r="D92" s="55">
        <f t="shared" si="5"/>
        <v>2.9331286045604728</v>
      </c>
      <c r="E92" s="30">
        <f t="shared" si="6"/>
        <v>7.6204643786197783E-3</v>
      </c>
      <c r="F92" s="56">
        <f t="shared" si="7"/>
        <v>2.6610941625847085E-2</v>
      </c>
    </row>
    <row r="93" spans="1:7">
      <c r="A93" s="54" t="s">
        <v>7</v>
      </c>
      <c r="B93" s="55">
        <f t="shared" si="4"/>
        <v>5.64</v>
      </c>
      <c r="C93" s="55">
        <f t="shared" si="4"/>
        <v>2.99</v>
      </c>
      <c r="D93" s="55">
        <f t="shared" si="5"/>
        <v>3.2224500749132781</v>
      </c>
      <c r="E93" s="30">
        <f t="shared" si="6"/>
        <v>0.14184017003829463</v>
      </c>
      <c r="F93" s="56">
        <f t="shared" si="7"/>
        <v>5.4033037327188484E-2</v>
      </c>
    </row>
    <row r="94" spans="1:7">
      <c r="A94" s="54" t="s">
        <v>8</v>
      </c>
      <c r="B94" s="55">
        <f t="shared" si="4"/>
        <v>4.99</v>
      </c>
      <c r="C94" s="55">
        <f t="shared" si="4"/>
        <v>3.05</v>
      </c>
      <c r="D94" s="55">
        <f t="shared" si="5"/>
        <v>2.8982104960696176</v>
      </c>
      <c r="E94" s="30">
        <f t="shared" si="6"/>
        <v>2.7433671763031665E-3</v>
      </c>
      <c r="F94" s="56">
        <f t="shared" si="7"/>
        <v>2.3040053503431534E-2</v>
      </c>
    </row>
    <row r="95" spans="1:7">
      <c r="A95" s="54" t="s">
        <v>9</v>
      </c>
      <c r="B95" s="55">
        <f t="shared" si="4"/>
        <v>5.29</v>
      </c>
      <c r="C95" s="55">
        <f t="shared" si="4"/>
        <v>3.18</v>
      </c>
      <c r="D95" s="55">
        <f t="shared" si="5"/>
        <v>3.0478595324589994</v>
      </c>
      <c r="E95" s="30">
        <f t="shared" si="6"/>
        <v>4.0814585133163155E-2</v>
      </c>
      <c r="F95" s="56">
        <f t="shared" si="7"/>
        <v>1.7461103161954268E-2</v>
      </c>
    </row>
    <row r="96" spans="1:7">
      <c r="A96" s="54" t="s">
        <v>10</v>
      </c>
      <c r="B96" s="55">
        <f t="shared" si="4"/>
        <v>5.83</v>
      </c>
      <c r="C96" s="55">
        <f t="shared" si="4"/>
        <v>3.46</v>
      </c>
      <c r="D96" s="55">
        <f t="shared" si="5"/>
        <v>3.317227797959887</v>
      </c>
      <c r="E96" s="30">
        <f t="shared" si="6"/>
        <v>0.22221274128055482</v>
      </c>
      <c r="F96" s="56">
        <f t="shared" si="7"/>
        <v>2.0383901675382843E-2</v>
      </c>
    </row>
    <row r="97" spans="1:6">
      <c r="A97" s="54" t="s">
        <v>11</v>
      </c>
      <c r="B97" s="55">
        <f t="shared" si="4"/>
        <v>4.7</v>
      </c>
      <c r="C97" s="55">
        <f t="shared" si="4"/>
        <v>3.03</v>
      </c>
      <c r="D97" s="55">
        <f t="shared" si="5"/>
        <v>2.7535497608932147</v>
      </c>
      <c r="E97" s="30">
        <f t="shared" si="6"/>
        <v>8.5162577423106862E-3</v>
      </c>
      <c r="F97" s="56">
        <f t="shared" si="7"/>
        <v>7.6424734702198668E-2</v>
      </c>
    </row>
    <row r="98" spans="1:6">
      <c r="A98" s="54" t="s">
        <v>12</v>
      </c>
      <c r="B98" s="55">
        <f t="shared" si="4"/>
        <v>5.61</v>
      </c>
      <c r="C98" s="55">
        <f t="shared" si="4"/>
        <v>3.26</v>
      </c>
      <c r="D98" s="55">
        <f t="shared" si="5"/>
        <v>3.2074851712743402</v>
      </c>
      <c r="E98" s="30">
        <f t="shared" si="6"/>
        <v>0.13079205188610804</v>
      </c>
      <c r="F98" s="56">
        <f t="shared" si="7"/>
        <v>2.7578072360853628E-3</v>
      </c>
    </row>
    <row r="99" spans="1:6">
      <c r="A99" s="54" t="s">
        <v>13</v>
      </c>
      <c r="B99" s="55">
        <f t="shared" si="4"/>
        <v>4.9000000000000004</v>
      </c>
      <c r="C99" s="55">
        <f t="shared" si="4"/>
        <v>2.67</v>
      </c>
      <c r="D99" s="55">
        <f t="shared" si="5"/>
        <v>2.853315785152803</v>
      </c>
      <c r="E99" s="30">
        <f t="shared" si="6"/>
        <v>5.5987085230680672E-5</v>
      </c>
      <c r="F99" s="56">
        <f t="shared" si="7"/>
        <v>3.3604677086188667E-2</v>
      </c>
    </row>
    <row r="100" spans="1:6">
      <c r="A100" s="54" t="s">
        <v>14</v>
      </c>
      <c r="B100" s="55">
        <f t="shared" si="4"/>
        <v>4.2</v>
      </c>
      <c r="C100" s="55">
        <f t="shared" si="4"/>
        <v>2.5299999999999998</v>
      </c>
      <c r="D100" s="55">
        <f t="shared" si="5"/>
        <v>2.5041347002442449</v>
      </c>
      <c r="E100" s="30">
        <f t="shared" si="6"/>
        <v>0.1167579558549517</v>
      </c>
      <c r="F100" s="56">
        <f t="shared" si="7"/>
        <v>6.6901373145505504E-4</v>
      </c>
    </row>
    <row r="101" spans="1:6">
      <c r="A101" s="65" t="s">
        <v>47</v>
      </c>
      <c r="B101" s="64"/>
      <c r="C101" s="64">
        <f>AVERAGE(C89:C100)</f>
        <v>2.8458333333333337</v>
      </c>
      <c r="D101" s="64"/>
      <c r="E101" s="64"/>
      <c r="F101" s="66"/>
    </row>
    <row r="102" spans="1:6" ht="15" thickBot="1">
      <c r="A102" s="67" t="s">
        <v>49</v>
      </c>
      <c r="B102" s="57"/>
      <c r="C102" s="57"/>
      <c r="D102" s="57"/>
      <c r="E102" s="58">
        <f>SUM(E89:E100)</f>
        <v>1.2123816683085546</v>
      </c>
      <c r="F102" s="59">
        <f>SUM(F89:F100)</f>
        <v>0.29910999835806446</v>
      </c>
    </row>
    <row r="103" spans="1:6" ht="15" thickBot="1"/>
    <row r="104" spans="1:6">
      <c r="A104" s="60" t="s">
        <v>51</v>
      </c>
      <c r="B104" s="61" t="s">
        <v>55</v>
      </c>
      <c r="C104" s="61" t="s">
        <v>56</v>
      </c>
      <c r="D104" s="61" t="s">
        <v>57</v>
      </c>
      <c r="E104" s="61" t="s">
        <v>59</v>
      </c>
      <c r="F104" s="62" t="s">
        <v>58</v>
      </c>
    </row>
    <row r="105" spans="1:6">
      <c r="A105" s="69" t="s">
        <v>52</v>
      </c>
      <c r="B105" s="23">
        <v>1</v>
      </c>
      <c r="C105" s="28">
        <f>E102</f>
        <v>1.2123816683085546</v>
      </c>
      <c r="D105" s="28">
        <f>C105/B105</f>
        <v>1.2123816683085546</v>
      </c>
      <c r="E105" s="28">
        <f>D105/D106</f>
        <v>40.532970310715356</v>
      </c>
      <c r="F105" s="77">
        <f>_xlfn.F.DIST.RT(E105,B105,B106)</f>
        <v>8.1758991767014961E-5</v>
      </c>
    </row>
    <row r="106" spans="1:6">
      <c r="A106" s="69" t="s">
        <v>53</v>
      </c>
      <c r="B106" s="26">
        <f>B20-2</f>
        <v>10</v>
      </c>
      <c r="C106" s="30">
        <f>F102</f>
        <v>0.29910999835806446</v>
      </c>
      <c r="D106" s="30">
        <f>C106/B106</f>
        <v>2.9910999835806446E-2</v>
      </c>
      <c r="E106" s="30"/>
      <c r="F106" s="56"/>
    </row>
    <row r="107" spans="1:6" ht="15" thickBot="1">
      <c r="A107" s="70" t="s">
        <v>54</v>
      </c>
      <c r="B107" s="68">
        <f>B106+B105</f>
        <v>11</v>
      </c>
      <c r="C107" s="58">
        <f>C106+C105</f>
        <v>1.5114916666666192</v>
      </c>
      <c r="D107" s="58"/>
      <c r="E107" s="58"/>
      <c r="F107" s="59"/>
    </row>
    <row r="110" spans="1:6">
      <c r="A110" s="79" t="s">
        <v>60</v>
      </c>
      <c r="B110" s="80">
        <f>C105/C107</f>
        <v>0.8021093963305076</v>
      </c>
    </row>
    <row r="119" spans="1:8">
      <c r="A119" s="16" t="s">
        <v>77</v>
      </c>
      <c r="B119" s="16"/>
      <c r="C119" s="16"/>
      <c r="D119" s="16"/>
      <c r="E119" s="16"/>
      <c r="F119" s="16"/>
      <c r="G119" s="16"/>
    </row>
    <row r="120" spans="1:8" ht="15" thickBot="1"/>
    <row r="121" spans="1:8">
      <c r="A121" s="60"/>
      <c r="B121" s="61" t="s">
        <v>44</v>
      </c>
      <c r="C121" s="61" t="s">
        <v>42</v>
      </c>
      <c r="D121" s="61" t="s">
        <v>78</v>
      </c>
      <c r="E121" s="61" t="s">
        <v>79</v>
      </c>
      <c r="F121" s="61" t="s">
        <v>83</v>
      </c>
      <c r="G121" s="61" t="s">
        <v>80</v>
      </c>
      <c r="H121" s="62" t="s">
        <v>81</v>
      </c>
    </row>
    <row r="122" spans="1:8">
      <c r="A122" s="54" t="s">
        <v>3</v>
      </c>
      <c r="B122" s="55">
        <v>4.51</v>
      </c>
      <c r="C122" s="55">
        <v>2.48</v>
      </c>
      <c r="D122" s="55">
        <f>(B122-$B$134)</f>
        <v>-0.375</v>
      </c>
      <c r="E122" s="30">
        <f>(C122-$C$134)</f>
        <v>-0.36583333333333368</v>
      </c>
      <c r="F122" s="30">
        <f>D122*E122</f>
        <v>0.13718750000000013</v>
      </c>
      <c r="G122" s="72">
        <f>D122^2</f>
        <v>0.140625</v>
      </c>
      <c r="H122" s="56">
        <f>E122^2</f>
        <v>0.13383402777777803</v>
      </c>
    </row>
    <row r="123" spans="1:8">
      <c r="A123" s="54" t="s">
        <v>4</v>
      </c>
      <c r="B123" s="55">
        <v>3.58</v>
      </c>
      <c r="C123" s="55">
        <v>2.2599999999999998</v>
      </c>
      <c r="D123" s="55">
        <f t="shared" ref="D123:D133" si="8">(B123-$B$134)</f>
        <v>-1.3049999999999997</v>
      </c>
      <c r="E123" s="30">
        <f t="shared" ref="E123:E133" si="9">(C123-$C$134)</f>
        <v>-0.58583333333333387</v>
      </c>
      <c r="F123" s="30">
        <f t="shared" ref="F123:F133" si="10">D123*E123</f>
        <v>0.76451250000000048</v>
      </c>
      <c r="G123" s="72">
        <f t="shared" ref="G123:G133" si="11">D123^2</f>
        <v>1.7030249999999993</v>
      </c>
      <c r="H123" s="56">
        <f t="shared" ref="H123:H133" si="12">E123^2</f>
        <v>0.34320069444444506</v>
      </c>
    </row>
    <row r="124" spans="1:8">
      <c r="A124" s="54" t="s">
        <v>5</v>
      </c>
      <c r="B124" s="55">
        <v>4.3099999999999996</v>
      </c>
      <c r="C124" s="55">
        <v>2.4700000000000002</v>
      </c>
      <c r="D124" s="55">
        <f t="shared" si="8"/>
        <v>-0.57500000000000018</v>
      </c>
      <c r="E124" s="30">
        <f t="shared" si="9"/>
        <v>-0.37583333333333346</v>
      </c>
      <c r="F124" s="30">
        <f t="shared" si="10"/>
        <v>0.21610416666666682</v>
      </c>
      <c r="G124" s="72">
        <f t="shared" si="11"/>
        <v>0.33062500000000022</v>
      </c>
      <c r="H124" s="56">
        <f t="shared" si="12"/>
        <v>0.14125069444444455</v>
      </c>
    </row>
    <row r="125" spans="1:8">
      <c r="A125" s="54" t="s">
        <v>6</v>
      </c>
      <c r="B125" s="55">
        <v>5.0599999999999996</v>
      </c>
      <c r="C125" s="55">
        <v>2.77</v>
      </c>
      <c r="D125" s="55">
        <f t="shared" si="8"/>
        <v>0.17499999999999982</v>
      </c>
      <c r="E125" s="30">
        <f t="shared" si="9"/>
        <v>-7.5833333333333641E-2</v>
      </c>
      <c r="F125" s="30">
        <f t="shared" si="10"/>
        <v>-1.3270833333333374E-2</v>
      </c>
      <c r="G125" s="72">
        <f t="shared" si="11"/>
        <v>3.0624999999999937E-2</v>
      </c>
      <c r="H125" s="56">
        <f t="shared" si="12"/>
        <v>5.7506944444444914E-3</v>
      </c>
    </row>
    <row r="126" spans="1:8">
      <c r="A126" s="54" t="s">
        <v>7</v>
      </c>
      <c r="B126" s="55">
        <v>5.64</v>
      </c>
      <c r="C126" s="55">
        <v>2.99</v>
      </c>
      <c r="D126" s="55">
        <f t="shared" si="8"/>
        <v>0.75499999999999989</v>
      </c>
      <c r="E126" s="30">
        <f t="shared" si="9"/>
        <v>0.14416666666666655</v>
      </c>
      <c r="F126" s="30">
        <f t="shared" si="10"/>
        <v>0.10884583333333324</v>
      </c>
      <c r="G126" s="72">
        <f t="shared" si="11"/>
        <v>0.57002499999999989</v>
      </c>
      <c r="H126" s="56">
        <f t="shared" si="12"/>
        <v>2.0784027777777745E-2</v>
      </c>
    </row>
    <row r="127" spans="1:8">
      <c r="A127" s="54" t="s">
        <v>8</v>
      </c>
      <c r="B127" s="55">
        <v>4.99</v>
      </c>
      <c r="C127" s="55">
        <v>3.05</v>
      </c>
      <c r="D127" s="55">
        <f t="shared" si="8"/>
        <v>0.10500000000000043</v>
      </c>
      <c r="E127" s="30">
        <f t="shared" si="9"/>
        <v>0.20416666666666616</v>
      </c>
      <c r="F127" s="30">
        <f t="shared" si="10"/>
        <v>2.1437500000000033E-2</v>
      </c>
      <c r="G127" s="72">
        <f t="shared" si="11"/>
        <v>1.102500000000009E-2</v>
      </c>
      <c r="H127" s="56">
        <f t="shared" si="12"/>
        <v>4.168402777777757E-2</v>
      </c>
    </row>
    <row r="128" spans="1:8">
      <c r="A128" s="54" t="s">
        <v>9</v>
      </c>
      <c r="B128" s="55">
        <v>5.29</v>
      </c>
      <c r="C128" s="55">
        <v>3.18</v>
      </c>
      <c r="D128" s="55">
        <f t="shared" si="8"/>
        <v>0.40500000000000025</v>
      </c>
      <c r="E128" s="30">
        <f t="shared" si="9"/>
        <v>0.3341666666666665</v>
      </c>
      <c r="F128" s="30">
        <f t="shared" si="10"/>
        <v>0.13533750000000003</v>
      </c>
      <c r="G128" s="72">
        <f t="shared" si="11"/>
        <v>0.1640250000000002</v>
      </c>
      <c r="H128" s="56">
        <f t="shared" si="12"/>
        <v>0.111667361111111</v>
      </c>
    </row>
    <row r="129" spans="1:8">
      <c r="A129" s="54" t="s">
        <v>10</v>
      </c>
      <c r="B129" s="55">
        <v>5.83</v>
      </c>
      <c r="C129" s="55">
        <v>3.46</v>
      </c>
      <c r="D129" s="55">
        <f t="shared" si="8"/>
        <v>0.94500000000000028</v>
      </c>
      <c r="E129" s="30">
        <f t="shared" si="9"/>
        <v>0.61416666666666631</v>
      </c>
      <c r="F129" s="30">
        <f t="shared" si="10"/>
        <v>0.58038749999999983</v>
      </c>
      <c r="G129" s="72">
        <f t="shared" si="11"/>
        <v>0.89302500000000051</v>
      </c>
      <c r="H129" s="56">
        <f t="shared" si="12"/>
        <v>0.37720069444444398</v>
      </c>
    </row>
    <row r="130" spans="1:8">
      <c r="A130" s="54" t="s">
        <v>11</v>
      </c>
      <c r="B130" s="55">
        <v>4.7</v>
      </c>
      <c r="C130" s="55">
        <v>3.03</v>
      </c>
      <c r="D130" s="55">
        <f t="shared" si="8"/>
        <v>-0.18499999999999961</v>
      </c>
      <c r="E130" s="30">
        <f t="shared" si="9"/>
        <v>0.18416666666666615</v>
      </c>
      <c r="F130" s="30">
        <f t="shared" si="10"/>
        <v>-3.4070833333333168E-2</v>
      </c>
      <c r="G130" s="72">
        <f t="shared" si="11"/>
        <v>3.4224999999999853E-2</v>
      </c>
      <c r="H130" s="56">
        <f t="shared" si="12"/>
        <v>3.3917361111110919E-2</v>
      </c>
    </row>
    <row r="131" spans="1:8">
      <c r="A131" s="54" t="s">
        <v>12</v>
      </c>
      <c r="B131" s="55">
        <v>5.61</v>
      </c>
      <c r="C131" s="55">
        <v>3.26</v>
      </c>
      <c r="D131" s="55">
        <f t="shared" si="8"/>
        <v>0.72500000000000053</v>
      </c>
      <c r="E131" s="30">
        <f t="shared" si="9"/>
        <v>0.41416666666666613</v>
      </c>
      <c r="F131" s="30">
        <f t="shared" si="10"/>
        <v>0.30027083333333315</v>
      </c>
      <c r="G131" s="72">
        <f t="shared" si="11"/>
        <v>0.52562500000000079</v>
      </c>
      <c r="H131" s="56">
        <f t="shared" si="12"/>
        <v>0.17153402777777732</v>
      </c>
    </row>
    <row r="132" spans="1:8">
      <c r="A132" s="54" t="s">
        <v>13</v>
      </c>
      <c r="B132" s="55">
        <v>4.9000000000000004</v>
      </c>
      <c r="C132" s="55">
        <v>2.67</v>
      </c>
      <c r="D132" s="55">
        <f t="shared" si="8"/>
        <v>1.5000000000000568E-2</v>
      </c>
      <c r="E132" s="30">
        <f t="shared" si="9"/>
        <v>-0.17583333333333373</v>
      </c>
      <c r="F132" s="30">
        <f t="shared" si="10"/>
        <v>-2.6375000000001059E-3</v>
      </c>
      <c r="G132" s="72">
        <f t="shared" si="11"/>
        <v>2.2500000000001704E-4</v>
      </c>
      <c r="H132" s="56">
        <f t="shared" si="12"/>
        <v>3.091736111111125E-2</v>
      </c>
    </row>
    <row r="133" spans="1:8">
      <c r="A133" s="54" t="s">
        <v>14</v>
      </c>
      <c r="B133" s="55">
        <v>4.2</v>
      </c>
      <c r="C133" s="55">
        <v>2.5299999999999998</v>
      </c>
      <c r="D133" s="55">
        <f t="shared" si="8"/>
        <v>-0.68499999999999961</v>
      </c>
      <c r="E133" s="30">
        <f t="shared" si="9"/>
        <v>-0.31583333333333385</v>
      </c>
      <c r="F133" s="32">
        <f t="shared" si="10"/>
        <v>0.21634583333333357</v>
      </c>
      <c r="G133" s="71">
        <f t="shared" si="11"/>
        <v>0.46922499999999945</v>
      </c>
      <c r="H133" s="56">
        <f t="shared" si="12"/>
        <v>9.9750694444444774E-2</v>
      </c>
    </row>
    <row r="134" spans="1:8">
      <c r="A134" s="65" t="s">
        <v>47</v>
      </c>
      <c r="B134" s="64">
        <f>AVERAGE(B122:B133)</f>
        <v>4.8849999999999998</v>
      </c>
      <c r="C134" s="64">
        <f>AVERAGE(C122:C133)</f>
        <v>2.8458333333333337</v>
      </c>
      <c r="D134" s="64"/>
      <c r="E134" s="64"/>
      <c r="F134" s="1"/>
      <c r="G134" s="1"/>
      <c r="H134" s="66"/>
    </row>
    <row r="135" spans="1:8">
      <c r="A135" s="73" t="s">
        <v>49</v>
      </c>
      <c r="B135" s="55"/>
      <c r="C135" s="55"/>
      <c r="D135" s="55"/>
      <c r="E135" s="55"/>
      <c r="F135" s="55">
        <f>SUM(F122:F133)</f>
        <v>2.4304500000000004</v>
      </c>
      <c r="G135" s="55">
        <f>SUM(G122:G133)</f>
        <v>4.872300000000001</v>
      </c>
      <c r="H135" s="74">
        <f>SUM(H122:H133)</f>
        <v>1.5114916666666669</v>
      </c>
    </row>
    <row r="136" spans="1:8" ht="15" thickBot="1">
      <c r="A136" s="67" t="s">
        <v>82</v>
      </c>
      <c r="B136" s="75"/>
      <c r="C136" s="75"/>
      <c r="D136" s="75"/>
      <c r="E136" s="75"/>
      <c r="F136" s="75"/>
      <c r="G136" s="57">
        <f>SQRT(G135)</f>
        <v>2.2073287023005888</v>
      </c>
      <c r="H136" s="63">
        <f>SQRT(H135)</f>
        <v>1.2294273734819259</v>
      </c>
    </row>
    <row r="138" spans="1:8">
      <c r="A138" s="79" t="s">
        <v>84</v>
      </c>
      <c r="B138" s="80">
        <f>F135/(G136*H136)</f>
        <v>0.89560560311473802</v>
      </c>
    </row>
    <row r="139" spans="1:8">
      <c r="A139" s="79" t="s">
        <v>85</v>
      </c>
      <c r="B139" s="80">
        <f>B138^2</f>
        <v>0.80210939633051359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abSelected="1" zoomScale="90" zoomScaleNormal="90" workbookViewId="0">
      <selection activeCell="N10" sqref="N10"/>
    </sheetView>
  </sheetViews>
  <sheetFormatPr baseColWidth="10" defaultColWidth="9" defaultRowHeight="14"/>
  <cols>
    <col min="1" max="1" width="10.5" style="11" bestFit="1" customWidth="1"/>
    <col min="2" max="2" width="11.1640625" style="11" customWidth="1"/>
    <col min="3" max="3" width="13.5" style="11" customWidth="1"/>
    <col min="4" max="4" width="12.1640625" style="11" customWidth="1"/>
    <col min="5" max="5" width="13.33203125" style="11" customWidth="1"/>
    <col min="6" max="6" width="11.83203125" style="11" customWidth="1"/>
    <col min="7" max="7" width="17.6640625" style="11" customWidth="1"/>
    <col min="8" max="8" width="11" style="11" customWidth="1"/>
    <col min="9" max="16384" width="9" style="11"/>
  </cols>
  <sheetData>
    <row r="1" spans="1:8">
      <c r="A1" s="16" t="s">
        <v>26</v>
      </c>
      <c r="B1" s="16"/>
      <c r="C1" s="16"/>
      <c r="D1" s="16"/>
      <c r="E1" s="16"/>
      <c r="F1" s="16"/>
      <c r="G1" s="16"/>
      <c r="H1" s="16"/>
    </row>
    <row r="3" spans="1:8">
      <c r="A3" s="5"/>
      <c r="B3" s="6" t="s">
        <v>15</v>
      </c>
      <c r="C3" s="7" t="s">
        <v>16</v>
      </c>
      <c r="E3" s="5" t="s">
        <v>72</v>
      </c>
      <c r="F3" s="50" t="s">
        <v>73</v>
      </c>
      <c r="G3" s="50" t="s">
        <v>74</v>
      </c>
      <c r="H3" s="51" t="s">
        <v>75</v>
      </c>
    </row>
    <row r="4" spans="1:8">
      <c r="A4" s="8" t="s">
        <v>3</v>
      </c>
      <c r="B4" s="1">
        <v>4.51</v>
      </c>
      <c r="C4" s="2">
        <v>2.48</v>
      </c>
      <c r="E4" s="52">
        <f>B4-$B$17</f>
        <v>-0.375</v>
      </c>
      <c r="F4" s="30">
        <f>C4-$C$17</f>
        <v>-0.36583333333333368</v>
      </c>
      <c r="G4" s="30">
        <f>E4*F4</f>
        <v>0.13718750000000013</v>
      </c>
      <c r="H4" s="2">
        <f>E4^2</f>
        <v>0.140625</v>
      </c>
    </row>
    <row r="5" spans="1:8">
      <c r="A5" s="8" t="s">
        <v>4</v>
      </c>
      <c r="B5" s="1">
        <v>3.58</v>
      </c>
      <c r="C5" s="2">
        <v>2.2599999999999998</v>
      </c>
      <c r="E5" s="52">
        <f t="shared" ref="E5:E15" si="0">B5-$B$17</f>
        <v>-1.3049999999999997</v>
      </c>
      <c r="F5" s="30">
        <f t="shared" ref="F5:F15" si="1">C5-$C$17</f>
        <v>-0.58583333333333387</v>
      </c>
      <c r="G5" s="30">
        <f t="shared" ref="G5:G15" si="2">E5*F5</f>
        <v>0.76451250000000048</v>
      </c>
      <c r="H5" s="2">
        <f t="shared" ref="H5:H15" si="3">E5^2</f>
        <v>1.7030249999999993</v>
      </c>
    </row>
    <row r="6" spans="1:8">
      <c r="A6" s="8" t="s">
        <v>5</v>
      </c>
      <c r="B6" s="1">
        <v>4.3099999999999996</v>
      </c>
      <c r="C6" s="2">
        <v>2.4700000000000002</v>
      </c>
      <c r="E6" s="52">
        <f t="shared" si="0"/>
        <v>-0.57500000000000018</v>
      </c>
      <c r="F6" s="30">
        <f t="shared" si="1"/>
        <v>-0.37583333333333346</v>
      </c>
      <c r="G6" s="30">
        <f t="shared" si="2"/>
        <v>0.21610416666666682</v>
      </c>
      <c r="H6" s="2">
        <f t="shared" si="3"/>
        <v>0.33062500000000022</v>
      </c>
    </row>
    <row r="7" spans="1:8">
      <c r="A7" s="8" t="s">
        <v>6</v>
      </c>
      <c r="B7" s="1">
        <v>5.0599999999999996</v>
      </c>
      <c r="C7" s="2">
        <v>2.77</v>
      </c>
      <c r="E7" s="52">
        <f t="shared" si="0"/>
        <v>0.17499999999999982</v>
      </c>
      <c r="F7" s="30">
        <f t="shared" si="1"/>
        <v>-7.5833333333333641E-2</v>
      </c>
      <c r="G7" s="30">
        <f t="shared" si="2"/>
        <v>-1.3270833333333374E-2</v>
      </c>
      <c r="H7" s="2">
        <f t="shared" si="3"/>
        <v>3.0624999999999937E-2</v>
      </c>
    </row>
    <row r="8" spans="1:8">
      <c r="A8" s="8" t="s">
        <v>7</v>
      </c>
      <c r="B8" s="1">
        <v>5.64</v>
      </c>
      <c r="C8" s="2">
        <v>2.99</v>
      </c>
      <c r="E8" s="52">
        <f t="shared" si="0"/>
        <v>0.75499999999999989</v>
      </c>
      <c r="F8" s="30">
        <f t="shared" si="1"/>
        <v>0.14416666666666655</v>
      </c>
      <c r="G8" s="30">
        <f t="shared" si="2"/>
        <v>0.10884583333333324</v>
      </c>
      <c r="H8" s="2">
        <f t="shared" si="3"/>
        <v>0.57002499999999989</v>
      </c>
    </row>
    <row r="9" spans="1:8">
      <c r="A9" s="8" t="s">
        <v>8</v>
      </c>
      <c r="B9" s="1">
        <v>4.99</v>
      </c>
      <c r="C9" s="2">
        <v>3.05</v>
      </c>
      <c r="E9" s="52">
        <f t="shared" si="0"/>
        <v>0.10500000000000043</v>
      </c>
      <c r="F9" s="30">
        <f t="shared" si="1"/>
        <v>0.20416666666666616</v>
      </c>
      <c r="G9" s="30">
        <f t="shared" si="2"/>
        <v>2.1437500000000033E-2</v>
      </c>
      <c r="H9" s="2">
        <f t="shared" si="3"/>
        <v>1.102500000000009E-2</v>
      </c>
    </row>
    <row r="10" spans="1:8">
      <c r="A10" s="8" t="s">
        <v>9</v>
      </c>
      <c r="B10" s="1">
        <v>5.29</v>
      </c>
      <c r="C10" s="2">
        <v>3.18</v>
      </c>
      <c r="E10" s="52">
        <f t="shared" si="0"/>
        <v>0.40500000000000025</v>
      </c>
      <c r="F10" s="30">
        <f t="shared" si="1"/>
        <v>0.3341666666666665</v>
      </c>
      <c r="G10" s="30">
        <f t="shared" si="2"/>
        <v>0.13533750000000003</v>
      </c>
      <c r="H10" s="2">
        <f t="shared" si="3"/>
        <v>0.1640250000000002</v>
      </c>
    </row>
    <row r="11" spans="1:8">
      <c r="A11" s="8" t="s">
        <v>10</v>
      </c>
      <c r="B11" s="1">
        <v>5.83</v>
      </c>
      <c r="C11" s="2">
        <v>3.46</v>
      </c>
      <c r="E11" s="52">
        <f t="shared" si="0"/>
        <v>0.94500000000000028</v>
      </c>
      <c r="F11" s="30">
        <f t="shared" si="1"/>
        <v>0.61416666666666631</v>
      </c>
      <c r="G11" s="30">
        <f t="shared" si="2"/>
        <v>0.58038749999999983</v>
      </c>
      <c r="H11" s="2">
        <f t="shared" si="3"/>
        <v>0.89302500000000051</v>
      </c>
    </row>
    <row r="12" spans="1:8">
      <c r="A12" s="8" t="s">
        <v>11</v>
      </c>
      <c r="B12" s="1">
        <v>4.7</v>
      </c>
      <c r="C12" s="2">
        <v>3.03</v>
      </c>
      <c r="E12" s="52">
        <f t="shared" si="0"/>
        <v>-0.18499999999999961</v>
      </c>
      <c r="F12" s="30">
        <f t="shared" si="1"/>
        <v>0.18416666666666615</v>
      </c>
      <c r="G12" s="30">
        <f t="shared" si="2"/>
        <v>-3.4070833333333168E-2</v>
      </c>
      <c r="H12" s="2">
        <f t="shared" si="3"/>
        <v>3.4224999999999853E-2</v>
      </c>
    </row>
    <row r="13" spans="1:8">
      <c r="A13" s="8" t="s">
        <v>12</v>
      </c>
      <c r="B13" s="1">
        <v>5.61</v>
      </c>
      <c r="C13" s="2">
        <v>3.26</v>
      </c>
      <c r="E13" s="52">
        <f t="shared" si="0"/>
        <v>0.72500000000000053</v>
      </c>
      <c r="F13" s="30">
        <f t="shared" si="1"/>
        <v>0.41416666666666613</v>
      </c>
      <c r="G13" s="30">
        <f t="shared" si="2"/>
        <v>0.30027083333333315</v>
      </c>
      <c r="H13" s="2">
        <f t="shared" si="3"/>
        <v>0.52562500000000079</v>
      </c>
    </row>
    <row r="14" spans="1:8">
      <c r="A14" s="8" t="s">
        <v>13</v>
      </c>
      <c r="B14" s="1">
        <v>4.9000000000000004</v>
      </c>
      <c r="C14" s="2">
        <v>2.67</v>
      </c>
      <c r="E14" s="52">
        <f t="shared" si="0"/>
        <v>1.5000000000000568E-2</v>
      </c>
      <c r="F14" s="30">
        <f t="shared" si="1"/>
        <v>-0.17583333333333373</v>
      </c>
      <c r="G14" s="30">
        <f t="shared" si="2"/>
        <v>-2.6375000000001059E-3</v>
      </c>
      <c r="H14" s="2">
        <f t="shared" si="3"/>
        <v>2.2500000000001704E-4</v>
      </c>
    </row>
    <row r="15" spans="1:8">
      <c r="A15" s="9" t="s">
        <v>14</v>
      </c>
      <c r="B15" s="3">
        <v>4.2</v>
      </c>
      <c r="C15" s="4">
        <v>2.5299999999999998</v>
      </c>
      <c r="E15" s="53">
        <f t="shared" si="0"/>
        <v>-0.68499999999999961</v>
      </c>
      <c r="F15" s="32">
        <f t="shared" si="1"/>
        <v>-0.31583333333333385</v>
      </c>
      <c r="G15" s="32">
        <f t="shared" si="2"/>
        <v>0.21634583333333357</v>
      </c>
      <c r="H15" s="4">
        <f t="shared" si="3"/>
        <v>0.46922499999999945</v>
      </c>
    </row>
    <row r="16" spans="1:8">
      <c r="E16" s="17"/>
      <c r="F16" s="17" t="s">
        <v>76</v>
      </c>
      <c r="G16" s="17">
        <f t="shared" ref="G16:H16" si="4">SUM(G4:G15)</f>
        <v>2.4304500000000004</v>
      </c>
      <c r="H16" s="17">
        <f t="shared" si="4"/>
        <v>4.872300000000001</v>
      </c>
    </row>
    <row r="17" spans="1:3">
      <c r="A17" s="10" t="s">
        <v>23</v>
      </c>
      <c r="B17" s="17">
        <f>AVERAGE(B4:B15)</f>
        <v>4.8849999999999998</v>
      </c>
      <c r="C17" s="17">
        <f>AVERAGE(C4:C15)</f>
        <v>2.8458333333333337</v>
      </c>
    </row>
    <row r="18" spans="1:3">
      <c r="A18" s="10"/>
    </row>
    <row r="19" spans="1:3">
      <c r="A19" s="13" t="s">
        <v>21</v>
      </c>
      <c r="B19" s="19">
        <f>G16/H16</f>
        <v>0.49883012129794962</v>
      </c>
    </row>
    <row r="20" spans="1:3">
      <c r="A20" s="10" t="s">
        <v>24</v>
      </c>
      <c r="B20" s="19">
        <f>C17-B19*B17</f>
        <v>0.40904819079284982</v>
      </c>
    </row>
    <row r="21" spans="1:3">
      <c r="A21" s="13"/>
      <c r="B21" s="17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1"/>
  <sheetViews>
    <sheetView zoomScale="90" zoomScaleNormal="90" workbookViewId="0">
      <selection activeCell="D22" sqref="D22"/>
    </sheetView>
  </sheetViews>
  <sheetFormatPr baseColWidth="10" defaultColWidth="9" defaultRowHeight="14"/>
  <cols>
    <col min="1" max="1" width="10.5" style="11" bestFit="1" customWidth="1"/>
    <col min="2" max="2" width="11.1640625" style="11" customWidth="1"/>
    <col min="3" max="3" width="13.5" style="11" customWidth="1"/>
    <col min="4" max="4" width="12.1640625" style="11" customWidth="1"/>
    <col min="5" max="5" width="13.33203125" style="11" customWidth="1"/>
    <col min="6" max="6" width="11.83203125" style="11" customWidth="1"/>
    <col min="7" max="16384" width="9" style="11"/>
  </cols>
  <sheetData>
    <row r="1" spans="1:7">
      <c r="A1" s="16" t="s">
        <v>26</v>
      </c>
      <c r="B1" s="16"/>
      <c r="C1" s="16"/>
      <c r="D1" s="16"/>
      <c r="E1" s="16"/>
      <c r="F1" s="16"/>
      <c r="G1" s="16"/>
    </row>
    <row r="3" spans="1:7">
      <c r="A3" s="5"/>
      <c r="B3" s="6" t="s">
        <v>15</v>
      </c>
      <c r="C3" s="7" t="s">
        <v>16</v>
      </c>
      <c r="E3" s="17"/>
      <c r="F3" s="17"/>
      <c r="G3" s="17"/>
    </row>
    <row r="4" spans="1:7">
      <c r="A4" s="8" t="s">
        <v>3</v>
      </c>
      <c r="B4" s="1">
        <v>4.51</v>
      </c>
      <c r="C4" s="2">
        <v>2.48</v>
      </c>
      <c r="E4" s="17"/>
      <c r="F4" s="17"/>
      <c r="G4" s="17"/>
    </row>
    <row r="5" spans="1:7">
      <c r="A5" s="8" t="s">
        <v>4</v>
      </c>
      <c r="B5" s="1">
        <v>3.58</v>
      </c>
      <c r="C5" s="2">
        <v>2.2599999999999998</v>
      </c>
      <c r="E5" s="17"/>
      <c r="F5" s="17"/>
      <c r="G5" s="17"/>
    </row>
    <row r="6" spans="1:7">
      <c r="A6" s="8" t="s">
        <v>5</v>
      </c>
      <c r="B6" s="1">
        <v>4.3099999999999996</v>
      </c>
      <c r="C6" s="2">
        <v>2.4700000000000002</v>
      </c>
      <c r="E6" s="17"/>
      <c r="F6" s="17"/>
      <c r="G6" s="17"/>
    </row>
    <row r="7" spans="1:7">
      <c r="A7" s="8" t="s">
        <v>6</v>
      </c>
      <c r="B7" s="1">
        <v>5.0599999999999996</v>
      </c>
      <c r="C7" s="2">
        <v>2.77</v>
      </c>
      <c r="E7" s="17"/>
      <c r="F7" s="17"/>
      <c r="G7" s="17"/>
    </row>
    <row r="8" spans="1:7">
      <c r="A8" s="8" t="s">
        <v>7</v>
      </c>
      <c r="B8" s="1">
        <v>5.64</v>
      </c>
      <c r="C8" s="2">
        <v>2.99</v>
      </c>
      <c r="E8" s="17"/>
      <c r="F8" s="17"/>
      <c r="G8" s="17"/>
    </row>
    <row r="9" spans="1:7">
      <c r="A9" s="8" t="s">
        <v>8</v>
      </c>
      <c r="B9" s="1">
        <v>4.99</v>
      </c>
      <c r="C9" s="2">
        <v>3.05</v>
      </c>
      <c r="E9" s="17"/>
      <c r="F9" s="17"/>
      <c r="G9" s="17"/>
    </row>
    <row r="10" spans="1:7">
      <c r="A10" s="8" t="s">
        <v>9</v>
      </c>
      <c r="B10" s="1">
        <v>5.29</v>
      </c>
      <c r="C10" s="2">
        <v>3.18</v>
      </c>
      <c r="E10" s="17"/>
      <c r="F10" s="17"/>
      <c r="G10" s="17"/>
    </row>
    <row r="11" spans="1:7">
      <c r="A11" s="8" t="s">
        <v>10</v>
      </c>
      <c r="B11" s="1">
        <v>5.83</v>
      </c>
      <c r="C11" s="2">
        <v>3.46</v>
      </c>
      <c r="E11" s="17"/>
      <c r="F11" s="17"/>
      <c r="G11" s="17"/>
    </row>
    <row r="12" spans="1:7">
      <c r="A12" s="8" t="s">
        <v>11</v>
      </c>
      <c r="B12" s="1">
        <v>4.7</v>
      </c>
      <c r="C12" s="2">
        <v>3.03</v>
      </c>
      <c r="E12" s="17"/>
      <c r="F12" s="17"/>
      <c r="G12" s="17"/>
    </row>
    <row r="13" spans="1:7">
      <c r="A13" s="8" t="s">
        <v>12</v>
      </c>
      <c r="B13" s="1">
        <v>5.61</v>
      </c>
      <c r="C13" s="2">
        <v>3.26</v>
      </c>
      <c r="E13" s="17"/>
      <c r="F13" s="17"/>
      <c r="G13" s="17"/>
    </row>
    <row r="14" spans="1:7">
      <c r="A14" s="8" t="s">
        <v>13</v>
      </c>
      <c r="B14" s="1">
        <v>4.9000000000000004</v>
      </c>
      <c r="C14" s="2">
        <v>2.67</v>
      </c>
      <c r="E14" s="17"/>
      <c r="F14" s="17"/>
      <c r="G14" s="17"/>
    </row>
    <row r="15" spans="1:7">
      <c r="A15" s="9" t="s">
        <v>14</v>
      </c>
      <c r="B15" s="3">
        <v>4.2</v>
      </c>
      <c r="C15" s="4">
        <v>2.5299999999999998</v>
      </c>
      <c r="E15" s="17"/>
      <c r="F15" s="17"/>
      <c r="G15" s="17"/>
    </row>
    <row r="16" spans="1:7">
      <c r="E16" s="17"/>
      <c r="F16" s="17"/>
      <c r="G16" s="17"/>
    </row>
    <row r="17" spans="1:7">
      <c r="A17" s="10" t="s">
        <v>17</v>
      </c>
      <c r="B17" s="17"/>
      <c r="C17" s="17"/>
      <c r="E17" s="17"/>
      <c r="F17" s="17"/>
      <c r="G17" s="17"/>
    </row>
    <row r="18" spans="1:7">
      <c r="A18" s="10" t="s">
        <v>23</v>
      </c>
      <c r="B18" s="17"/>
      <c r="C18" s="17"/>
    </row>
    <row r="19" spans="1:7">
      <c r="A19" s="10"/>
    </row>
    <row r="37" spans="1:7">
      <c r="A37" s="16" t="s">
        <v>27</v>
      </c>
      <c r="B37" s="16"/>
      <c r="C37" s="16"/>
      <c r="D37" s="16"/>
      <c r="E37" s="16"/>
      <c r="F37" s="16"/>
      <c r="G37" s="16"/>
    </row>
    <row r="40" spans="1:7">
      <c r="A40" s="8" t="s">
        <v>3</v>
      </c>
      <c r="B40" s="17"/>
    </row>
    <row r="41" spans="1:7">
      <c r="A41" s="8" t="s">
        <v>4</v>
      </c>
      <c r="B41" s="17"/>
    </row>
    <row r="42" spans="1:7">
      <c r="A42" s="8" t="s">
        <v>5</v>
      </c>
      <c r="B42" s="17"/>
    </row>
    <row r="43" spans="1:7">
      <c r="A43" s="8" t="s">
        <v>6</v>
      </c>
      <c r="B43" s="17"/>
    </row>
    <row r="44" spans="1:7">
      <c r="A44" s="8" t="s">
        <v>7</v>
      </c>
      <c r="B44" s="17"/>
    </row>
    <row r="45" spans="1:7">
      <c r="A45" s="8" t="s">
        <v>8</v>
      </c>
      <c r="B45" s="17"/>
    </row>
    <row r="46" spans="1:7">
      <c r="A46" s="8" t="s">
        <v>9</v>
      </c>
      <c r="B46" s="17"/>
    </row>
    <row r="47" spans="1:7">
      <c r="A47" s="8" t="s">
        <v>10</v>
      </c>
      <c r="B47" s="17"/>
    </row>
    <row r="48" spans="1:7">
      <c r="A48" s="8" t="s">
        <v>11</v>
      </c>
      <c r="B48" s="17"/>
    </row>
    <row r="49" spans="1:7">
      <c r="A49" s="8" t="s">
        <v>12</v>
      </c>
      <c r="B49" s="17"/>
    </row>
    <row r="50" spans="1:7">
      <c r="A50" s="8" t="s">
        <v>13</v>
      </c>
      <c r="B50" s="17"/>
    </row>
    <row r="51" spans="1:7">
      <c r="A51" s="9" t="s">
        <v>14</v>
      </c>
      <c r="B51" s="17"/>
    </row>
    <row r="52" spans="1:7">
      <c r="B52" s="17"/>
    </row>
    <row r="53" spans="1:7">
      <c r="A53" s="11" t="s">
        <v>17</v>
      </c>
      <c r="B53" s="17"/>
    </row>
    <row r="54" spans="1:7">
      <c r="B54" s="17"/>
    </row>
    <row r="64" spans="1:7">
      <c r="A64" s="16" t="s">
        <v>34</v>
      </c>
      <c r="B64" s="16"/>
      <c r="C64" s="16"/>
      <c r="D64" s="16"/>
      <c r="E64" s="16"/>
      <c r="F64" s="16"/>
      <c r="G64" s="16"/>
    </row>
    <row r="66" spans="1:1">
      <c r="A66" s="11" t="s">
        <v>35</v>
      </c>
    </row>
    <row r="81" spans="1:7">
      <c r="A81" s="16" t="s">
        <v>40</v>
      </c>
      <c r="B81" s="16"/>
      <c r="C81" s="16"/>
      <c r="D81" s="16"/>
      <c r="E81" s="16"/>
      <c r="F81" s="16"/>
      <c r="G81" s="16"/>
    </row>
    <row r="83" spans="1:7">
      <c r="A83" s="11" t="s">
        <v>41</v>
      </c>
    </row>
    <row r="85" spans="1:7">
      <c r="A85" s="11" t="s">
        <v>45</v>
      </c>
      <c r="B85" s="17"/>
    </row>
    <row r="86" spans="1:7">
      <c r="A86" s="11" t="s">
        <v>46</v>
      </c>
      <c r="B86" s="17"/>
    </row>
    <row r="88" spans="1:7">
      <c r="B88" s="11" t="s">
        <v>44</v>
      </c>
      <c r="C88" s="11" t="s">
        <v>42</v>
      </c>
      <c r="D88" s="11" t="s">
        <v>43</v>
      </c>
      <c r="E88" s="11" t="s">
        <v>48</v>
      </c>
      <c r="F88" s="11" t="s">
        <v>50</v>
      </c>
    </row>
    <row r="89" spans="1:7">
      <c r="A89" s="8" t="s">
        <v>3</v>
      </c>
      <c r="B89" s="22"/>
      <c r="C89" s="22"/>
      <c r="D89" s="22"/>
      <c r="E89" s="17"/>
      <c r="F89" s="17"/>
    </row>
    <row r="90" spans="1:7">
      <c r="A90" s="8" t="s">
        <v>4</v>
      </c>
      <c r="B90" s="22"/>
      <c r="C90" s="22"/>
      <c r="D90" s="22"/>
      <c r="E90" s="17"/>
      <c r="F90" s="17"/>
    </row>
    <row r="91" spans="1:7">
      <c r="A91" s="8" t="s">
        <v>5</v>
      </c>
      <c r="B91" s="22"/>
      <c r="C91" s="22"/>
      <c r="D91" s="22"/>
      <c r="E91" s="17"/>
      <c r="F91" s="17"/>
    </row>
    <row r="92" spans="1:7">
      <c r="A92" s="8" t="s">
        <v>6</v>
      </c>
      <c r="B92" s="22"/>
      <c r="C92" s="22"/>
      <c r="D92" s="22"/>
      <c r="E92" s="17"/>
      <c r="F92" s="17"/>
    </row>
    <row r="93" spans="1:7">
      <c r="A93" s="8" t="s">
        <v>7</v>
      </c>
      <c r="B93" s="22"/>
      <c r="C93" s="22"/>
      <c r="D93" s="22"/>
      <c r="E93" s="17"/>
      <c r="F93" s="17"/>
    </row>
    <row r="94" spans="1:7">
      <c r="A94" s="8" t="s">
        <v>8</v>
      </c>
      <c r="B94" s="22"/>
      <c r="C94" s="22"/>
      <c r="D94" s="22"/>
      <c r="E94" s="17"/>
      <c r="F94" s="17"/>
    </row>
    <row r="95" spans="1:7">
      <c r="A95" s="8" t="s">
        <v>9</v>
      </c>
      <c r="B95" s="22"/>
      <c r="C95" s="22"/>
      <c r="D95" s="22"/>
      <c r="E95" s="17"/>
      <c r="F95" s="17"/>
    </row>
    <row r="96" spans="1:7">
      <c r="A96" s="8" t="s">
        <v>10</v>
      </c>
      <c r="B96" s="22"/>
      <c r="C96" s="22"/>
      <c r="D96" s="22"/>
      <c r="E96" s="17"/>
      <c r="F96" s="17"/>
    </row>
    <row r="97" spans="1:6">
      <c r="A97" s="8" t="s">
        <v>11</v>
      </c>
      <c r="B97" s="22"/>
      <c r="C97" s="22"/>
      <c r="D97" s="22"/>
      <c r="E97" s="17"/>
      <c r="F97" s="17"/>
    </row>
    <row r="98" spans="1:6">
      <c r="A98" s="8" t="s">
        <v>12</v>
      </c>
      <c r="B98" s="22"/>
      <c r="C98" s="22"/>
      <c r="D98" s="22"/>
      <c r="E98" s="17"/>
      <c r="F98" s="17"/>
    </row>
    <row r="99" spans="1:6">
      <c r="A99" s="8" t="s">
        <v>13</v>
      </c>
      <c r="B99" s="22"/>
      <c r="C99" s="22"/>
      <c r="D99" s="22"/>
      <c r="E99" s="17"/>
      <c r="F99" s="17"/>
    </row>
    <row r="100" spans="1:6">
      <c r="A100" s="9" t="s">
        <v>14</v>
      </c>
      <c r="B100" s="22"/>
      <c r="C100" s="22"/>
      <c r="D100" s="22"/>
      <c r="E100" s="17"/>
      <c r="F100" s="17"/>
    </row>
    <row r="101" spans="1:6">
      <c r="B101" s="22"/>
      <c r="C101" s="22"/>
      <c r="D101" s="22"/>
      <c r="E101" s="22"/>
    </row>
    <row r="102" spans="1:6">
      <c r="A102" s="11" t="s">
        <v>47</v>
      </c>
      <c r="B102" s="22"/>
      <c r="C102" s="22"/>
      <c r="D102" s="22"/>
      <c r="E102" s="22"/>
    </row>
    <row r="103" spans="1:6">
      <c r="A103" s="11" t="s">
        <v>49</v>
      </c>
      <c r="B103" s="22"/>
      <c r="C103" s="22"/>
      <c r="D103" s="22"/>
      <c r="E103" s="22"/>
      <c r="F103" s="22"/>
    </row>
    <row r="105" spans="1:6">
      <c r="A105" s="23" t="s">
        <v>51</v>
      </c>
      <c r="B105" s="24" t="s">
        <v>55</v>
      </c>
      <c r="C105" s="24" t="s">
        <v>56</v>
      </c>
      <c r="D105" s="24" t="s">
        <v>57</v>
      </c>
      <c r="E105" s="24" t="s">
        <v>59</v>
      </c>
      <c r="F105" s="25" t="s">
        <v>58</v>
      </c>
    </row>
    <row r="106" spans="1:6">
      <c r="A106" s="26" t="s">
        <v>52</v>
      </c>
      <c r="B106" s="23"/>
      <c r="C106" s="28"/>
      <c r="D106" s="28"/>
      <c r="E106" s="28"/>
      <c r="F106" s="29"/>
    </row>
    <row r="107" spans="1:6">
      <c r="A107" s="26" t="s">
        <v>53</v>
      </c>
      <c r="B107" s="26"/>
      <c r="C107" s="30"/>
      <c r="D107" s="30"/>
      <c r="E107" s="30"/>
      <c r="F107" s="31"/>
    </row>
    <row r="108" spans="1:6">
      <c r="A108" s="27" t="s">
        <v>54</v>
      </c>
      <c r="B108" s="27"/>
      <c r="C108" s="32"/>
      <c r="D108" s="32"/>
      <c r="E108" s="32"/>
      <c r="F108" s="33"/>
    </row>
    <row r="111" spans="1:6">
      <c r="A111" s="11" t="s">
        <v>60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zoomScale="90" zoomScaleNormal="90" workbookViewId="0">
      <selection activeCell="D63" sqref="D63"/>
    </sheetView>
  </sheetViews>
  <sheetFormatPr baseColWidth="10" defaultColWidth="9" defaultRowHeight="14"/>
  <cols>
    <col min="1" max="1" width="10.5" style="11" bestFit="1" customWidth="1"/>
    <col min="2" max="2" width="11.1640625" style="11" customWidth="1"/>
    <col min="3" max="3" width="13.5" style="11" customWidth="1"/>
    <col min="4" max="4" width="12.1640625" style="11" customWidth="1"/>
    <col min="5" max="5" width="13.33203125" style="11" customWidth="1"/>
    <col min="6" max="6" width="11.83203125" style="11" customWidth="1"/>
    <col min="7" max="7" width="17.6640625" style="11" customWidth="1"/>
    <col min="8" max="8" width="11" style="11" customWidth="1"/>
    <col min="9" max="16384" width="9" style="11"/>
  </cols>
  <sheetData>
    <row r="1" spans="1:8">
      <c r="A1" s="16" t="s">
        <v>26</v>
      </c>
      <c r="B1" s="16"/>
      <c r="C1" s="16"/>
      <c r="D1" s="16"/>
      <c r="E1" s="16"/>
      <c r="F1" s="16"/>
      <c r="G1" s="16"/>
      <c r="H1" s="16"/>
    </row>
    <row r="3" spans="1:8">
      <c r="A3" s="5"/>
      <c r="B3" s="6" t="s">
        <v>15</v>
      </c>
      <c r="C3" s="7" t="s">
        <v>16</v>
      </c>
      <c r="E3" s="5"/>
      <c r="F3" s="50"/>
      <c r="G3" s="50"/>
      <c r="H3" s="51"/>
    </row>
    <row r="4" spans="1:8">
      <c r="A4" s="8" t="s">
        <v>3</v>
      </c>
      <c r="B4" s="1">
        <v>4.51</v>
      </c>
      <c r="C4" s="2">
        <v>2.48</v>
      </c>
      <c r="E4" s="52"/>
      <c r="F4" s="30"/>
      <c r="G4" s="30"/>
      <c r="H4" s="2"/>
    </row>
    <row r="5" spans="1:8">
      <c r="A5" s="8" t="s">
        <v>4</v>
      </c>
      <c r="B5" s="1">
        <v>3.58</v>
      </c>
      <c r="C5" s="2">
        <v>2.2599999999999998</v>
      </c>
      <c r="E5" s="52"/>
      <c r="F5" s="30"/>
      <c r="G5" s="30"/>
      <c r="H5" s="2"/>
    </row>
    <row r="6" spans="1:8">
      <c r="A6" s="8" t="s">
        <v>5</v>
      </c>
      <c r="B6" s="1">
        <v>4.3099999999999996</v>
      </c>
      <c r="C6" s="2">
        <v>2.4700000000000002</v>
      </c>
      <c r="E6" s="52"/>
      <c r="F6" s="30"/>
      <c r="G6" s="30"/>
      <c r="H6" s="2"/>
    </row>
    <row r="7" spans="1:8">
      <c r="A7" s="8" t="s">
        <v>6</v>
      </c>
      <c r="B7" s="1">
        <v>5.0599999999999996</v>
      </c>
      <c r="C7" s="2">
        <v>2.77</v>
      </c>
      <c r="E7" s="52"/>
      <c r="F7" s="30"/>
      <c r="G7" s="30"/>
      <c r="H7" s="2"/>
    </row>
    <row r="8" spans="1:8">
      <c r="A8" s="8" t="s">
        <v>7</v>
      </c>
      <c r="B8" s="1">
        <v>5.64</v>
      </c>
      <c r="C8" s="2">
        <v>2.99</v>
      </c>
      <c r="E8" s="52"/>
      <c r="F8" s="30"/>
      <c r="G8" s="30"/>
      <c r="H8" s="2"/>
    </row>
    <row r="9" spans="1:8">
      <c r="A9" s="8" t="s">
        <v>8</v>
      </c>
      <c r="B9" s="1">
        <v>4.99</v>
      </c>
      <c r="C9" s="2">
        <v>3.05</v>
      </c>
      <c r="E9" s="52"/>
      <c r="F9" s="30"/>
      <c r="G9" s="30"/>
      <c r="H9" s="2"/>
    </row>
    <row r="10" spans="1:8">
      <c r="A10" s="8" t="s">
        <v>9</v>
      </c>
      <c r="B10" s="1">
        <v>5.29</v>
      </c>
      <c r="C10" s="2">
        <v>3.18</v>
      </c>
      <c r="E10" s="52"/>
      <c r="F10" s="30"/>
      <c r="G10" s="30"/>
      <c r="H10" s="2"/>
    </row>
    <row r="11" spans="1:8">
      <c r="A11" s="8" t="s">
        <v>10</v>
      </c>
      <c r="B11" s="1">
        <v>5.83</v>
      </c>
      <c r="C11" s="2">
        <v>3.46</v>
      </c>
      <c r="E11" s="52"/>
      <c r="F11" s="30"/>
      <c r="G11" s="30"/>
      <c r="H11" s="2"/>
    </row>
    <row r="12" spans="1:8">
      <c r="A12" s="8" t="s">
        <v>11</v>
      </c>
      <c r="B12" s="1">
        <v>4.7</v>
      </c>
      <c r="C12" s="2">
        <v>3.03</v>
      </c>
      <c r="E12" s="52"/>
      <c r="F12" s="30"/>
      <c r="G12" s="30"/>
      <c r="H12" s="2"/>
    </row>
    <row r="13" spans="1:8">
      <c r="A13" s="8" t="s">
        <v>12</v>
      </c>
      <c r="B13" s="1">
        <v>5.61</v>
      </c>
      <c r="C13" s="2">
        <v>3.26</v>
      </c>
      <c r="E13" s="52"/>
      <c r="F13" s="30"/>
      <c r="G13" s="30"/>
      <c r="H13" s="2"/>
    </row>
    <row r="14" spans="1:8">
      <c r="A14" s="8" t="s">
        <v>13</v>
      </c>
      <c r="B14" s="1">
        <v>4.9000000000000004</v>
      </c>
      <c r="C14" s="2">
        <v>2.67</v>
      </c>
      <c r="E14" s="52"/>
      <c r="F14" s="30"/>
      <c r="G14" s="30"/>
      <c r="H14" s="2"/>
    </row>
    <row r="15" spans="1:8">
      <c r="A15" s="9" t="s">
        <v>14</v>
      </c>
      <c r="B15" s="3">
        <v>4.2</v>
      </c>
      <c r="C15" s="4">
        <v>2.5299999999999998</v>
      </c>
      <c r="E15" s="53"/>
      <c r="F15" s="32"/>
      <c r="G15" s="32"/>
      <c r="H15" s="4"/>
    </row>
    <row r="16" spans="1:8">
      <c r="E16" s="17"/>
      <c r="F16" s="17"/>
      <c r="G16" s="17"/>
      <c r="H16" s="17"/>
    </row>
    <row r="17" spans="1:3">
      <c r="A17" s="10" t="s">
        <v>23</v>
      </c>
      <c r="B17" s="17"/>
      <c r="C17" s="17"/>
    </row>
    <row r="18" spans="1:3">
      <c r="A18" s="10"/>
    </row>
    <row r="19" spans="1:3">
      <c r="A19" s="13" t="s">
        <v>21</v>
      </c>
      <c r="B19" s="19"/>
    </row>
    <row r="20" spans="1:3">
      <c r="A20" s="10" t="s">
        <v>24</v>
      </c>
      <c r="B20" s="19"/>
    </row>
    <row r="21" spans="1:3">
      <c r="A21" s="13"/>
      <c r="B21" s="1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height_weight</vt:lpstr>
      <vt:lpstr>Physical_Fitness_Test</vt:lpstr>
      <vt:lpstr>Production_Electricity</vt:lpstr>
      <vt:lpstr>Production_Electricity2</vt:lpstr>
      <vt:lpstr>Production_Electricity_blank</vt:lpstr>
      <vt:lpstr>Production_Electricity_blank2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</dc:creator>
  <cp:lastModifiedBy>이인석</cp:lastModifiedBy>
  <dcterms:created xsi:type="dcterms:W3CDTF">2015-11-11T01:35:47Z</dcterms:created>
  <dcterms:modified xsi:type="dcterms:W3CDTF">2021-12-04T13:19:54Z</dcterms:modified>
</cp:coreProperties>
</file>