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ubleseat/Desktop/"/>
    </mc:Choice>
  </mc:AlternateContent>
  <xr:revisionPtr revIDLastSave="0" documentId="13_ncr:1_{81EE61DC-2D11-C540-8B33-D5176D96452F}" xr6:coauthVersionLast="47" xr6:coauthVersionMax="47" xr10:uidLastSave="{00000000-0000-0000-0000-000000000000}"/>
  <bookViews>
    <workbookView xWindow="13340" yWindow="7400" windowWidth="21000" windowHeight="16440" activeTab="2" xr2:uid="{AF2AB914-649C-2341-A68F-0F7DF45865E1}"/>
  </bookViews>
  <sheets>
    <sheet name="ch11)" sheetId="1" r:id="rId1"/>
    <sheet name="ch12)" sheetId="2" r:id="rId2"/>
    <sheet name="ch13)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0" i="3" l="1"/>
  <c r="L13" i="3"/>
  <c r="K13" i="3"/>
  <c r="G13" i="3"/>
  <c r="L12" i="3"/>
  <c r="K12" i="3"/>
  <c r="G12" i="3"/>
  <c r="L11" i="3"/>
  <c r="K11" i="3"/>
  <c r="G11" i="3"/>
  <c r="L10" i="3"/>
  <c r="K10" i="3"/>
  <c r="G10" i="3"/>
  <c r="L9" i="3"/>
  <c r="K9" i="3"/>
  <c r="G9" i="3"/>
  <c r="L8" i="3"/>
  <c r="K8" i="3"/>
  <c r="G8" i="3"/>
  <c r="L7" i="3"/>
  <c r="K7" i="3"/>
  <c r="G7" i="3"/>
  <c r="L6" i="3"/>
  <c r="K6" i="3"/>
  <c r="G6" i="3"/>
  <c r="L5" i="3"/>
  <c r="K5" i="3"/>
  <c r="G5" i="3"/>
  <c r="L4" i="3"/>
  <c r="K4" i="3"/>
  <c r="G4" i="3"/>
  <c r="L3" i="3"/>
  <c r="K3" i="3"/>
  <c r="G15" i="3" s="1" a="1"/>
  <c r="G3" i="3"/>
  <c r="L2" i="3"/>
  <c r="K2" i="3"/>
  <c r="G2" i="3"/>
  <c r="I15" i="3" l="1"/>
  <c r="H15" i="3"/>
  <c r="G15" i="3"/>
  <c r="G19" i="3" s="1" a="1"/>
  <c r="H16" i="3"/>
  <c r="H17" i="3"/>
  <c r="G16" i="3"/>
  <c r="I17" i="3"/>
  <c r="G17" i="3"/>
  <c r="I16" i="3"/>
  <c r="G23" i="3" a="1"/>
  <c r="G25" i="3" l="1"/>
  <c r="G24" i="3"/>
  <c r="G23" i="3"/>
  <c r="H20" i="3"/>
  <c r="G20" i="3"/>
  <c r="I19" i="3"/>
  <c r="H19" i="3"/>
  <c r="G19" i="3"/>
  <c r="G21" i="3"/>
  <c r="I21" i="3"/>
  <c r="I20" i="3"/>
  <c r="H21" i="3"/>
  <c r="G27" i="3" l="1" a="1"/>
  <c r="G29" i="3" l="1"/>
  <c r="G28" i="3"/>
  <c r="G27" i="3"/>
  <c r="G31" i="3" s="1" a="1"/>
  <c r="G41" i="3" l="1"/>
  <c r="G40" i="3"/>
  <c r="G39" i="3"/>
  <c r="G38" i="3"/>
  <c r="G37" i="3"/>
  <c r="G31" i="3"/>
  <c r="G42" i="3"/>
  <c r="G36" i="3"/>
  <c r="G34" i="3"/>
  <c r="G35" i="3"/>
  <c r="G33" i="3"/>
  <c r="G32" i="3"/>
  <c r="G44" i="3" l="1" a="1"/>
  <c r="G53" i="3" l="1"/>
  <c r="G52" i="3"/>
  <c r="G51" i="3"/>
  <c r="G50" i="3"/>
  <c r="G54" i="3"/>
  <c r="G49" i="3"/>
  <c r="G48" i="3"/>
  <c r="G47" i="3"/>
  <c r="G46" i="3"/>
  <c r="G45" i="3"/>
  <c r="G44" i="3"/>
  <c r="G57" i="3" s="1" a="1"/>
  <c r="G57" i="3" s="1"/>
  <c r="G59" i="3" s="1"/>
  <c r="G61" i="3" s="1"/>
  <c r="G62" i="3" s="1"/>
  <c r="G55" i="3"/>
  <c r="G67" i="3" l="1"/>
  <c r="G68" i="3" s="1"/>
  <c r="G64" i="3"/>
  <c r="G65" i="3" s="1"/>
  <c r="B106" i="2" l="1"/>
  <c r="B107" i="2" s="1"/>
  <c r="B58" i="2"/>
  <c r="B24" i="1"/>
  <c r="B21" i="2" l="1"/>
  <c r="B22" i="2" s="1"/>
  <c r="B24" i="2" s="1"/>
  <c r="B25" i="2" s="1"/>
  <c r="H136" i="2"/>
  <c r="E14" i="1"/>
  <c r="E12" i="1"/>
  <c r="B26" i="1" s="1"/>
  <c r="B85" i="2" l="1"/>
  <c r="B55" i="2"/>
  <c r="B29" i="2"/>
  <c r="B86" i="2"/>
  <c r="C24" i="1"/>
  <c r="D24" i="1" s="1"/>
  <c r="C25" i="1"/>
  <c r="B68" i="2" l="1"/>
  <c r="B69" i="2" s="1"/>
  <c r="B61" i="2"/>
  <c r="B60" i="2"/>
  <c r="G136" i="2"/>
  <c r="D25" i="1"/>
  <c r="C26" i="1"/>
  <c r="B138" i="2" l="1"/>
  <c r="B139" i="2" s="1"/>
  <c r="B33" i="1"/>
  <c r="E24" i="1"/>
  <c r="F24" i="1" s="1"/>
  <c r="C106" i="2" l="1"/>
  <c r="C105" i="2"/>
  <c r="F33" i="1"/>
  <c r="F32" i="1"/>
  <c r="F31" i="1"/>
  <c r="E31" i="1"/>
  <c r="E32" i="1"/>
  <c r="E33" i="1"/>
  <c r="D105" i="2" l="1"/>
  <c r="D106" i="2"/>
  <c r="C107" i="2"/>
  <c r="B110" i="2" s="1"/>
  <c r="E105" i="2" l="1"/>
  <c r="F105" i="2" s="1"/>
</calcChain>
</file>

<file path=xl/sharedStrings.xml><?xml version="1.0" encoding="utf-8"?>
<sst xmlns="http://schemas.openxmlformats.org/spreadsheetml/2006/main" count="196" uniqueCount="138">
  <si>
    <t>average</t>
    <phoneticPr fontId="1" type="noConversion"/>
  </si>
  <si>
    <t>DF</t>
    <phoneticPr fontId="1" type="noConversion"/>
  </si>
  <si>
    <t>SS</t>
    <phoneticPr fontId="1" type="noConversion"/>
  </si>
  <si>
    <t>MS</t>
    <phoneticPr fontId="1" type="noConversion"/>
  </si>
  <si>
    <t>F</t>
    <phoneticPr fontId="1" type="noConversion"/>
  </si>
  <si>
    <t>p-value</t>
    <phoneticPr fontId="1" type="noConversion"/>
  </si>
  <si>
    <t>Treatment</t>
    <phoneticPr fontId="1" type="noConversion"/>
  </si>
  <si>
    <t>Error</t>
    <phoneticPr fontId="1" type="noConversion"/>
  </si>
  <si>
    <t>Total</t>
    <phoneticPr fontId="1" type="noConversion"/>
  </si>
  <si>
    <t>Q. Compare the three levels (use alpha = 0.05)</t>
    <phoneticPr fontId="1" type="noConversion"/>
  </si>
  <si>
    <t>overall mean</t>
  </si>
  <si>
    <t>mean</t>
  </si>
  <si>
    <t>sample size</t>
  </si>
  <si>
    <t>SSTr</t>
  </si>
  <si>
    <t>SSE</t>
  </si>
  <si>
    <t>ANOVA table</t>
  </si>
  <si>
    <r>
      <t xml:space="preserve"> &lt;-- If alpha = 0.</t>
    </r>
    <r>
      <rPr>
        <sz val="12"/>
        <color theme="1"/>
        <rFont val="맑은 고딕"/>
        <family val="2"/>
        <charset val="129"/>
        <scheme val="minor"/>
      </rPr>
      <t>0</t>
    </r>
    <r>
      <rPr>
        <sz val="12"/>
        <color theme="1"/>
        <rFont val="맑은 고딕"/>
        <family val="2"/>
        <charset val="129"/>
        <scheme val="minor"/>
      </rPr>
      <t>5, reject H0</t>
    </r>
    <phoneticPr fontId="1" type="noConversion"/>
  </si>
  <si>
    <t>So then perform pairwise comparison:</t>
    <phoneticPr fontId="1" type="noConversion"/>
  </si>
  <si>
    <t>alpha</t>
  </si>
  <si>
    <t>mu1-mu2</t>
  </si>
  <si>
    <t>q_0.05,3,12</t>
    <phoneticPr fontId="1" type="noConversion"/>
  </si>
  <si>
    <t>mu1-mu3</t>
  </si>
  <si>
    <t>S</t>
    <phoneticPr fontId="1" type="noConversion"/>
  </si>
  <si>
    <t>mu2-mu3</t>
  </si>
  <si>
    <t>xbar_3</t>
    <phoneticPr fontId="1" type="noConversion"/>
  </si>
  <si>
    <t>xbar_1</t>
    <phoneticPr fontId="1" type="noConversion"/>
  </si>
  <si>
    <t>xbar_2</t>
    <phoneticPr fontId="1" type="noConversion"/>
  </si>
  <si>
    <t xml:space="preserve"> --&gt; So mu_1 and mu_2 are indistinguishable but mu_3 is the smallest</t>
    <phoneticPr fontId="1" type="noConversion"/>
  </si>
  <si>
    <t>Parameter Estimation</t>
    <phoneticPr fontId="1" type="noConversion"/>
  </si>
  <si>
    <t>Production</t>
    <phoneticPr fontId="1" type="noConversion"/>
  </si>
  <si>
    <t>Electricity usage</t>
    <phoneticPr fontId="1" type="noConversion"/>
  </si>
  <si>
    <t>x_i^2</t>
    <phoneticPr fontId="1" type="noConversion"/>
  </si>
  <si>
    <t>y_i^2</t>
    <phoneticPr fontId="1" type="noConversion"/>
  </si>
  <si>
    <t>x_i * y_i</t>
    <phoneticPr fontId="1" type="noConversion"/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</si>
  <si>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</si>
  <si>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</si>
  <si>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</si>
  <si>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</si>
  <si>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</si>
  <si>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</si>
  <si>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</si>
  <si>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</si>
  <si>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</si>
  <si>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</si>
  <si>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</si>
  <si>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</si>
  <si>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</t>
    <phoneticPr fontId="1" type="noConversion"/>
  </si>
  <si>
    <t>n</t>
    <phoneticPr fontId="1" type="noConversion"/>
  </si>
  <si>
    <t>beta_1</t>
    <phoneticPr fontId="1" type="noConversion"/>
  </si>
  <si>
    <t>beta_0</t>
    <phoneticPr fontId="1" type="noConversion"/>
  </si>
  <si>
    <t>sigma^2</t>
    <phoneticPr fontId="1" type="noConversion"/>
  </si>
  <si>
    <t>sigma</t>
    <phoneticPr fontId="1" type="noConversion"/>
  </si>
  <si>
    <t>x</t>
    <phoneticPr fontId="1" type="noConversion"/>
  </si>
  <si>
    <t>y</t>
    <phoneticPr fontId="1" type="noConversion"/>
  </si>
  <si>
    <t>Confidence Interval for beta_1</t>
    <phoneticPr fontId="1" type="noConversion"/>
  </si>
  <si>
    <t>(x_i - x_bar)^2</t>
    <phoneticPr fontId="1" type="noConversion"/>
  </si>
  <si>
    <t>s.e.</t>
    <phoneticPr fontId="1" type="noConversion"/>
  </si>
  <si>
    <t>alpha</t>
    <phoneticPr fontId="1" type="noConversion"/>
  </si>
  <si>
    <t>t_0.005,n-2</t>
    <phoneticPr fontId="1" type="noConversion"/>
  </si>
  <si>
    <t>lower</t>
    <phoneticPr fontId="1" type="noConversion"/>
  </si>
  <si>
    <t>upper</t>
    <phoneticPr fontId="1" type="noConversion"/>
  </si>
  <si>
    <t>Hypothesis Test for beta_1</t>
    <phoneticPr fontId="1" type="noConversion"/>
  </si>
  <si>
    <t>null hypothesis: beta_1 = 0</t>
    <phoneticPr fontId="1" type="noConversion"/>
  </si>
  <si>
    <t>t-statistic</t>
    <phoneticPr fontId="1" type="noConversion"/>
  </si>
  <si>
    <t>ANOVA Table</t>
  </si>
  <si>
    <t>null hypothesis: beta_1 = 0</t>
  </si>
  <si>
    <t>beta_1</t>
  </si>
  <si>
    <t>beta_0</t>
  </si>
  <si>
    <t>x_i</t>
  </si>
  <si>
    <t xml:space="preserve">y_i </t>
  </si>
  <si>
    <t>yhat_i</t>
  </si>
  <si>
    <t>(yhat_i - ybar)^2</t>
  </si>
  <si>
    <t>(y_i - yhat_i)^2</t>
  </si>
  <si>
    <t>sum</t>
  </si>
  <si>
    <t>Source</t>
  </si>
  <si>
    <t>DF</t>
  </si>
  <si>
    <t>Sum of squares</t>
  </si>
  <si>
    <t>Mean squares</t>
  </si>
  <si>
    <t>F-statistic</t>
  </si>
  <si>
    <t>p-value</t>
  </si>
  <si>
    <t>Regression</t>
  </si>
  <si>
    <t>Error</t>
  </si>
  <si>
    <t>Total</t>
  </si>
  <si>
    <t>R-squared</t>
  </si>
  <si>
    <t>Sample correlation coefficient</t>
    <phoneticPr fontId="1" type="noConversion"/>
  </si>
  <si>
    <t>(x_i - xbar)</t>
    <phoneticPr fontId="1" type="noConversion"/>
  </si>
  <si>
    <t>(y_i - ybar)</t>
    <phoneticPr fontId="1" type="noConversion"/>
  </si>
  <si>
    <t>(x_i-xbar)(y_i-ybar)</t>
    <phoneticPr fontId="1" type="noConversion"/>
  </si>
  <si>
    <t>(x_i - xbar)^2</t>
    <phoneticPr fontId="1" type="noConversion"/>
  </si>
  <si>
    <t>(y_i - ybar)^2</t>
    <phoneticPr fontId="1" type="noConversion"/>
  </si>
  <si>
    <t>Sq-root</t>
    <phoneticPr fontId="1" type="noConversion"/>
  </si>
  <si>
    <t>r</t>
    <phoneticPr fontId="1" type="noConversion"/>
  </si>
  <si>
    <t>r^2</t>
    <phoneticPr fontId="1" type="noConversion"/>
  </si>
  <si>
    <t>Electricity usage</t>
  </si>
  <si>
    <t>Production</t>
  </si>
  <si>
    <t>CDD</t>
    <phoneticPr fontId="1" type="noConversion"/>
  </si>
  <si>
    <t>Y</t>
    <phoneticPr fontId="1" type="noConversion"/>
  </si>
  <si>
    <t>X</t>
    <phoneticPr fontId="1" type="noConversion"/>
  </si>
  <si>
    <t>X'X</t>
    <phoneticPr fontId="1" type="noConversion"/>
  </si>
  <si>
    <t>X'X^-1</t>
    <phoneticPr fontId="1" type="noConversion"/>
  </si>
  <si>
    <t>X'Y</t>
    <phoneticPr fontId="1" type="noConversion"/>
  </si>
  <si>
    <t>Beta</t>
    <phoneticPr fontId="1" type="noConversion"/>
  </si>
  <si>
    <t>Y^hat</t>
    <phoneticPr fontId="1" type="noConversion"/>
  </si>
  <si>
    <t>e</t>
    <phoneticPr fontId="1" type="noConversion"/>
  </si>
  <si>
    <t>e'e</t>
    <phoneticPr fontId="1" type="noConversion"/>
  </si>
  <si>
    <t xml:space="preserve"> &lt;-- SSE</t>
    <phoneticPr fontId="1" type="noConversion"/>
  </si>
  <si>
    <t>SSE</t>
    <phoneticPr fontId="1" type="noConversion"/>
  </si>
  <si>
    <t>df</t>
    <phoneticPr fontId="1" type="noConversion"/>
  </si>
  <si>
    <t>MSE</t>
    <phoneticPr fontId="1" type="noConversion"/>
  </si>
  <si>
    <t>s.e.(beta1)</t>
    <phoneticPr fontId="1" type="noConversion"/>
  </si>
  <si>
    <t>t-stat</t>
    <phoneticPr fontId="1" type="noConversion"/>
  </si>
  <si>
    <t>s.e.(beta2)</t>
    <phoneticPr fontId="1" type="noConversion"/>
  </si>
  <si>
    <t>요약 출력</t>
  </si>
  <si>
    <t>회귀분석 통계량</t>
  </si>
  <si>
    <t>다중 상관계수</t>
  </si>
  <si>
    <t>결정계수</t>
  </si>
  <si>
    <t>조정된 결정계수</t>
  </si>
  <si>
    <t>표준 오차</t>
  </si>
  <si>
    <t>관측수</t>
  </si>
  <si>
    <t>분산 분석</t>
  </si>
  <si>
    <t>자유도</t>
  </si>
  <si>
    <t>제곱합</t>
  </si>
  <si>
    <t>제곱 평균</t>
  </si>
  <si>
    <t>F 비</t>
  </si>
  <si>
    <t>유의한 F</t>
  </si>
  <si>
    <t>회귀</t>
  </si>
  <si>
    <t>잔차</t>
  </si>
  <si>
    <t>계</t>
  </si>
  <si>
    <t>계수</t>
  </si>
  <si>
    <t>t 통계량</t>
  </si>
  <si>
    <t>P-값</t>
  </si>
  <si>
    <t>하위 95%</t>
  </si>
  <si>
    <t>상위 95%</t>
  </si>
  <si>
    <t>하위 95.0%</t>
  </si>
  <si>
    <t>상위 95.0%</t>
  </si>
  <si>
    <t>Y 절편</t>
  </si>
  <si>
    <t>X 1</t>
  </si>
  <si>
    <t>X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</si>
</sst>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"/>
    <numFmt numFmtId="177" formatCode="0.0000"/>
    <numFmt numFmtId="178" formatCode="0.000E+00"/>
    <numFmt numFmtId="179" formatCode="0.000_ "/>
  </numFmts>
  <fonts count="9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4" fillId="0" borderId="0"/>
  </cellStyleXfs>
  <cellXfs count="79">
    <xf numFmtId="0" fontId="0" fillId="0" borderId="0" xfId="0">
      <alignment vertical="center"/>
    </xf>
    <xf numFmtId="0" fontId="2" fillId="0" borderId="0" xfId="1" applyFont="1"/>
    <xf numFmtId="0" fontId="3" fillId="0" borderId="0" xfId="1"/>
    <xf numFmtId="0" fontId="5" fillId="3" borderId="1" xfId="2" applyFont="1" applyFill="1" applyBorder="1" applyAlignment="1">
      <alignment horizontal="right"/>
    </xf>
    <xf numFmtId="0" fontId="5" fillId="3" borderId="2" xfId="2" applyFont="1" applyFill="1" applyBorder="1" applyAlignment="1">
      <alignment horizontal="right"/>
    </xf>
    <xf numFmtId="0" fontId="5" fillId="3" borderId="3" xfId="2" applyFont="1" applyFill="1" applyBorder="1" applyAlignment="1">
      <alignment horizontal="right"/>
    </xf>
    <xf numFmtId="0" fontId="4" fillId="0" borderId="4" xfId="2" applyBorder="1"/>
    <xf numFmtId="0" fontId="4" fillId="0" borderId="0" xfId="2"/>
    <xf numFmtId="0" fontId="4" fillId="0" borderId="5" xfId="2" applyBorder="1"/>
    <xf numFmtId="0" fontId="4" fillId="0" borderId="6" xfId="2" applyBorder="1"/>
    <xf numFmtId="0" fontId="4" fillId="0" borderId="7" xfId="2" applyBorder="1"/>
    <xf numFmtId="0" fontId="4" fillId="0" borderId="8" xfId="2" applyBorder="1"/>
    <xf numFmtId="0" fontId="3" fillId="0" borderId="9" xfId="1" applyBorder="1"/>
    <xf numFmtId="0" fontId="3" fillId="4" borderId="1" xfId="1" applyFill="1" applyBorder="1" applyAlignment="1">
      <alignment vertical="center"/>
    </xf>
    <xf numFmtId="0" fontId="3" fillId="4" borderId="2" xfId="1" applyFill="1" applyBorder="1" applyAlignment="1">
      <alignment vertical="center"/>
    </xf>
    <xf numFmtId="0" fontId="3" fillId="4" borderId="3" xfId="1" applyFill="1" applyBorder="1" applyAlignment="1">
      <alignment vertical="center"/>
    </xf>
    <xf numFmtId="0" fontId="3" fillId="4" borderId="4" xfId="1" applyFill="1" applyBorder="1" applyAlignment="1">
      <alignment vertical="center"/>
    </xf>
    <xf numFmtId="0" fontId="0" fillId="0" borderId="0" xfId="1" applyFont="1"/>
    <xf numFmtId="0" fontId="3" fillId="4" borderId="6" xfId="1" applyFill="1" applyBorder="1" applyAlignment="1">
      <alignment vertical="center"/>
    </xf>
    <xf numFmtId="0" fontId="3" fillId="5" borderId="0" xfId="1" applyFill="1" applyAlignment="1">
      <alignment vertical="center"/>
    </xf>
    <xf numFmtId="0" fontId="3" fillId="5" borderId="0" xfId="1" applyFill="1"/>
    <xf numFmtId="0" fontId="3" fillId="6" borderId="9" xfId="1" applyFill="1" applyBorder="1"/>
    <xf numFmtId="0" fontId="3" fillId="7" borderId="0" xfId="1" applyFill="1"/>
    <xf numFmtId="0" fontId="3" fillId="0" borderId="2" xfId="1" applyBorder="1"/>
    <xf numFmtId="0" fontId="6" fillId="8" borderId="0" xfId="0" applyFont="1" applyFill="1">
      <alignment vertical="center"/>
    </xf>
    <xf numFmtId="0" fontId="7" fillId="0" borderId="0" xfId="0" applyFont="1">
      <alignment vertical="center"/>
    </xf>
    <xf numFmtId="0" fontId="7" fillId="2" borderId="1" xfId="0" applyFont="1" applyFill="1" applyBorder="1">
      <alignment vertical="center"/>
    </xf>
    <xf numFmtId="0" fontId="8" fillId="2" borderId="2" xfId="0" applyFont="1" applyFill="1" applyBorder="1">
      <alignment vertical="center"/>
    </xf>
    <xf numFmtId="0" fontId="8" fillId="2" borderId="3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4" xfId="0" applyFont="1" applyFill="1" applyBorder="1">
      <alignment vertical="center"/>
    </xf>
    <xf numFmtId="0" fontId="7" fillId="0" borderId="5" xfId="0" applyFont="1" applyBorder="1">
      <alignment vertical="center"/>
    </xf>
    <xf numFmtId="176" fontId="7" fillId="0" borderId="0" xfId="0" applyNumberFormat="1" applyFont="1">
      <alignment vertical="center"/>
    </xf>
    <xf numFmtId="0" fontId="7" fillId="2" borderId="6" xfId="0" applyFont="1" applyFill="1" applyBorder="1">
      <alignment vertical="center"/>
    </xf>
    <xf numFmtId="0" fontId="7" fillId="0" borderId="7" xfId="0" applyFont="1" applyBorder="1">
      <alignment vertical="center"/>
    </xf>
    <xf numFmtId="0" fontId="7" fillId="0" borderId="8" xfId="0" applyFont="1" applyBorder="1">
      <alignment vertical="center"/>
    </xf>
    <xf numFmtId="176" fontId="7" fillId="9" borderId="0" xfId="0" applyNumberFormat="1" applyFont="1" applyFill="1">
      <alignment vertical="center"/>
    </xf>
    <xf numFmtId="0" fontId="7" fillId="6" borderId="9" xfId="0" applyFont="1" applyFill="1" applyBorder="1">
      <alignment vertical="center"/>
    </xf>
    <xf numFmtId="176" fontId="7" fillId="10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178" fontId="6" fillId="9" borderId="0" xfId="0" applyNumberFormat="1" applyFont="1" applyFill="1">
      <alignment vertical="center"/>
    </xf>
    <xf numFmtId="0" fontId="7" fillId="4" borderId="10" xfId="0" applyFont="1" applyFill="1" applyBorder="1">
      <alignment vertical="center"/>
    </xf>
    <xf numFmtId="0" fontId="7" fillId="4" borderId="11" xfId="0" applyFont="1" applyFill="1" applyBorder="1">
      <alignment vertical="center"/>
    </xf>
    <xf numFmtId="0" fontId="7" fillId="4" borderId="12" xfId="0" applyFont="1" applyFill="1" applyBorder="1">
      <alignment vertical="center"/>
    </xf>
    <xf numFmtId="0" fontId="7" fillId="2" borderId="13" xfId="0" applyFont="1" applyFill="1" applyBorder="1">
      <alignment vertical="center"/>
    </xf>
    <xf numFmtId="2" fontId="7" fillId="0" borderId="0" xfId="0" applyNumberFormat="1" applyFont="1">
      <alignment vertical="center"/>
    </xf>
    <xf numFmtId="176" fontId="7" fillId="0" borderId="14" xfId="0" applyNumberFormat="1" applyFont="1" applyBorder="1">
      <alignment vertical="center"/>
    </xf>
    <xf numFmtId="0" fontId="6" fillId="4" borderId="15" xfId="0" applyFont="1" applyFill="1" applyBorder="1">
      <alignment vertical="center"/>
    </xf>
    <xf numFmtId="2" fontId="7" fillId="0" borderId="2" xfId="0" applyNumberFormat="1" applyFont="1" applyBorder="1">
      <alignment vertical="center"/>
    </xf>
    <xf numFmtId="0" fontId="7" fillId="0" borderId="16" xfId="0" applyFont="1" applyBorder="1">
      <alignment vertical="center"/>
    </xf>
    <xf numFmtId="0" fontId="6" fillId="4" borderId="17" xfId="0" applyFont="1" applyFill="1" applyBorder="1">
      <alignment vertical="center"/>
    </xf>
    <xf numFmtId="2" fontId="7" fillId="0" borderId="18" xfId="0" applyNumberFormat="1" applyFont="1" applyBorder="1">
      <alignment vertical="center"/>
    </xf>
    <xf numFmtId="176" fontId="7" fillId="0" borderId="18" xfId="0" applyNumberFormat="1" applyFont="1" applyBorder="1">
      <alignment vertical="center"/>
    </xf>
    <xf numFmtId="176" fontId="7" fillId="0" borderId="19" xfId="0" applyNumberFormat="1" applyFont="1" applyBorder="1">
      <alignment vertical="center"/>
    </xf>
    <xf numFmtId="0" fontId="7" fillId="4" borderId="13" xfId="0" applyFont="1" applyFill="1" applyBorder="1">
      <alignment vertical="center"/>
    </xf>
    <xf numFmtId="0" fontId="7" fillId="0" borderId="1" xfId="0" applyFont="1" applyBorder="1">
      <alignment vertical="center"/>
    </xf>
    <xf numFmtId="176" fontId="7" fillId="0" borderId="2" xfId="0" applyNumberFormat="1" applyFont="1" applyBorder="1">
      <alignment vertical="center"/>
    </xf>
    <xf numFmtId="178" fontId="6" fillId="11" borderId="16" xfId="0" applyNumberFormat="1" applyFont="1" applyFill="1" applyBorder="1">
      <alignment vertical="center"/>
    </xf>
    <xf numFmtId="0" fontId="7" fillId="0" borderId="4" xfId="0" applyFont="1" applyBorder="1">
      <alignment vertical="center"/>
    </xf>
    <xf numFmtId="0" fontId="7" fillId="4" borderId="17" xfId="0" applyFont="1" applyFill="1" applyBorder="1">
      <alignment vertical="center"/>
    </xf>
    <xf numFmtId="0" fontId="7" fillId="0" borderId="20" xfId="0" applyFont="1" applyBorder="1">
      <alignment vertical="center"/>
    </xf>
    <xf numFmtId="0" fontId="6" fillId="0" borderId="0" xfId="0" applyFont="1">
      <alignment vertical="center"/>
    </xf>
    <xf numFmtId="0" fontId="7" fillId="11" borderId="0" xfId="0" applyFont="1" applyFill="1">
      <alignment vertical="center"/>
    </xf>
    <xf numFmtId="179" fontId="7" fillId="0" borderId="0" xfId="0" applyNumberFormat="1" applyFont="1">
      <alignment vertical="center"/>
    </xf>
    <xf numFmtId="176" fontId="7" fillId="0" borderId="7" xfId="0" applyNumberFormat="1" applyFont="1" applyBorder="1">
      <alignment vertical="center"/>
    </xf>
    <xf numFmtId="179" fontId="7" fillId="0" borderId="7" xfId="0" applyNumberFormat="1" applyFont="1" applyBorder="1">
      <alignment vertical="center"/>
    </xf>
    <xf numFmtId="0" fontId="6" fillId="4" borderId="13" xfId="0" applyFont="1" applyFill="1" applyBorder="1">
      <alignment vertical="center"/>
    </xf>
    <xf numFmtId="2" fontId="7" fillId="0" borderId="14" xfId="0" applyNumberFormat="1" applyFont="1" applyBorder="1">
      <alignment vertical="center"/>
    </xf>
    <xf numFmtId="0" fontId="7" fillId="0" borderId="18" xfId="0" applyFont="1" applyBorder="1">
      <alignment vertical="center"/>
    </xf>
    <xf numFmtId="2" fontId="7" fillId="0" borderId="19" xfId="0" applyNumberFormat="1" applyFont="1" applyBorder="1">
      <alignment vertical="center"/>
    </xf>
    <xf numFmtId="0" fontId="7" fillId="4" borderId="1" xfId="0" applyFont="1" applyFill="1" applyBorder="1">
      <alignment vertical="center"/>
    </xf>
    <xf numFmtId="0" fontId="7" fillId="4" borderId="2" xfId="0" applyFont="1" applyFill="1" applyBorder="1">
      <alignment vertical="center"/>
    </xf>
    <xf numFmtId="0" fontId="7" fillId="4" borderId="3" xfId="0" applyFont="1" applyFill="1" applyBorder="1">
      <alignment vertical="center"/>
    </xf>
    <xf numFmtId="0" fontId="2" fillId="0" borderId="0" xfId="0" applyFont="1">
      <alignment vertical="center"/>
    </xf>
    <xf numFmtId="0" fontId="7" fillId="4" borderId="4" xfId="0" applyFont="1" applyFill="1" applyBorder="1">
      <alignment vertical="center"/>
    </xf>
    <xf numFmtId="0" fontId="7" fillId="4" borderId="6" xfId="0" applyFont="1" applyFill="1" applyBorder="1">
      <alignment vertical="center"/>
    </xf>
    <xf numFmtId="0" fontId="0" fillId="0" borderId="21" xfId="0" applyBorder="1" applyAlignment="1">
      <alignment horizontal="centerContinuous" vertical="center"/>
    </xf>
    <xf numFmtId="0" fontId="0" fillId="0" borderId="18" xfId="0" applyBorder="1">
      <alignment vertical="center"/>
    </xf>
    <xf numFmtId="0" fontId="0" fillId="0" borderId="21" xfId="0" applyBorder="1" applyAlignment="1">
      <alignment horizontal="center" vertical="center"/>
    </xf>
  </cellXfs>
  <cellStyles count="3">
    <cellStyle name="표준" xfId="0" builtinId="0"/>
    <cellStyle name="Normal 2" xfId="1" xr:uid="{1A4D5535-8A79-014A-9BA7-8FE9552354D0}"/>
    <cellStyle name="Normal 2 2" xfId="2" xr:uid="{E8584283-51A6-6D4F-96AB-49DC70BDA8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[1]Production_Electricity!$C$3</c:f>
              <c:strCache>
                <c:ptCount val="1"/>
                <c:pt idx="0">
                  <c:v>Electricity usage</c:v>
                </c:pt>
              </c:strCache>
            </c:strRef>
          </c:tx>
          <c:spPr>
            <a:ln w="28575">
              <a:noFill/>
            </a:ln>
          </c:spPr>
          <c:xVal>
            <c:numRef>
              <c:f>[1]Production_Electricity!$B$4:$B$15</c:f>
              <c:numCache>
                <c:formatCode>General</c:formatCode>
                <c:ptCount val="12"/>
                <c:pt idx="0">
                  <c:v>4.51</c:v>
                </c:pt>
                <c:pt idx="1">
                  <c:v>3.58</c:v>
                </c:pt>
                <c:pt idx="2">
                  <c:v>4.3099999999999996</c:v>
                </c:pt>
                <c:pt idx="3">
                  <c:v>5.0599999999999996</c:v>
                </c:pt>
                <c:pt idx="4">
                  <c:v>5.64</c:v>
                </c:pt>
                <c:pt idx="5">
                  <c:v>4.99</c:v>
                </c:pt>
                <c:pt idx="6">
                  <c:v>5.29</c:v>
                </c:pt>
                <c:pt idx="7">
                  <c:v>5.83</c:v>
                </c:pt>
                <c:pt idx="8">
                  <c:v>4.7</c:v>
                </c:pt>
                <c:pt idx="9">
                  <c:v>5.61</c:v>
                </c:pt>
                <c:pt idx="10">
                  <c:v>4.9000000000000004</c:v>
                </c:pt>
                <c:pt idx="11">
                  <c:v>4.2</c:v>
                </c:pt>
              </c:numCache>
            </c:numRef>
          </c:xVal>
          <c:yVal>
            <c:numRef>
              <c:f>[1]Production_Electricity!$C$4:$C$15</c:f>
              <c:numCache>
                <c:formatCode>General</c:formatCode>
                <c:ptCount val="12"/>
                <c:pt idx="0">
                  <c:v>2.48</c:v>
                </c:pt>
                <c:pt idx="1">
                  <c:v>2.2599999999999998</c:v>
                </c:pt>
                <c:pt idx="2">
                  <c:v>2.4700000000000002</c:v>
                </c:pt>
                <c:pt idx="3">
                  <c:v>2.77</c:v>
                </c:pt>
                <c:pt idx="4">
                  <c:v>2.99</c:v>
                </c:pt>
                <c:pt idx="5">
                  <c:v>3.05</c:v>
                </c:pt>
                <c:pt idx="6">
                  <c:v>3.18</c:v>
                </c:pt>
                <c:pt idx="7">
                  <c:v>3.46</c:v>
                </c:pt>
                <c:pt idx="8">
                  <c:v>3.03</c:v>
                </c:pt>
                <c:pt idx="9">
                  <c:v>3.26</c:v>
                </c:pt>
                <c:pt idx="10">
                  <c:v>2.67</c:v>
                </c:pt>
                <c:pt idx="11">
                  <c:v>2.5299999999999998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1-9448-AA6E-57DF6ADC1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5984"/>
        <c:axId val="52027776"/>
      </c:scatterChart>
      <c:valAx>
        <c:axId val="52025984"/>
        <c:scaling>
          <c:orientation val="minMax"/>
          <c:max val="6.5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crossAx val="52027776"/>
        <c:crosses val="autoZero"/>
        <c:crossBetween val="midCat"/>
        <c:majorUnit val="1"/>
      </c:valAx>
      <c:valAx>
        <c:axId val="52027776"/>
        <c:scaling>
          <c:orientation val="minMax"/>
          <c:max val="4"/>
          <c:min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crossAx val="5202598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chart" Target="../charts/chart1.xml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3</xdr:row>
      <xdr:rowOff>19050</xdr:rowOff>
    </xdr:from>
    <xdr:to>
      <xdr:col>12</xdr:col>
      <xdr:colOff>227546</xdr:colOff>
      <xdr:row>11</xdr:row>
      <xdr:rowOff>207856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37F75E-6A50-C644-8A8E-6B5246D1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9575" y="666750"/>
          <a:ext cx="4580471" cy="2017606"/>
        </a:xfrm>
        <a:prstGeom prst="rect">
          <a:avLst/>
        </a:prstGeom>
      </xdr:spPr>
    </xdr:pic>
    <xdr:clientData/>
  </xdr:twoCellAnchor>
  <xdr:twoCellAnchor editAs="oneCell">
    <xdr:from>
      <xdr:col>6</xdr:col>
      <xdr:colOff>266699</xdr:colOff>
      <xdr:row>29</xdr:row>
      <xdr:rowOff>190500</xdr:rowOff>
    </xdr:from>
    <xdr:to>
      <xdr:col>13</xdr:col>
      <xdr:colOff>34924</xdr:colOff>
      <xdr:row>32</xdr:row>
      <xdr:rowOff>106015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3F92BC23-1949-9A44-8ADD-9D14F7419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6451600"/>
          <a:ext cx="4822825" cy="601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828728</xdr:colOff>
      <xdr:row>42</xdr:row>
      <xdr:rowOff>101016</xdr:rowOff>
    </xdr:from>
    <xdr:to>
      <xdr:col>10</xdr:col>
      <xdr:colOff>503480</xdr:colOff>
      <xdr:row>64</xdr:row>
      <xdr:rowOff>196722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75F77E-1C3F-8D40-9946-CBB737644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728" y="9168816"/>
          <a:ext cx="6901052" cy="5124906"/>
        </a:xfrm>
        <a:prstGeom prst="rect">
          <a:avLst/>
        </a:prstGeom>
      </xdr:spPr>
    </xdr:pic>
    <xdr:clientData/>
  </xdr:twoCellAnchor>
  <xdr:twoCellAnchor editAs="oneCell">
    <xdr:from>
      <xdr:col>1</xdr:col>
      <xdr:colOff>204492</xdr:colOff>
      <xdr:row>68</xdr:row>
      <xdr:rowOff>96864</xdr:rowOff>
    </xdr:from>
    <xdr:to>
      <xdr:col>12</xdr:col>
      <xdr:colOff>276387</xdr:colOff>
      <xdr:row>74</xdr:row>
      <xdr:rowOff>153735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A04FB9-823E-044E-9F7F-4556E193D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492" y="14778064"/>
          <a:ext cx="7818895" cy="1428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427526</xdr:colOff>
      <xdr:row>96</xdr:row>
      <xdr:rowOff>174249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DA6A473-28EB-7145-8A82-BC10D0C8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6624300"/>
          <a:ext cx="5202726" cy="451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20</xdr:row>
      <xdr:rowOff>51523</xdr:rowOff>
    </xdr:from>
    <xdr:to>
      <xdr:col>8</xdr:col>
      <xdr:colOff>133074</xdr:colOff>
      <xdr:row>30</xdr:row>
      <xdr:rowOff>9524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C580529-CD82-CC49-B203-ABD99364F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3607523"/>
          <a:ext cx="4781274" cy="2244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266700</xdr:colOff>
      <xdr:row>3</xdr:row>
      <xdr:rowOff>0</xdr:rowOff>
    </xdr:from>
    <xdr:to>
      <xdr:col>12</xdr:col>
      <xdr:colOff>663575</xdr:colOff>
      <xdr:row>15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E845237-BF73-534E-9B69-3584A1B2F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190300</xdr:colOff>
      <xdr:row>41</xdr:row>
      <xdr:rowOff>74468</xdr:rowOff>
    </xdr:from>
    <xdr:to>
      <xdr:col>9</xdr:col>
      <xdr:colOff>451830</xdr:colOff>
      <xdr:row>51</xdr:row>
      <xdr:rowOff>187325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5DF68E5-0BF2-484D-829D-17BDA746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700" y="7364268"/>
          <a:ext cx="5024030" cy="2398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285750</xdr:colOff>
      <xdr:row>65</xdr:row>
      <xdr:rowOff>33046</xdr:rowOff>
    </xdr:from>
    <xdr:to>
      <xdr:col>8</xdr:col>
      <xdr:colOff>852081</xdr:colOff>
      <xdr:row>74</xdr:row>
      <xdr:rowOff>132113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6B4E2291-9135-A04A-B921-7AC9806A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150" y="11590046"/>
          <a:ext cx="4376331" cy="2156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340783</xdr:colOff>
      <xdr:row>108</xdr:row>
      <xdr:rowOff>42333</xdr:rowOff>
    </xdr:from>
    <xdr:to>
      <xdr:col>9</xdr:col>
      <xdr:colOff>318407</xdr:colOff>
      <xdr:row>112</xdr:row>
      <xdr:rowOff>50800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F4906BC6-B219-F64A-B1A2-D711DACCD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7483" y="19295533"/>
          <a:ext cx="6645124" cy="922867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86</xdr:row>
      <xdr:rowOff>0</xdr:rowOff>
    </xdr:from>
    <xdr:to>
      <xdr:col>11</xdr:col>
      <xdr:colOff>560240</xdr:colOff>
      <xdr:row>102</xdr:row>
      <xdr:rowOff>95250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51416C3F-C755-0540-9963-535941F2A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199" y="15290800"/>
          <a:ext cx="5132241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264585</xdr:colOff>
      <xdr:row>137</xdr:row>
      <xdr:rowOff>74083</xdr:rowOff>
    </xdr:from>
    <xdr:to>
      <xdr:col>8</xdr:col>
      <xdr:colOff>120652</xdr:colOff>
      <xdr:row>141</xdr:row>
      <xdr:rowOff>221432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67308A8C-77D3-7B48-BA1F-ACDB25C1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985" y="24508883"/>
          <a:ext cx="3666067" cy="1061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14</xdr:row>
      <xdr:rowOff>19050</xdr:rowOff>
    </xdr:from>
    <xdr:to>
      <xdr:col>2</xdr:col>
      <xdr:colOff>542623</xdr:colOff>
      <xdr:row>17</xdr:row>
      <xdr:rowOff>47538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69229F6-C4E9-364A-A78E-0BF1398E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041650"/>
          <a:ext cx="2380948" cy="714288"/>
        </a:xfrm>
        <a:prstGeom prst="rect">
          <a:avLst/>
        </a:prstGeom>
      </xdr:spPr>
    </xdr:pic>
    <xdr:clientData/>
  </xdr:twoCellAnchor>
  <xdr:twoCellAnchor editAs="oneCell">
    <xdr:from>
      <xdr:col>0</xdr:col>
      <xdr:colOff>130176</xdr:colOff>
      <xdr:row>42</xdr:row>
      <xdr:rowOff>50800</xdr:rowOff>
    </xdr:from>
    <xdr:to>
      <xdr:col>3</xdr:col>
      <xdr:colOff>174626</xdr:colOff>
      <xdr:row>48</xdr:row>
      <xdr:rowOff>225926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A6F7B7-EC9D-8C44-A957-ED74C57C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176" y="9118600"/>
          <a:ext cx="2901950" cy="1546726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</xdr:colOff>
      <xdr:row>49</xdr:row>
      <xdr:rowOff>101600</xdr:rowOff>
    </xdr:from>
    <xdr:to>
      <xdr:col>3</xdr:col>
      <xdr:colOff>323850</xdr:colOff>
      <xdr:row>52</xdr:row>
      <xdr:rowOff>100023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6E818D-0146-D44F-AF81-81D2B4F48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" y="10680700"/>
          <a:ext cx="3121025" cy="6842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30</xdr:row>
      <xdr:rowOff>171450</xdr:rowOff>
    </xdr:from>
    <xdr:to>
      <xdr:col>2</xdr:col>
      <xdr:colOff>292100</xdr:colOff>
      <xdr:row>37</xdr:row>
      <xdr:rowOff>122209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C1C1C5-2C44-2D4D-9186-EA25E8A6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6648450"/>
          <a:ext cx="1625600" cy="1550959"/>
        </a:xfrm>
        <a:prstGeom prst="rect">
          <a:avLst/>
        </a:prstGeom>
      </xdr:spPr>
    </xdr:pic>
    <xdr:clientData/>
  </xdr:twoCellAnchor>
  <xdr:twoCellAnchor editAs="oneCell">
    <xdr:from>
      <xdr:col>2</xdr:col>
      <xdr:colOff>647425</xdr:colOff>
      <xdr:row>62</xdr:row>
      <xdr:rowOff>44450</xdr:rowOff>
    </xdr:from>
    <xdr:to>
      <xdr:col>4</xdr:col>
      <xdr:colOff>50801</xdr:colOff>
      <xdr:row>65</xdr:row>
      <xdr:rowOff>115277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B09636-6FE3-774E-AA01-082B6B29C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3625" y="13430250"/>
          <a:ext cx="1308376" cy="75662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66</xdr:row>
      <xdr:rowOff>0</xdr:rowOff>
    </xdr:from>
    <xdr:to>
      <xdr:col>4</xdr:col>
      <xdr:colOff>292100</xdr:colOff>
      <xdr:row>69</xdr:row>
      <xdr:rowOff>6735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022493-8D26-0D48-85F4-ECB72DCF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1" y="14249400"/>
          <a:ext cx="1206499" cy="69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12</xdr:col>
      <xdr:colOff>165100</xdr:colOff>
      <xdr:row>64</xdr:row>
      <xdr:rowOff>41733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C78F5B-FE23-4C44-A8DD-509424C3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3601700"/>
          <a:ext cx="3975100" cy="270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ubleseat/applied_statistics/example/Chapter12_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ight_weight"/>
      <sheetName val="Physical_Fitness_Test"/>
      <sheetName val="Production_Electricity"/>
      <sheetName val="Production_Electricity2"/>
      <sheetName val="Production_Electricity_blank"/>
      <sheetName val="Production_Electricity_blank2"/>
    </sheetNames>
    <sheetDataSet>
      <sheetData sheetId="0"/>
      <sheetData sheetId="1"/>
      <sheetData sheetId="2">
        <row r="3">
          <cell r="C3" t="str">
            <v>Electricity usage</v>
          </cell>
        </row>
        <row r="4">
          <cell r="B4">
            <v>4.51</v>
          </cell>
          <cell r="C4">
            <v>2.48</v>
          </cell>
        </row>
        <row r="5">
          <cell r="B5">
            <v>3.58</v>
          </cell>
          <cell r="C5">
            <v>2.2599999999999998</v>
          </cell>
        </row>
        <row r="6">
          <cell r="B6">
            <v>4.3099999999999996</v>
          </cell>
          <cell r="C6">
            <v>2.4700000000000002</v>
          </cell>
        </row>
        <row r="7">
          <cell r="B7">
            <v>5.0599999999999996</v>
          </cell>
          <cell r="C7">
            <v>2.77</v>
          </cell>
        </row>
        <row r="8">
          <cell r="B8">
            <v>5.64</v>
          </cell>
          <cell r="C8">
            <v>2.99</v>
          </cell>
        </row>
        <row r="9">
          <cell r="B9">
            <v>4.99</v>
          </cell>
          <cell r="C9">
            <v>3.05</v>
          </cell>
        </row>
        <row r="10">
          <cell r="B10">
            <v>5.29</v>
          </cell>
          <cell r="C10">
            <v>3.18</v>
          </cell>
        </row>
        <row r="11">
          <cell r="B11">
            <v>5.83</v>
          </cell>
          <cell r="C11">
            <v>3.46</v>
          </cell>
        </row>
        <row r="12">
          <cell r="B12">
            <v>4.7</v>
          </cell>
          <cell r="C12">
            <v>3.03</v>
          </cell>
        </row>
        <row r="13">
          <cell r="B13">
            <v>5.61</v>
          </cell>
          <cell r="C13">
            <v>3.26</v>
          </cell>
        </row>
        <row r="14">
          <cell r="B14">
            <v>4.9000000000000004</v>
          </cell>
          <cell r="C14">
            <v>2.67</v>
          </cell>
        </row>
        <row r="15">
          <cell r="B15">
            <v>4.2</v>
          </cell>
          <cell r="C15">
            <v>2.5299999999999998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F9F1B-7B5B-BC46-BD4A-39E6DB2A821E}">
  <dimension ref="A1:N101"/>
  <sheetViews>
    <sheetView workbookViewId="0">
      <selection activeCell="F16" sqref="F16"/>
    </sheetView>
  </sheetViews>
  <sheetFormatPr baseColWidth="10" defaultColWidth="7.5703125" defaultRowHeight="18"/>
  <cols>
    <col min="7" max="7" width="8.28515625" customWidth="1"/>
    <col min="9" max="9" width="10.7109375" bestFit="1" customWidth="1"/>
  </cols>
  <sheetData>
    <row r="1" spans="1:14">
      <c r="A1" s="1" t="s">
        <v>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3"/>
      <c r="C3" s="4"/>
      <c r="D3" s="5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6"/>
      <c r="C4" s="7"/>
      <c r="D4" s="8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A5" s="2"/>
      <c r="B5" s="6"/>
      <c r="C5" s="7"/>
      <c r="D5" s="8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>
      <c r="A6" s="2"/>
      <c r="B6" s="6"/>
      <c r="C6" s="7"/>
      <c r="D6" s="8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>
      <c r="A7" s="2"/>
      <c r="B7" s="6"/>
      <c r="C7" s="7"/>
      <c r="D7" s="8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>
      <c r="A8" s="2"/>
      <c r="B8" s="9"/>
      <c r="C8" s="10"/>
      <c r="D8" s="11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>
      <c r="A10" s="2" t="s">
        <v>10</v>
      </c>
      <c r="B10" s="12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>
      <c r="A11" s="2" t="s">
        <v>11</v>
      </c>
      <c r="B11" s="12">
        <v>1</v>
      </c>
      <c r="C11" s="12">
        <v>1</v>
      </c>
      <c r="D11" s="12">
        <v>1</v>
      </c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>
      <c r="A12" s="2" t="s">
        <v>12</v>
      </c>
      <c r="B12" s="12">
        <v>1</v>
      </c>
      <c r="C12" s="12">
        <v>1</v>
      </c>
      <c r="D12" s="12">
        <v>1</v>
      </c>
      <c r="E12" s="2">
        <f>SUM(B12:D12)</f>
        <v>3</v>
      </c>
      <c r="F12" s="2"/>
      <c r="G12" s="2"/>
      <c r="H12" s="2"/>
      <c r="I12" s="2"/>
      <c r="J12" s="2"/>
      <c r="K12" s="2"/>
      <c r="L12" s="2"/>
      <c r="M12" s="2"/>
      <c r="N12" s="2"/>
    </row>
    <row r="13" spans="1:1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>
      <c r="A14" s="2" t="s">
        <v>13</v>
      </c>
      <c r="B14" s="12">
        <v>1</v>
      </c>
      <c r="C14" s="12">
        <v>1</v>
      </c>
      <c r="D14" s="12">
        <v>1</v>
      </c>
      <c r="E14" s="2">
        <f>SUM(B14:D14)</f>
        <v>3</v>
      </c>
      <c r="F14" s="2"/>
      <c r="G14" s="2"/>
      <c r="H14" s="2"/>
      <c r="I14" s="2"/>
      <c r="J14" s="2"/>
      <c r="K14" s="2"/>
      <c r="L14" s="2"/>
      <c r="M14" s="2"/>
      <c r="N14" s="2"/>
    </row>
    <row r="15" spans="1:1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>
      <c r="A16" s="2" t="s">
        <v>14</v>
      </c>
      <c r="B16" s="12"/>
      <c r="C16" s="12"/>
      <c r="D16" s="1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>
      <c r="A17" s="2"/>
      <c r="B17" s="12"/>
      <c r="C17" s="12"/>
      <c r="D17" s="1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>
      <c r="A18" s="2"/>
      <c r="B18" s="12"/>
      <c r="C18" s="12"/>
      <c r="D18" s="1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>
      <c r="A19" s="2"/>
      <c r="B19" s="12"/>
      <c r="C19" s="12"/>
      <c r="D19" s="1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>
      <c r="A20" s="2"/>
      <c r="B20" s="12"/>
      <c r="C20" s="12"/>
      <c r="D20" s="12"/>
      <c r="E20" s="2">
        <v>3</v>
      </c>
      <c r="F20" s="2"/>
      <c r="G20" s="2"/>
      <c r="H20" s="2"/>
      <c r="I20" s="2"/>
      <c r="J20" s="2"/>
      <c r="K20" s="2"/>
      <c r="L20" s="2"/>
      <c r="M20" s="2"/>
      <c r="N20" s="2"/>
    </row>
    <row r="21" spans="1:1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>
      <c r="A22" s="2" t="s">
        <v>15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>
      <c r="A23" s="13"/>
      <c r="B23" s="14" t="s">
        <v>1</v>
      </c>
      <c r="C23" s="14" t="s">
        <v>2</v>
      </c>
      <c r="D23" s="14" t="s">
        <v>3</v>
      </c>
      <c r="E23" s="14" t="s">
        <v>4</v>
      </c>
      <c r="F23" s="15" t="s">
        <v>5</v>
      </c>
      <c r="G23" s="2"/>
      <c r="H23" s="2"/>
      <c r="I23" s="2"/>
      <c r="J23" s="2"/>
      <c r="K23" s="2"/>
      <c r="L23" s="2"/>
      <c r="M23" s="2"/>
      <c r="N23" s="2"/>
    </row>
    <row r="24" spans="1:14">
      <c r="A24" s="16" t="s">
        <v>6</v>
      </c>
      <c r="B24" s="12">
        <f>3-1</f>
        <v>2</v>
      </c>
      <c r="C24" s="12">
        <f>E14</f>
        <v>3</v>
      </c>
      <c r="D24" s="12">
        <f>C24/B24</f>
        <v>1.5</v>
      </c>
      <c r="E24" s="12">
        <f>D24/D25</f>
        <v>2</v>
      </c>
      <c r="F24" s="12">
        <f>_xlfn.F.DIST.RT(E24,B24,B25)</f>
        <v>0.25</v>
      </c>
      <c r="G24" s="17" t="s">
        <v>16</v>
      </c>
      <c r="H24" s="2"/>
      <c r="I24" s="2"/>
      <c r="J24" s="2"/>
      <c r="K24" s="2"/>
      <c r="L24" s="2"/>
      <c r="M24" s="2"/>
      <c r="N24" s="2"/>
    </row>
    <row r="25" spans="1:14">
      <c r="A25" s="16" t="s">
        <v>7</v>
      </c>
      <c r="B25" s="12">
        <v>4</v>
      </c>
      <c r="C25" s="12">
        <f>E20</f>
        <v>3</v>
      </c>
      <c r="D25" s="12">
        <f>C25/B25</f>
        <v>0.75</v>
      </c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>
      <c r="A26" s="18" t="s">
        <v>8</v>
      </c>
      <c r="B26" s="12">
        <f>B25+B24</f>
        <v>6</v>
      </c>
      <c r="C26" s="12">
        <f>C25+C24</f>
        <v>6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>
      <c r="A29" s="19" t="s">
        <v>17</v>
      </c>
      <c r="B29" s="20"/>
      <c r="C29" s="20"/>
      <c r="D29" s="20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>
      <c r="A31" s="2" t="s">
        <v>18</v>
      </c>
      <c r="B31" s="12">
        <v>0.05</v>
      </c>
      <c r="C31" s="2"/>
      <c r="D31" s="2" t="s">
        <v>19</v>
      </c>
      <c r="E31" s="12">
        <f>B11-C11-B32/SQRT(2)*B33*SQRT(1/B12+1/C12)</f>
        <v>-3.2649157722673334</v>
      </c>
      <c r="F31" s="12">
        <f>B11-C11+B32/SQRT(2)*B33*SQRT(1/B12+1/C12)</f>
        <v>3.2649157722673334</v>
      </c>
      <c r="G31" s="2"/>
      <c r="H31" s="2"/>
      <c r="I31" s="2"/>
      <c r="J31" s="2"/>
      <c r="K31" s="2"/>
      <c r="L31" s="2"/>
      <c r="M31" s="2"/>
      <c r="N31" s="2"/>
    </row>
    <row r="32" spans="1:14">
      <c r="A32" s="2" t="s">
        <v>20</v>
      </c>
      <c r="B32" s="21">
        <v>3.77</v>
      </c>
      <c r="C32" s="2"/>
      <c r="D32" s="2" t="s">
        <v>21</v>
      </c>
      <c r="E32" s="12">
        <f>B11-D11-B32/SQRT(2)*B33*SQRT(1/B12+1/D12)</f>
        <v>-3.2649157722673334</v>
      </c>
      <c r="F32" s="12">
        <f>B11-D11+B32/SQRT(2)*B33*SQRT(1/B12+1/D12)</f>
        <v>3.2649157722673334</v>
      </c>
      <c r="G32" s="2"/>
      <c r="H32" s="2"/>
      <c r="I32" s="2"/>
      <c r="J32" s="2"/>
      <c r="K32" s="2"/>
      <c r="L32" s="2"/>
      <c r="M32" s="2"/>
      <c r="N32" s="2"/>
    </row>
    <row r="33" spans="1:14">
      <c r="A33" s="2" t="s">
        <v>22</v>
      </c>
      <c r="B33" s="12">
        <f>SQRT(D25)</f>
        <v>0.8660254037844386</v>
      </c>
      <c r="C33" s="2"/>
      <c r="D33" s="2" t="s">
        <v>23</v>
      </c>
      <c r="E33" s="12">
        <f>C11-D11-B32/SQRT(2)*B33*SQRT(1/C12+1/D12)</f>
        <v>-3.2649157722673334</v>
      </c>
      <c r="F33" s="12">
        <f>C11-D11+B32/SQRT(2)*B33*SQRT(1/C12+1/D12)</f>
        <v>3.2649157722673334</v>
      </c>
      <c r="G33" s="2"/>
      <c r="H33" s="2"/>
      <c r="I33" s="2"/>
      <c r="J33" s="2"/>
      <c r="K33" s="2"/>
      <c r="L33" s="2"/>
      <c r="M33" s="2"/>
      <c r="N33" s="2"/>
    </row>
    <row r="34" spans="1:1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>
      <c r="A36" s="2"/>
      <c r="B36" s="22"/>
      <c r="C36" s="2"/>
      <c r="D36" s="2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>
      <c r="A37" s="2"/>
      <c r="B37" s="23" t="s">
        <v>24</v>
      </c>
      <c r="C37" s="23"/>
      <c r="D37" s="23" t="s">
        <v>25</v>
      </c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>
      <c r="A38" s="2"/>
      <c r="B38" s="2"/>
      <c r="C38" s="2"/>
      <c r="D38" s="2" t="s">
        <v>26</v>
      </c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>
      <c r="A39" s="2"/>
      <c r="B39" s="2" t="s">
        <v>27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17F48-E867-9746-84FC-9C8A6BC561A1}">
  <dimension ref="A1:N145"/>
  <sheetViews>
    <sheetView topLeftCell="A81" workbookViewId="0">
      <selection activeCell="L85" sqref="L85"/>
    </sheetView>
  </sheetViews>
  <sheetFormatPr baseColWidth="10" defaultRowHeight="18"/>
  <sheetData>
    <row r="1" spans="1:14">
      <c r="A1" s="24" t="s">
        <v>28</v>
      </c>
      <c r="B1" s="24"/>
      <c r="C1" s="24"/>
      <c r="D1" s="24"/>
      <c r="E1" s="24"/>
      <c r="F1" s="24"/>
      <c r="G1" s="24"/>
      <c r="H1" s="25"/>
      <c r="I1" s="25"/>
      <c r="J1" s="25"/>
      <c r="K1" s="25"/>
      <c r="L1" s="25"/>
      <c r="M1" s="25"/>
      <c r="N1" s="25"/>
    </row>
    <row r="2" spans="1:14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>
      <c r="A3" s="26"/>
      <c r="B3" s="27" t="s">
        <v>29</v>
      </c>
      <c r="C3" s="28" t="s">
        <v>30</v>
      </c>
      <c r="D3" s="25"/>
      <c r="E3" s="29" t="s">
        <v>31</v>
      </c>
      <c r="F3" s="29" t="s">
        <v>32</v>
      </c>
      <c r="G3" s="29" t="s">
        <v>33</v>
      </c>
      <c r="H3" s="25"/>
      <c r="I3" s="25"/>
      <c r="J3" s="25"/>
      <c r="K3" s="25"/>
      <c r="L3" s="25"/>
      <c r="M3" s="25"/>
      <c r="N3" s="25"/>
    </row>
    <row r="4" spans="1:14">
      <c r="A4" s="30" t="s">
        <v>34</v>
      </c>
      <c r="B4" s="25"/>
      <c r="C4" s="31"/>
      <c r="D4" s="25"/>
      <c r="E4" s="32"/>
      <c r="F4" s="32"/>
      <c r="G4" s="32"/>
      <c r="H4" s="25"/>
      <c r="I4" s="25"/>
      <c r="J4" s="25"/>
      <c r="K4" s="25"/>
      <c r="L4" s="25"/>
      <c r="M4" s="25"/>
      <c r="N4" s="25"/>
    </row>
    <row r="5" spans="1:14">
      <c r="A5" s="30" t="s">
        <v>35</v>
      </c>
      <c r="B5" s="25"/>
      <c r="C5" s="31"/>
      <c r="D5" s="25"/>
      <c r="E5" s="32"/>
      <c r="F5" s="32"/>
      <c r="G5" s="32"/>
      <c r="H5" s="25"/>
      <c r="I5" s="25"/>
      <c r="J5" s="25"/>
      <c r="K5" s="25"/>
      <c r="L5" s="25"/>
      <c r="M5" s="25"/>
      <c r="N5" s="25"/>
    </row>
    <row r="6" spans="1:14">
      <c r="A6" s="30" t="s">
        <v>36</v>
      </c>
      <c r="B6" s="25"/>
      <c r="C6" s="31"/>
      <c r="D6" s="25"/>
      <c r="E6" s="32"/>
      <c r="F6" s="32"/>
      <c r="G6" s="32"/>
      <c r="H6" s="25"/>
      <c r="I6" s="25"/>
      <c r="J6" s="25"/>
      <c r="K6" s="25"/>
      <c r="L6" s="25"/>
      <c r="M6" s="25"/>
      <c r="N6" s="25"/>
    </row>
    <row r="7" spans="1:14">
      <c r="A7" s="30" t="s">
        <v>37</v>
      </c>
      <c r="B7" s="25"/>
      <c r="C7" s="31"/>
      <c r="D7" s="25"/>
      <c r="E7" s="32"/>
      <c r="F7" s="32"/>
      <c r="G7" s="32"/>
      <c r="H7" s="25"/>
      <c r="I7" s="25"/>
      <c r="J7" s="25"/>
      <c r="K7" s="25"/>
      <c r="L7" s="25"/>
      <c r="M7" s="25"/>
      <c r="N7" s="25"/>
    </row>
    <row r="8" spans="1:14">
      <c r="A8" s="30" t="s">
        <v>38</v>
      </c>
      <c r="B8" s="25"/>
      <c r="C8" s="31"/>
      <c r="D8" s="25"/>
      <c r="E8" s="32"/>
      <c r="F8" s="32"/>
      <c r="G8" s="32"/>
      <c r="H8" s="25"/>
      <c r="I8" s="25"/>
      <c r="J8" s="25"/>
      <c r="K8" s="25"/>
      <c r="L8" s="25"/>
      <c r="M8" s="25"/>
      <c r="N8" s="25"/>
    </row>
    <row r="9" spans="1:14">
      <c r="A9" s="30" t="s">
        <v>39</v>
      </c>
      <c r="B9" s="25"/>
      <c r="C9" s="31"/>
      <c r="D9" s="25"/>
      <c r="E9" s="32"/>
      <c r="F9" s="32"/>
      <c r="G9" s="32"/>
      <c r="H9" s="25"/>
      <c r="I9" s="25"/>
      <c r="J9" s="25"/>
      <c r="K9" s="25"/>
      <c r="L9" s="25"/>
      <c r="M9" s="25"/>
      <c r="N9" s="25"/>
    </row>
    <row r="10" spans="1:14">
      <c r="A10" s="30" t="s">
        <v>40</v>
      </c>
      <c r="B10" s="25"/>
      <c r="C10" s="31"/>
      <c r="D10" s="25"/>
      <c r="E10" s="32"/>
      <c r="F10" s="32"/>
      <c r="G10" s="32"/>
      <c r="H10" s="25"/>
      <c r="I10" s="25"/>
      <c r="J10" s="25"/>
      <c r="K10" s="25"/>
      <c r="L10" s="25"/>
      <c r="M10" s="25"/>
      <c r="N10" s="25"/>
    </row>
    <row r="11" spans="1:14">
      <c r="A11" s="30" t="s">
        <v>41</v>
      </c>
      <c r="B11" s="25"/>
      <c r="C11" s="31"/>
      <c r="D11" s="25"/>
      <c r="E11" s="32"/>
      <c r="F11" s="32"/>
      <c r="G11" s="32"/>
      <c r="H11" s="25"/>
      <c r="I11" s="25"/>
      <c r="J11" s="25"/>
      <c r="K11" s="25"/>
      <c r="L11" s="25"/>
      <c r="M11" s="25"/>
      <c r="N11" s="25"/>
    </row>
    <row r="12" spans="1:14">
      <c r="A12" s="30" t="s">
        <v>42</v>
      </c>
      <c r="B12" s="25"/>
      <c r="C12" s="31"/>
      <c r="D12" s="25"/>
      <c r="E12" s="32"/>
      <c r="F12" s="32"/>
      <c r="G12" s="32"/>
      <c r="H12" s="25"/>
      <c r="I12" s="25"/>
      <c r="J12" s="25"/>
      <c r="K12" s="25"/>
      <c r="L12" s="25"/>
      <c r="M12" s="25"/>
      <c r="N12" s="25"/>
    </row>
    <row r="13" spans="1:14">
      <c r="A13" s="30" t="s">
        <v>43</v>
      </c>
      <c r="B13" s="25"/>
      <c r="C13" s="31"/>
      <c r="D13" s="25"/>
      <c r="E13" s="32"/>
      <c r="F13" s="32"/>
      <c r="G13" s="32"/>
      <c r="H13" s="25"/>
      <c r="I13" s="25"/>
      <c r="J13" s="25"/>
      <c r="K13" s="25"/>
      <c r="L13" s="25"/>
      <c r="M13" s="25"/>
      <c r="N13" s="25"/>
    </row>
    <row r="14" spans="1:14">
      <c r="A14" s="30" t="s">
        <v>44</v>
      </c>
      <c r="B14" s="25"/>
      <c r="C14" s="31"/>
      <c r="D14" s="25"/>
      <c r="E14" s="32"/>
      <c r="F14" s="32"/>
      <c r="G14" s="32"/>
      <c r="H14" s="25"/>
      <c r="I14" s="25"/>
      <c r="J14" s="25"/>
      <c r="K14" s="25"/>
      <c r="L14" s="25"/>
      <c r="M14" s="25"/>
      <c r="N14" s="25"/>
    </row>
    <row r="15" spans="1:14">
      <c r="A15" s="33" t="s">
        <v>45</v>
      </c>
      <c r="B15" s="34"/>
      <c r="C15" s="35"/>
      <c r="D15" s="25"/>
      <c r="E15" s="32"/>
      <c r="F15" s="32"/>
      <c r="G15" s="32"/>
      <c r="H15" s="25"/>
      <c r="I15" s="25"/>
      <c r="J15" s="25"/>
      <c r="K15" s="25"/>
      <c r="L15" s="25"/>
      <c r="M15" s="25"/>
      <c r="N15" s="25"/>
    </row>
    <row r="16" spans="1:14">
      <c r="A16" s="25"/>
      <c r="B16" s="25"/>
      <c r="C16" s="25"/>
      <c r="D16" s="25"/>
      <c r="E16" s="32"/>
      <c r="F16" s="32"/>
      <c r="G16" s="32"/>
      <c r="H16" s="25"/>
      <c r="I16" s="25"/>
      <c r="J16" s="25"/>
      <c r="K16" s="25"/>
      <c r="L16" s="25"/>
      <c r="M16" s="25"/>
      <c r="N16" s="25"/>
    </row>
    <row r="17" spans="1:14">
      <c r="A17" s="25" t="s">
        <v>46</v>
      </c>
      <c r="B17" s="32">
        <v>10</v>
      </c>
      <c r="C17" s="32">
        <v>10</v>
      </c>
      <c r="D17" s="25"/>
      <c r="E17" s="32">
        <v>5</v>
      </c>
      <c r="F17" s="32">
        <v>4</v>
      </c>
      <c r="G17" s="32">
        <v>3</v>
      </c>
      <c r="H17" s="25"/>
      <c r="I17" s="25"/>
      <c r="J17" s="25"/>
      <c r="K17" s="25"/>
      <c r="L17" s="25"/>
      <c r="M17" s="25"/>
      <c r="N17" s="25"/>
    </row>
    <row r="18" spans="1:14">
      <c r="A18" s="25" t="s">
        <v>0</v>
      </c>
      <c r="B18" s="32">
        <v>1</v>
      </c>
      <c r="C18" s="32">
        <v>1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</row>
    <row r="19" spans="1:14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</row>
    <row r="20" spans="1:14">
      <c r="A20" s="25" t="s">
        <v>47</v>
      </c>
      <c r="B20" s="25">
        <v>12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1:14">
      <c r="A21" s="25" t="s">
        <v>48</v>
      </c>
      <c r="B21" s="36">
        <f>(B20*G17-B17*C17)/(B20*E17-B17^2)</f>
        <v>1.6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</row>
    <row r="22" spans="1:14">
      <c r="A22" s="25" t="s">
        <v>49</v>
      </c>
      <c r="B22" s="36">
        <f>C18-B21*B18</f>
        <v>-0.60000000000000009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</row>
    <row r="23" spans="1:14">
      <c r="A23" s="25"/>
      <c r="B23" s="32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</row>
    <row r="24" spans="1:14">
      <c r="A24" s="25" t="s">
        <v>50</v>
      </c>
      <c r="B24" s="32">
        <f>(F17-B22*C17-B21*G17)/(B20-2)</f>
        <v>0.51999999999999991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</row>
    <row r="25" spans="1:14">
      <c r="A25" s="25" t="s">
        <v>51</v>
      </c>
      <c r="B25" s="36">
        <f>SQRT(B24)</f>
        <v>0.7211102550927978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</row>
    <row r="26" spans="1:14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</row>
    <row r="28" spans="1:14">
      <c r="A28" s="25" t="s">
        <v>52</v>
      </c>
      <c r="B28" s="37">
        <v>7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</row>
    <row r="29" spans="1:14">
      <c r="A29" s="25" t="s">
        <v>53</v>
      </c>
      <c r="B29" s="38">
        <f>B22+B21*B28</f>
        <v>10.600000000000001</v>
      </c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</row>
    <row r="30" spans="1:14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1:14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</row>
    <row r="32" spans="1:14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</row>
    <row r="33" spans="1:14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</row>
    <row r="34" spans="1:14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</row>
    <row r="35" spans="1:14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</row>
    <row r="36" spans="1:14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</row>
    <row r="37" spans="1:14">
      <c r="A37" s="24" t="s">
        <v>54</v>
      </c>
      <c r="B37" s="24"/>
      <c r="C37" s="24"/>
      <c r="D37" s="24"/>
      <c r="E37" s="24"/>
      <c r="F37" s="24"/>
      <c r="G37" s="24"/>
      <c r="H37" s="25"/>
      <c r="I37" s="25"/>
      <c r="J37" s="25"/>
      <c r="K37" s="25"/>
      <c r="L37" s="25"/>
      <c r="M37" s="25"/>
      <c r="N37" s="25"/>
    </row>
    <row r="38" spans="1:14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>
      <c r="A39" s="25"/>
      <c r="B39" s="29" t="s">
        <v>55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30" t="s">
        <v>34</v>
      </c>
      <c r="B40" s="32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</row>
    <row r="41" spans="1:14">
      <c r="A41" s="30" t="s">
        <v>35</v>
      </c>
      <c r="B41" s="32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>
      <c r="A42" s="30" t="s">
        <v>36</v>
      </c>
      <c r="B42" s="32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</row>
    <row r="43" spans="1:14">
      <c r="A43" s="30" t="s">
        <v>37</v>
      </c>
      <c r="B43" s="32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>
      <c r="A44" s="30" t="s">
        <v>38</v>
      </c>
      <c r="B44" s="32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</row>
    <row r="45" spans="1:14">
      <c r="A45" s="30" t="s">
        <v>39</v>
      </c>
      <c r="B45" s="32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</row>
    <row r="46" spans="1:14">
      <c r="A46" s="30" t="s">
        <v>40</v>
      </c>
      <c r="B46" s="32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</row>
    <row r="47" spans="1:14">
      <c r="A47" s="30" t="s">
        <v>41</v>
      </c>
      <c r="B47" s="32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</row>
    <row r="48" spans="1:14">
      <c r="A48" s="30" t="s">
        <v>42</v>
      </c>
      <c r="B48" s="32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</row>
    <row r="49" spans="1:14">
      <c r="A49" s="30" t="s">
        <v>43</v>
      </c>
      <c r="B49" s="32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</row>
    <row r="50" spans="1:14">
      <c r="A50" s="30" t="s">
        <v>44</v>
      </c>
      <c r="B50" s="32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>
      <c r="A51" s="33" t="s">
        <v>45</v>
      </c>
      <c r="B51" s="32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</row>
    <row r="52" spans="1:14">
      <c r="A52" s="25"/>
      <c r="B52" s="32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</row>
    <row r="53" spans="1:14">
      <c r="A53" s="25" t="s">
        <v>46</v>
      </c>
      <c r="B53" s="32">
        <v>10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25"/>
      <c r="B54" s="32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</row>
    <row r="55" spans="1:14">
      <c r="A55" s="25" t="s">
        <v>56</v>
      </c>
      <c r="B55" s="39">
        <f>B25/SQRT(B53)</f>
        <v>0.22803508501982755</v>
      </c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</row>
    <row r="57" spans="1:14">
      <c r="A57" s="25" t="s">
        <v>57</v>
      </c>
      <c r="B57" s="25">
        <v>0.01</v>
      </c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25" t="s">
        <v>58</v>
      </c>
      <c r="B58" s="32">
        <f>-_xlfn.T.INV(0.005,B20-2)</f>
        <v>3.1692726726169518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</row>
    <row r="59" spans="1:14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25" t="s">
        <v>59</v>
      </c>
      <c r="B60" s="36">
        <f>$B$21-$B$58*$B$55</f>
        <v>0.87729463664877738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</row>
    <row r="61" spans="1:14">
      <c r="A61" s="25" t="s">
        <v>60</v>
      </c>
      <c r="B61" s="36">
        <f>$B$21+$B$58*$B$55</f>
        <v>2.3227053633512229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</row>
    <row r="62" spans="1:14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</row>
    <row r="64" spans="1:14">
      <c r="A64" s="24" t="s">
        <v>61</v>
      </c>
      <c r="B64" s="24"/>
      <c r="C64" s="24"/>
      <c r="D64" s="24"/>
      <c r="E64" s="24"/>
      <c r="F64" s="24"/>
      <c r="G64" s="24"/>
      <c r="H64" s="25"/>
      <c r="I64" s="25"/>
      <c r="J64" s="25"/>
      <c r="K64" s="25"/>
      <c r="L64" s="25"/>
      <c r="M64" s="25"/>
      <c r="N64" s="25"/>
    </row>
    <row r="65" spans="1:14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</row>
    <row r="66" spans="1:14">
      <c r="A66" s="25" t="s">
        <v>62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</row>
    <row r="67" spans="1:14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</row>
    <row r="68" spans="1:14">
      <c r="A68" s="25" t="s">
        <v>63</v>
      </c>
      <c r="B68" s="32">
        <f>(B21-0)/B55</f>
        <v>7.0164641544562354</v>
      </c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</row>
    <row r="69" spans="1:14">
      <c r="A69" s="25" t="s">
        <v>5</v>
      </c>
      <c r="B69" s="40">
        <f>2*_xlfn.T.DIST.RT(B68,B20-2)</f>
        <v>3.6425963187058992E-5</v>
      </c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</row>
    <row r="71" spans="1:14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</row>
    <row r="73" spans="1:14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</row>
    <row r="77" spans="1:14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</row>
    <row r="78" spans="1:14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</row>
    <row r="79" spans="1:14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</row>
    <row r="80" spans="1:14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</row>
    <row r="81" spans="1:14">
      <c r="A81" s="24" t="s">
        <v>64</v>
      </c>
      <c r="B81" s="24"/>
      <c r="C81" s="24"/>
      <c r="D81" s="24"/>
      <c r="E81" s="24"/>
      <c r="F81" s="24"/>
      <c r="G81" s="24"/>
      <c r="H81" s="25"/>
      <c r="I81" s="25"/>
      <c r="J81" s="25"/>
      <c r="K81" s="25"/>
      <c r="L81" s="25"/>
      <c r="M81" s="25"/>
      <c r="N81" s="25"/>
    </row>
    <row r="82" spans="1:14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</row>
    <row r="83" spans="1:14">
      <c r="A83" s="25" t="s">
        <v>65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</row>
    <row r="84" spans="1:14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</row>
    <row r="85" spans="1:14">
      <c r="A85" s="25" t="s">
        <v>66</v>
      </c>
      <c r="B85" s="32">
        <f>B21</f>
        <v>1.6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</row>
    <row r="86" spans="1:14">
      <c r="A86" s="25" t="s">
        <v>67</v>
      </c>
      <c r="B86" s="32">
        <f>B22</f>
        <v>-0.60000000000000009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ht="19" thickBo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</row>
    <row r="88" spans="1:14">
      <c r="A88" s="41"/>
      <c r="B88" s="42" t="s">
        <v>68</v>
      </c>
      <c r="C88" s="42" t="s">
        <v>69</v>
      </c>
      <c r="D88" s="42" t="s">
        <v>70</v>
      </c>
      <c r="E88" s="42" t="s">
        <v>71</v>
      </c>
      <c r="F88" s="43" t="s">
        <v>72</v>
      </c>
      <c r="G88" s="25"/>
      <c r="H88" s="25"/>
      <c r="I88" s="25"/>
      <c r="J88" s="25"/>
      <c r="K88" s="25"/>
      <c r="L88" s="25"/>
      <c r="M88" s="25"/>
      <c r="N88" s="25"/>
    </row>
    <row r="89" spans="1:14">
      <c r="A89" s="44" t="s">
        <v>34</v>
      </c>
      <c r="B89" s="45"/>
      <c r="C89" s="45"/>
      <c r="D89" s="45"/>
      <c r="E89" s="32"/>
      <c r="F89" s="46"/>
      <c r="G89" s="25"/>
      <c r="H89" s="25"/>
      <c r="I89" s="25"/>
      <c r="J89" s="25"/>
      <c r="K89" s="25"/>
      <c r="L89" s="25"/>
      <c r="M89" s="25"/>
      <c r="N89" s="25"/>
    </row>
    <row r="90" spans="1:14">
      <c r="A90" s="44" t="s">
        <v>35</v>
      </c>
      <c r="B90" s="45"/>
      <c r="C90" s="45"/>
      <c r="D90" s="45"/>
      <c r="E90" s="32"/>
      <c r="F90" s="46"/>
      <c r="G90" s="25"/>
      <c r="H90" s="25"/>
      <c r="I90" s="25"/>
      <c r="J90" s="25"/>
      <c r="K90" s="25"/>
      <c r="L90" s="25"/>
      <c r="M90" s="25"/>
      <c r="N90" s="25"/>
    </row>
    <row r="91" spans="1:14">
      <c r="A91" s="44" t="s">
        <v>36</v>
      </c>
      <c r="B91" s="45"/>
      <c r="C91" s="45"/>
      <c r="D91" s="45"/>
      <c r="E91" s="32"/>
      <c r="F91" s="46"/>
      <c r="G91" s="25"/>
      <c r="H91" s="25"/>
      <c r="I91" s="25"/>
      <c r="J91" s="25"/>
      <c r="K91" s="25"/>
      <c r="L91" s="25"/>
      <c r="M91" s="25"/>
      <c r="N91" s="25"/>
    </row>
    <row r="92" spans="1:14">
      <c r="A92" s="44" t="s">
        <v>37</v>
      </c>
      <c r="B92" s="45"/>
      <c r="C92" s="45"/>
      <c r="D92" s="45"/>
      <c r="E92" s="32"/>
      <c r="F92" s="46"/>
      <c r="G92" s="25"/>
      <c r="H92" s="25"/>
      <c r="I92" s="25"/>
      <c r="J92" s="25"/>
      <c r="K92" s="25"/>
      <c r="L92" s="25"/>
      <c r="M92" s="25"/>
      <c r="N92" s="25"/>
    </row>
    <row r="93" spans="1:14">
      <c r="A93" s="44" t="s">
        <v>38</v>
      </c>
      <c r="B93" s="45"/>
      <c r="C93" s="45"/>
      <c r="D93" s="45"/>
      <c r="E93" s="32"/>
      <c r="F93" s="46"/>
      <c r="G93" s="25"/>
      <c r="H93" s="25"/>
      <c r="I93" s="25"/>
      <c r="J93" s="25"/>
      <c r="K93" s="25"/>
      <c r="L93" s="25"/>
      <c r="M93" s="25"/>
      <c r="N93" s="25"/>
    </row>
    <row r="94" spans="1:14">
      <c r="A94" s="44" t="s">
        <v>39</v>
      </c>
      <c r="B94" s="45"/>
      <c r="C94" s="45"/>
      <c r="D94" s="45"/>
      <c r="E94" s="32"/>
      <c r="F94" s="46"/>
      <c r="G94" s="25"/>
      <c r="H94" s="25"/>
      <c r="I94" s="25"/>
      <c r="J94" s="25"/>
      <c r="K94" s="25"/>
      <c r="L94" s="25"/>
      <c r="M94" s="25"/>
      <c r="N94" s="25"/>
    </row>
    <row r="95" spans="1:14">
      <c r="A95" s="44" t="s">
        <v>40</v>
      </c>
      <c r="B95" s="45"/>
      <c r="C95" s="45"/>
      <c r="D95" s="45"/>
      <c r="E95" s="32"/>
      <c r="F95" s="46"/>
      <c r="G95" s="25"/>
      <c r="H95" s="25"/>
      <c r="I95" s="25"/>
      <c r="J95" s="25"/>
      <c r="K95" s="25"/>
      <c r="L95" s="25"/>
      <c r="M95" s="25"/>
      <c r="N95" s="25"/>
    </row>
    <row r="96" spans="1:14">
      <c r="A96" s="44" t="s">
        <v>41</v>
      </c>
      <c r="B96" s="45"/>
      <c r="C96" s="45"/>
      <c r="D96" s="45"/>
      <c r="E96" s="32"/>
      <c r="F96" s="46"/>
      <c r="G96" s="25"/>
      <c r="H96" s="25"/>
      <c r="I96" s="25"/>
      <c r="J96" s="25"/>
      <c r="K96" s="25"/>
      <c r="L96" s="25"/>
      <c r="M96" s="25"/>
      <c r="N96" s="25"/>
    </row>
    <row r="97" spans="1:14">
      <c r="A97" s="44" t="s">
        <v>42</v>
      </c>
      <c r="B97" s="45"/>
      <c r="C97" s="45"/>
      <c r="D97" s="45"/>
      <c r="E97" s="32"/>
      <c r="F97" s="46"/>
      <c r="G97" s="25"/>
      <c r="H97" s="25"/>
      <c r="I97" s="25"/>
      <c r="J97" s="25"/>
      <c r="K97" s="25"/>
      <c r="L97" s="25"/>
      <c r="M97" s="25"/>
      <c r="N97" s="25"/>
    </row>
    <row r="98" spans="1:14">
      <c r="A98" s="44" t="s">
        <v>43</v>
      </c>
      <c r="B98" s="45"/>
      <c r="C98" s="45"/>
      <c r="D98" s="45"/>
      <c r="E98" s="32"/>
      <c r="F98" s="46"/>
      <c r="G98" s="25"/>
      <c r="H98" s="25"/>
      <c r="I98" s="25"/>
      <c r="J98" s="25"/>
      <c r="K98" s="25"/>
      <c r="L98" s="25"/>
      <c r="M98" s="25"/>
      <c r="N98" s="25"/>
    </row>
    <row r="99" spans="1:14">
      <c r="A99" s="44" t="s">
        <v>44</v>
      </c>
      <c r="B99" s="45"/>
      <c r="C99" s="45"/>
      <c r="D99" s="45"/>
      <c r="E99" s="32"/>
      <c r="F99" s="46"/>
      <c r="G99" s="25"/>
      <c r="H99" s="25"/>
      <c r="I99" s="25"/>
      <c r="J99" s="25"/>
      <c r="K99" s="25"/>
      <c r="L99" s="25"/>
      <c r="M99" s="25"/>
      <c r="N99" s="25"/>
    </row>
    <row r="100" spans="1:14">
      <c r="A100" s="44" t="s">
        <v>45</v>
      </c>
      <c r="B100" s="45"/>
      <c r="C100" s="45"/>
      <c r="D100" s="45"/>
      <c r="E100" s="32"/>
      <c r="F100" s="46"/>
      <c r="G100" s="25"/>
      <c r="H100" s="25"/>
      <c r="I100" s="25"/>
      <c r="J100" s="25"/>
      <c r="K100" s="25"/>
      <c r="L100" s="25"/>
      <c r="M100" s="25"/>
      <c r="N100" s="25"/>
    </row>
    <row r="101" spans="1:14">
      <c r="A101" s="47" t="s">
        <v>11</v>
      </c>
      <c r="B101" s="48"/>
      <c r="C101" s="48">
        <v>10</v>
      </c>
      <c r="D101" s="48"/>
      <c r="E101" s="48"/>
      <c r="F101" s="49"/>
      <c r="G101" s="25"/>
      <c r="H101" s="25"/>
      <c r="I101" s="25"/>
      <c r="J101" s="25"/>
      <c r="K101" s="25"/>
      <c r="L101" s="25"/>
      <c r="M101" s="25"/>
      <c r="N101" s="25"/>
    </row>
    <row r="102" spans="1:14" ht="19" thickBot="1">
      <c r="A102" s="50" t="s">
        <v>73</v>
      </c>
      <c r="B102" s="51"/>
      <c r="C102" s="51"/>
      <c r="D102" s="51"/>
      <c r="E102" s="52">
        <v>10</v>
      </c>
      <c r="F102" s="53">
        <v>10</v>
      </c>
      <c r="G102" s="25"/>
      <c r="H102" s="25"/>
      <c r="I102" s="25"/>
      <c r="J102" s="25"/>
      <c r="K102" s="25"/>
      <c r="L102" s="25"/>
      <c r="M102" s="25"/>
      <c r="N102" s="25"/>
    </row>
    <row r="103" spans="1:14" ht="19" thickBo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</row>
    <row r="104" spans="1:14">
      <c r="A104" s="41" t="s">
        <v>74</v>
      </c>
      <c r="B104" s="42" t="s">
        <v>75</v>
      </c>
      <c r="C104" s="42" t="s">
        <v>76</v>
      </c>
      <c r="D104" s="42" t="s">
        <v>77</v>
      </c>
      <c r="E104" s="42" t="s">
        <v>78</v>
      </c>
      <c r="F104" s="43" t="s">
        <v>79</v>
      </c>
      <c r="G104" s="25"/>
      <c r="H104" s="25"/>
      <c r="I104" s="25"/>
      <c r="J104" s="25"/>
      <c r="K104" s="25"/>
      <c r="L104" s="25"/>
      <c r="M104" s="25"/>
      <c r="N104" s="25"/>
    </row>
    <row r="105" spans="1:14">
      <c r="A105" s="54" t="s">
        <v>80</v>
      </c>
      <c r="B105" s="55">
        <v>1</v>
      </c>
      <c r="C105" s="56">
        <f>E102</f>
        <v>10</v>
      </c>
      <c r="D105" s="56">
        <f>C105/B105</f>
        <v>10</v>
      </c>
      <c r="E105" s="56">
        <f>D105/D106</f>
        <v>10</v>
      </c>
      <c r="F105" s="57">
        <f>_xlfn.F.DIST.RT(E105,B105,B106)</f>
        <v>1.0119559735433719E-2</v>
      </c>
      <c r="G105" s="25"/>
      <c r="H105" s="25"/>
      <c r="I105" s="25"/>
      <c r="J105" s="25"/>
      <c r="K105" s="25"/>
      <c r="L105" s="25"/>
      <c r="M105" s="25"/>
      <c r="N105" s="25"/>
    </row>
    <row r="106" spans="1:14">
      <c r="A106" s="54" t="s">
        <v>81</v>
      </c>
      <c r="B106" s="58">
        <f>B20-2</f>
        <v>10</v>
      </c>
      <c r="C106" s="32">
        <f>F102</f>
        <v>10</v>
      </c>
      <c r="D106" s="32">
        <f>C106/B106</f>
        <v>1</v>
      </c>
      <c r="E106" s="32"/>
      <c r="F106" s="46"/>
      <c r="G106" s="25"/>
      <c r="H106" s="25"/>
      <c r="I106" s="25"/>
      <c r="J106" s="25"/>
      <c r="K106" s="25"/>
      <c r="L106" s="25"/>
      <c r="M106" s="25"/>
      <c r="N106" s="25"/>
    </row>
    <row r="107" spans="1:14" ht="19" thickBot="1">
      <c r="A107" s="59" t="s">
        <v>82</v>
      </c>
      <c r="B107" s="60">
        <f>B106+B105</f>
        <v>11</v>
      </c>
      <c r="C107" s="52">
        <f>C106+C105</f>
        <v>20</v>
      </c>
      <c r="D107" s="52"/>
      <c r="E107" s="52"/>
      <c r="F107" s="53"/>
      <c r="G107" s="25"/>
      <c r="H107" s="25"/>
      <c r="I107" s="25"/>
      <c r="J107" s="25"/>
      <c r="K107" s="25"/>
      <c r="L107" s="25"/>
      <c r="M107" s="25"/>
      <c r="N107" s="25"/>
    </row>
    <row r="108" spans="1:14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</row>
    <row r="109" spans="1:14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>
      <c r="A110" s="61" t="s">
        <v>83</v>
      </c>
      <c r="B110" s="62">
        <f>C105/C107</f>
        <v>0.5</v>
      </c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</row>
    <row r="112" spans="1:14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</row>
    <row r="113" spans="1:14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</row>
    <row r="114" spans="1: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</row>
    <row r="115" spans="1:14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</row>
    <row r="116" spans="1:14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</row>
    <row r="117" spans="1:14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</row>
    <row r="118" spans="1:14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</row>
    <row r="119" spans="1:14">
      <c r="A119" s="24" t="s">
        <v>84</v>
      </c>
      <c r="B119" s="24"/>
      <c r="C119" s="24"/>
      <c r="D119" s="24"/>
      <c r="E119" s="24"/>
      <c r="F119" s="24"/>
      <c r="G119" s="24"/>
      <c r="H119" s="25"/>
      <c r="I119" s="25"/>
      <c r="J119" s="25"/>
      <c r="K119" s="25"/>
      <c r="L119" s="25"/>
      <c r="M119" s="25"/>
      <c r="N119" s="25"/>
    </row>
    <row r="120" spans="1:14" ht="19" thickBo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</row>
    <row r="121" spans="1:14">
      <c r="A121" s="41"/>
      <c r="B121" s="42" t="s">
        <v>68</v>
      </c>
      <c r="C121" s="42" t="s">
        <v>69</v>
      </c>
      <c r="D121" s="42" t="s">
        <v>85</v>
      </c>
      <c r="E121" s="42" t="s">
        <v>86</v>
      </c>
      <c r="F121" s="42" t="s">
        <v>87</v>
      </c>
      <c r="G121" s="42" t="s">
        <v>88</v>
      </c>
      <c r="H121" s="43" t="s">
        <v>89</v>
      </c>
      <c r="I121" s="25"/>
      <c r="J121" s="25"/>
      <c r="K121" s="25"/>
      <c r="L121" s="25"/>
      <c r="M121" s="25"/>
      <c r="N121" s="25"/>
    </row>
    <row r="122" spans="1:14">
      <c r="A122" s="44" t="s">
        <v>34</v>
      </c>
      <c r="B122" s="45"/>
      <c r="C122" s="45"/>
      <c r="D122" s="45"/>
      <c r="E122" s="32"/>
      <c r="F122" s="32"/>
      <c r="G122" s="63"/>
      <c r="H122" s="46"/>
      <c r="I122" s="25"/>
      <c r="J122" s="25"/>
      <c r="K122" s="25"/>
      <c r="L122" s="25"/>
      <c r="M122" s="25"/>
      <c r="N122" s="25"/>
    </row>
    <row r="123" spans="1:14">
      <c r="A123" s="44" t="s">
        <v>35</v>
      </c>
      <c r="B123" s="45"/>
      <c r="C123" s="45"/>
      <c r="D123" s="45"/>
      <c r="E123" s="32"/>
      <c r="F123" s="32"/>
      <c r="G123" s="63"/>
      <c r="H123" s="46"/>
      <c r="I123" s="25"/>
      <c r="J123" s="25"/>
      <c r="K123" s="25"/>
      <c r="L123" s="25"/>
      <c r="M123" s="25"/>
      <c r="N123" s="25"/>
    </row>
    <row r="124" spans="1:14">
      <c r="A124" s="44" t="s">
        <v>36</v>
      </c>
      <c r="B124" s="45"/>
      <c r="C124" s="45"/>
      <c r="D124" s="45"/>
      <c r="E124" s="32"/>
      <c r="F124" s="32"/>
      <c r="G124" s="63"/>
      <c r="H124" s="46"/>
      <c r="I124" s="25"/>
      <c r="J124" s="25"/>
      <c r="K124" s="25"/>
      <c r="L124" s="25"/>
      <c r="M124" s="25"/>
      <c r="N124" s="25"/>
    </row>
    <row r="125" spans="1:14">
      <c r="A125" s="44" t="s">
        <v>37</v>
      </c>
      <c r="B125" s="45"/>
      <c r="C125" s="45"/>
      <c r="D125" s="45"/>
      <c r="E125" s="32"/>
      <c r="F125" s="32"/>
      <c r="G125" s="63"/>
      <c r="H125" s="46"/>
      <c r="I125" s="25"/>
      <c r="J125" s="25"/>
      <c r="K125" s="25"/>
      <c r="L125" s="25"/>
      <c r="M125" s="25"/>
      <c r="N125" s="25"/>
    </row>
    <row r="126" spans="1:14">
      <c r="A126" s="44" t="s">
        <v>38</v>
      </c>
      <c r="B126" s="45"/>
      <c r="C126" s="45"/>
      <c r="D126" s="45"/>
      <c r="E126" s="32"/>
      <c r="F126" s="32"/>
      <c r="G126" s="63"/>
      <c r="H126" s="46"/>
      <c r="I126" s="25"/>
      <c r="J126" s="25"/>
      <c r="K126" s="25"/>
      <c r="L126" s="25"/>
      <c r="M126" s="25"/>
      <c r="N126" s="25"/>
    </row>
    <row r="127" spans="1:14">
      <c r="A127" s="44" t="s">
        <v>39</v>
      </c>
      <c r="B127" s="45"/>
      <c r="C127" s="45"/>
      <c r="D127" s="45"/>
      <c r="E127" s="32"/>
      <c r="F127" s="32"/>
      <c r="G127" s="63"/>
      <c r="H127" s="46"/>
      <c r="I127" s="25"/>
      <c r="J127" s="25"/>
      <c r="K127" s="25"/>
      <c r="L127" s="25"/>
      <c r="M127" s="25"/>
      <c r="N127" s="25"/>
    </row>
    <row r="128" spans="1:14">
      <c r="A128" s="44" t="s">
        <v>40</v>
      </c>
      <c r="B128" s="45"/>
      <c r="C128" s="45"/>
      <c r="D128" s="45"/>
      <c r="E128" s="32"/>
      <c r="F128" s="32"/>
      <c r="G128" s="63"/>
      <c r="H128" s="46"/>
      <c r="I128" s="25"/>
      <c r="J128" s="25"/>
      <c r="K128" s="25"/>
      <c r="L128" s="25"/>
      <c r="M128" s="25"/>
      <c r="N128" s="25"/>
    </row>
    <row r="129" spans="1:14">
      <c r="A129" s="44" t="s">
        <v>41</v>
      </c>
      <c r="B129" s="45"/>
      <c r="C129" s="45"/>
      <c r="D129" s="45"/>
      <c r="E129" s="32"/>
      <c r="F129" s="32"/>
      <c r="G129" s="63"/>
      <c r="H129" s="46"/>
      <c r="I129" s="25"/>
      <c r="J129" s="25"/>
      <c r="K129" s="25"/>
      <c r="L129" s="25"/>
      <c r="M129" s="25"/>
      <c r="N129" s="25"/>
    </row>
    <row r="130" spans="1:14">
      <c r="A130" s="44" t="s">
        <v>42</v>
      </c>
      <c r="B130" s="45"/>
      <c r="C130" s="45"/>
      <c r="D130" s="45"/>
      <c r="E130" s="32"/>
      <c r="F130" s="32"/>
      <c r="G130" s="63"/>
      <c r="H130" s="46"/>
      <c r="I130" s="25"/>
      <c r="J130" s="25"/>
      <c r="K130" s="25"/>
      <c r="L130" s="25"/>
      <c r="M130" s="25"/>
      <c r="N130" s="25"/>
    </row>
    <row r="131" spans="1:14">
      <c r="A131" s="44" t="s">
        <v>43</v>
      </c>
      <c r="B131" s="45"/>
      <c r="C131" s="45"/>
      <c r="D131" s="45"/>
      <c r="E131" s="32"/>
      <c r="F131" s="32"/>
      <c r="G131" s="63"/>
      <c r="H131" s="46"/>
      <c r="I131" s="25"/>
      <c r="J131" s="25"/>
      <c r="K131" s="25"/>
      <c r="L131" s="25"/>
      <c r="M131" s="25"/>
      <c r="N131" s="25"/>
    </row>
    <row r="132" spans="1:14">
      <c r="A132" s="44" t="s">
        <v>44</v>
      </c>
      <c r="B132" s="45"/>
      <c r="C132" s="45"/>
      <c r="D132" s="45"/>
      <c r="E132" s="32"/>
      <c r="F132" s="32"/>
      <c r="G132" s="63"/>
      <c r="H132" s="46"/>
      <c r="I132" s="25"/>
      <c r="J132" s="25"/>
      <c r="K132" s="25"/>
      <c r="L132" s="25"/>
      <c r="M132" s="25"/>
      <c r="N132" s="25"/>
    </row>
    <row r="133" spans="1:14">
      <c r="A133" s="44" t="s">
        <v>45</v>
      </c>
      <c r="B133" s="45"/>
      <c r="C133" s="45"/>
      <c r="D133" s="45"/>
      <c r="E133" s="32"/>
      <c r="F133" s="64"/>
      <c r="G133" s="65"/>
      <c r="H133" s="46"/>
      <c r="I133" s="25"/>
      <c r="J133" s="25"/>
      <c r="K133" s="25"/>
      <c r="L133" s="25"/>
      <c r="M133" s="25"/>
      <c r="N133" s="25"/>
    </row>
    <row r="134" spans="1:14">
      <c r="A134" s="47" t="s">
        <v>11</v>
      </c>
      <c r="B134" s="48">
        <v>10</v>
      </c>
      <c r="C134" s="48">
        <v>10</v>
      </c>
      <c r="D134" s="48"/>
      <c r="E134" s="48"/>
      <c r="F134" s="25"/>
      <c r="G134" s="25"/>
      <c r="H134" s="49"/>
      <c r="I134" s="25"/>
      <c r="J134" s="25"/>
      <c r="K134" s="25"/>
      <c r="L134" s="25"/>
      <c r="M134" s="25"/>
      <c r="N134" s="25"/>
    </row>
    <row r="135" spans="1:14">
      <c r="A135" s="66" t="s">
        <v>73</v>
      </c>
      <c r="B135" s="45"/>
      <c r="C135" s="45"/>
      <c r="D135" s="45"/>
      <c r="E135" s="45"/>
      <c r="F135" s="45">
        <v>10</v>
      </c>
      <c r="G135" s="45">
        <v>10</v>
      </c>
      <c r="H135" s="67">
        <v>10</v>
      </c>
      <c r="I135" s="25"/>
      <c r="J135" s="25"/>
      <c r="K135" s="25"/>
      <c r="L135" s="25"/>
      <c r="M135" s="25"/>
      <c r="N135" s="25"/>
    </row>
    <row r="136" spans="1:14" ht="19" thickBot="1">
      <c r="A136" s="50" t="s">
        <v>90</v>
      </c>
      <c r="B136" s="68"/>
      <c r="C136" s="68"/>
      <c r="D136" s="68"/>
      <c r="E136" s="68"/>
      <c r="F136" s="68"/>
      <c r="G136" s="51">
        <f>SQRT(G135)</f>
        <v>3.1622776601683795</v>
      </c>
      <c r="H136" s="69">
        <f>SQRT(H135)</f>
        <v>3.1622776601683795</v>
      </c>
      <c r="I136" s="25"/>
      <c r="J136" s="25"/>
      <c r="K136" s="25"/>
      <c r="L136" s="25"/>
      <c r="M136" s="25"/>
      <c r="N136" s="25"/>
    </row>
    <row r="137" spans="1:14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</row>
    <row r="138" spans="1:14">
      <c r="A138" s="61" t="s">
        <v>91</v>
      </c>
      <c r="B138" s="62">
        <f>F135/(G136*H136)</f>
        <v>0.99999999999999978</v>
      </c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</row>
    <row r="139" spans="1:14">
      <c r="A139" s="61" t="s">
        <v>92</v>
      </c>
      <c r="B139" s="62">
        <f>B138^2</f>
        <v>0.99999999999999956</v>
      </c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</row>
    <row r="140" spans="1:14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</row>
    <row r="141" spans="1:14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</row>
    <row r="142" spans="1:14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</row>
    <row r="143" spans="1:14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</row>
    <row r="144" spans="1:1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</row>
    <row r="145" spans="1:14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98243-AC92-FA4B-8CED-35700A66508F}">
  <dimension ref="A1:L89"/>
  <sheetViews>
    <sheetView tabSelected="1" topLeftCell="A43" workbookViewId="0">
      <selection activeCell="H46" sqref="H46"/>
    </sheetView>
  </sheetViews>
  <sheetFormatPr baseColWidth="10" defaultRowHeight="18"/>
  <sheetData>
    <row r="1" spans="1:12">
      <c r="A1" s="70"/>
      <c r="B1" s="71" t="s">
        <v>93</v>
      </c>
      <c r="C1" s="71" t="s">
        <v>94</v>
      </c>
      <c r="D1" s="72" t="s">
        <v>95</v>
      </c>
      <c r="F1" s="73"/>
    </row>
    <row r="2" spans="1:12">
      <c r="A2" s="74" t="s">
        <v>34</v>
      </c>
      <c r="B2" s="25">
        <v>2.48</v>
      </c>
      <c r="C2" s="25">
        <v>4.51</v>
      </c>
      <c r="D2" s="31">
        <v>0</v>
      </c>
      <c r="F2" s="73" t="s">
        <v>96</v>
      </c>
      <c r="G2">
        <f>B2</f>
        <v>2.48</v>
      </c>
      <c r="I2" s="73" t="s">
        <v>97</v>
      </c>
      <c r="J2">
        <v>1</v>
      </c>
      <c r="K2">
        <f>C2</f>
        <v>4.51</v>
      </c>
      <c r="L2">
        <f>D2</f>
        <v>0</v>
      </c>
    </row>
    <row r="3" spans="1:12">
      <c r="A3" s="74" t="s">
        <v>35</v>
      </c>
      <c r="B3" s="25">
        <v>2.2599999999999998</v>
      </c>
      <c r="C3" s="25">
        <v>3.58</v>
      </c>
      <c r="D3" s="31">
        <v>0</v>
      </c>
      <c r="F3" s="73"/>
      <c r="G3">
        <f t="shared" ref="G3:G13" si="0">B3</f>
        <v>2.2599999999999998</v>
      </c>
      <c r="J3">
        <v>1</v>
      </c>
      <c r="K3">
        <f t="shared" ref="K3:L13" si="1">C3</f>
        <v>3.58</v>
      </c>
      <c r="L3">
        <f t="shared" si="1"/>
        <v>0</v>
      </c>
    </row>
    <row r="4" spans="1:12">
      <c r="A4" s="74" t="s">
        <v>36</v>
      </c>
      <c r="B4" s="25">
        <v>2.4700000000000002</v>
      </c>
      <c r="C4" s="25">
        <v>4.3099999999999996</v>
      </c>
      <c r="D4" s="31">
        <v>13</v>
      </c>
      <c r="F4" s="73"/>
      <c r="G4">
        <f t="shared" si="0"/>
        <v>2.4700000000000002</v>
      </c>
      <c r="J4">
        <v>1</v>
      </c>
      <c r="K4">
        <f t="shared" si="1"/>
        <v>4.3099999999999996</v>
      </c>
      <c r="L4">
        <f t="shared" si="1"/>
        <v>13</v>
      </c>
    </row>
    <row r="5" spans="1:12">
      <c r="A5" s="74" t="s">
        <v>37</v>
      </c>
      <c r="B5" s="25">
        <v>2.77</v>
      </c>
      <c r="C5" s="25">
        <v>5.0599999999999996</v>
      </c>
      <c r="D5" s="31">
        <v>56</v>
      </c>
      <c r="F5" s="73"/>
      <c r="G5">
        <f t="shared" si="0"/>
        <v>2.77</v>
      </c>
      <c r="J5">
        <v>1</v>
      </c>
      <c r="K5">
        <f t="shared" si="1"/>
        <v>5.0599999999999996</v>
      </c>
      <c r="L5">
        <f t="shared" si="1"/>
        <v>56</v>
      </c>
    </row>
    <row r="6" spans="1:12">
      <c r="A6" s="74" t="s">
        <v>38</v>
      </c>
      <c r="B6" s="25">
        <v>2.99</v>
      </c>
      <c r="C6" s="25">
        <v>5.64</v>
      </c>
      <c r="D6" s="31">
        <v>117</v>
      </c>
      <c r="F6" s="73"/>
      <c r="G6">
        <f t="shared" si="0"/>
        <v>2.99</v>
      </c>
      <c r="J6">
        <v>1</v>
      </c>
      <c r="K6">
        <f t="shared" si="1"/>
        <v>5.64</v>
      </c>
      <c r="L6">
        <f t="shared" si="1"/>
        <v>117</v>
      </c>
    </row>
    <row r="7" spans="1:12">
      <c r="A7" s="74" t="s">
        <v>39</v>
      </c>
      <c r="B7" s="25">
        <v>3.05</v>
      </c>
      <c r="C7" s="25">
        <v>4.99</v>
      </c>
      <c r="D7" s="31">
        <v>306</v>
      </c>
      <c r="F7" s="73"/>
      <c r="G7">
        <f t="shared" si="0"/>
        <v>3.05</v>
      </c>
      <c r="J7">
        <v>1</v>
      </c>
      <c r="K7">
        <f t="shared" si="1"/>
        <v>4.99</v>
      </c>
      <c r="L7">
        <f t="shared" si="1"/>
        <v>306</v>
      </c>
    </row>
    <row r="8" spans="1:12">
      <c r="A8" s="74" t="s">
        <v>40</v>
      </c>
      <c r="B8" s="25">
        <v>3.18</v>
      </c>
      <c r="C8" s="25">
        <v>5.29</v>
      </c>
      <c r="D8" s="31">
        <v>358</v>
      </c>
      <c r="F8" s="73"/>
      <c r="G8">
        <f t="shared" si="0"/>
        <v>3.18</v>
      </c>
      <c r="J8">
        <v>1</v>
      </c>
      <c r="K8">
        <f t="shared" si="1"/>
        <v>5.29</v>
      </c>
      <c r="L8">
        <f t="shared" si="1"/>
        <v>358</v>
      </c>
    </row>
    <row r="9" spans="1:12">
      <c r="A9" s="74" t="s">
        <v>41</v>
      </c>
      <c r="B9" s="25">
        <v>3.46</v>
      </c>
      <c r="C9" s="25">
        <v>5.83</v>
      </c>
      <c r="D9" s="31">
        <v>330</v>
      </c>
      <c r="F9" s="73"/>
      <c r="G9">
        <f t="shared" si="0"/>
        <v>3.46</v>
      </c>
      <c r="J9">
        <v>1</v>
      </c>
      <c r="K9">
        <f t="shared" si="1"/>
        <v>5.83</v>
      </c>
      <c r="L9">
        <f t="shared" si="1"/>
        <v>330</v>
      </c>
    </row>
    <row r="10" spans="1:12">
      <c r="A10" s="74" t="s">
        <v>42</v>
      </c>
      <c r="B10" s="25">
        <v>3.03</v>
      </c>
      <c r="C10" s="25">
        <v>4.7</v>
      </c>
      <c r="D10" s="31">
        <v>187</v>
      </c>
      <c r="F10" s="73"/>
      <c r="G10">
        <f t="shared" si="0"/>
        <v>3.03</v>
      </c>
      <c r="J10">
        <v>1</v>
      </c>
      <c r="K10">
        <f t="shared" si="1"/>
        <v>4.7</v>
      </c>
      <c r="L10">
        <f t="shared" si="1"/>
        <v>187</v>
      </c>
    </row>
    <row r="11" spans="1:12">
      <c r="A11" s="74" t="s">
        <v>43</v>
      </c>
      <c r="B11" s="25">
        <v>3.26</v>
      </c>
      <c r="C11" s="25">
        <v>5.61</v>
      </c>
      <c r="D11" s="31">
        <v>94</v>
      </c>
      <c r="F11" s="73"/>
      <c r="G11">
        <f t="shared" si="0"/>
        <v>3.26</v>
      </c>
      <c r="J11">
        <v>1</v>
      </c>
      <c r="K11">
        <f t="shared" si="1"/>
        <v>5.61</v>
      </c>
      <c r="L11">
        <f t="shared" si="1"/>
        <v>94</v>
      </c>
    </row>
    <row r="12" spans="1:12">
      <c r="A12" s="74" t="s">
        <v>44</v>
      </c>
      <c r="B12" s="25">
        <v>2.67</v>
      </c>
      <c r="C12" s="25">
        <v>4.9000000000000004</v>
      </c>
      <c r="D12" s="31">
        <v>23</v>
      </c>
      <c r="F12" s="73"/>
      <c r="G12">
        <f t="shared" si="0"/>
        <v>2.67</v>
      </c>
      <c r="J12">
        <v>1</v>
      </c>
      <c r="K12">
        <f t="shared" si="1"/>
        <v>4.9000000000000004</v>
      </c>
      <c r="L12">
        <f t="shared" si="1"/>
        <v>23</v>
      </c>
    </row>
    <row r="13" spans="1:12">
      <c r="A13" s="75" t="s">
        <v>45</v>
      </c>
      <c r="B13" s="34">
        <v>2.5299999999999998</v>
      </c>
      <c r="C13" s="34">
        <v>4.2</v>
      </c>
      <c r="D13" s="35">
        <v>0</v>
      </c>
      <c r="F13" s="73"/>
      <c r="G13">
        <f t="shared" si="0"/>
        <v>2.5299999999999998</v>
      </c>
      <c r="J13">
        <v>1</v>
      </c>
      <c r="K13">
        <f t="shared" si="1"/>
        <v>4.2</v>
      </c>
      <c r="L13">
        <f t="shared" si="1"/>
        <v>0</v>
      </c>
    </row>
    <row r="14" spans="1:12">
      <c r="F14" s="73"/>
    </row>
    <row r="15" spans="1:12">
      <c r="F15" s="73" t="s">
        <v>98</v>
      </c>
      <c r="G15">
        <f t="array" ref="G15:I17">MMULT(TRANSPOSE(J2:L13),J2:L13)</f>
        <v>12</v>
      </c>
      <c r="H15">
        <v>58.62</v>
      </c>
      <c r="I15">
        <v>1484</v>
      </c>
    </row>
    <row r="16" spans="1:12">
      <c r="F16" s="73"/>
      <c r="G16">
        <v>58.62</v>
      </c>
      <c r="H16">
        <v>291.23099999999999</v>
      </c>
      <c r="I16">
        <v>7862.87</v>
      </c>
    </row>
    <row r="17" spans="6:9">
      <c r="F17" s="73"/>
      <c r="G17">
        <v>1484</v>
      </c>
      <c r="H17">
        <v>7862.87</v>
      </c>
      <c r="I17">
        <v>392028</v>
      </c>
    </row>
    <row r="18" spans="6:9">
      <c r="F18" s="73"/>
    </row>
    <row r="19" spans="6:9">
      <c r="F19" s="73" t="s">
        <v>99</v>
      </c>
      <c r="G19">
        <f t="array" ref="G19:I21">MINVERSE(G15:I17)</f>
        <v>6.8213404312956003</v>
      </c>
      <c r="H19">
        <v>-1.4741197634181065</v>
      </c>
      <c r="I19">
        <v>3.7444847412548506E-3</v>
      </c>
    </row>
    <row r="20" spans="6:9">
      <c r="F20" s="73"/>
      <c r="G20">
        <v>-1.4741197634181067</v>
      </c>
      <c r="H20">
        <v>0.32605252340869956</v>
      </c>
      <c r="I20">
        <v>-9.5940819487917034E-4</v>
      </c>
    </row>
    <row r="21" spans="6:9">
      <c r="F21" s="73"/>
      <c r="G21">
        <v>3.7444847412548524E-3</v>
      </c>
      <c r="H21">
        <v>-9.5940819487917066E-4</v>
      </c>
      <c r="I21">
        <v>7.6190643455247684E-6</v>
      </c>
    </row>
    <row r="22" spans="6:9">
      <c r="F22" s="73"/>
    </row>
    <row r="23" spans="6:9">
      <c r="F23" s="73" t="s">
        <v>100</v>
      </c>
      <c r="G23">
        <f t="array" ref="G23:G25">MMULT(TRANSPOSE(J2:L13),G2:G13)</f>
        <v>34.150000000000006</v>
      </c>
    </row>
    <row r="24" spans="6:9">
      <c r="F24" s="73"/>
      <c r="G24">
        <v>169.25319999999999</v>
      </c>
    </row>
    <row r="25" spans="6:9">
      <c r="F25" s="73"/>
      <c r="G25">
        <v>4685.0599999999995</v>
      </c>
    </row>
    <row r="26" spans="6:9">
      <c r="F26" s="73"/>
    </row>
    <row r="27" spans="6:9">
      <c r="F27" s="73" t="s">
        <v>101</v>
      </c>
      <c r="G27">
        <f t="array" ref="G27:G29">MMULT(G19:I21,G23:G25)</f>
        <v>0.99242426885078316</v>
      </c>
    </row>
    <row r="28" spans="6:9">
      <c r="F28" s="73"/>
      <c r="G28">
        <v>0.34935807676834418</v>
      </c>
    </row>
    <row r="29" spans="6:9">
      <c r="F29" s="73"/>
      <c r="G29">
        <v>1.1870204269742585E-3</v>
      </c>
    </row>
    <row r="30" spans="6:9">
      <c r="F30" s="73"/>
    </row>
    <row r="31" spans="6:9">
      <c r="F31" s="73" t="s">
        <v>102</v>
      </c>
      <c r="G31">
        <f t="array" ref="G31:G42">MMULT(J2:L13,G27:G29)</f>
        <v>2.5680291950760155</v>
      </c>
    </row>
    <row r="32" spans="6:9">
      <c r="F32" s="73"/>
      <c r="G32">
        <v>2.2431261836814551</v>
      </c>
    </row>
    <row r="33" spans="6:7">
      <c r="F33" s="73"/>
      <c r="G33">
        <v>2.513588845273012</v>
      </c>
    </row>
    <row r="34" spans="6:7">
      <c r="F34" s="73"/>
      <c r="G34">
        <v>2.8266492812091633</v>
      </c>
    </row>
    <row r="35" spans="6:7">
      <c r="F35" s="73"/>
      <c r="G35">
        <v>3.1016852117802327</v>
      </c>
    </row>
    <row r="36" spans="6:7">
      <c r="F36" s="73"/>
      <c r="G36">
        <v>3.0989493225789437</v>
      </c>
    </row>
    <row r="37" spans="6:7">
      <c r="F37" s="73"/>
      <c r="G37">
        <v>3.2654818078121082</v>
      </c>
    </row>
    <row r="38" spans="6:7">
      <c r="F38" s="73"/>
      <c r="G38">
        <v>3.420898597311735</v>
      </c>
    </row>
    <row r="39" spans="6:7">
      <c r="F39" s="73"/>
      <c r="G39">
        <v>2.8563800495061873</v>
      </c>
    </row>
    <row r="40" spans="6:7">
      <c r="F40" s="73"/>
      <c r="G40">
        <v>3.0639029996567744</v>
      </c>
    </row>
    <row r="41" spans="6:7">
      <c r="F41" s="73"/>
      <c r="G41">
        <v>2.7315803148360778</v>
      </c>
    </row>
    <row r="42" spans="6:7">
      <c r="F42" s="73"/>
      <c r="G42">
        <v>2.4597281912778288</v>
      </c>
    </row>
    <row r="43" spans="6:7">
      <c r="F43" s="73"/>
    </row>
    <row r="44" spans="6:7">
      <c r="F44" s="73" t="s">
        <v>103</v>
      </c>
      <c r="G44">
        <f t="array" ref="G44:G55">G2:G13-G31:G42</f>
        <v>-8.8029195076015476E-2</v>
      </c>
    </row>
    <row r="45" spans="6:7">
      <c r="F45" s="73"/>
      <c r="G45">
        <v>1.6873816318544677E-2</v>
      </c>
    </row>
    <row r="46" spans="6:7">
      <c r="F46" s="73"/>
      <c r="G46">
        <v>-4.3588845273011767E-2</v>
      </c>
    </row>
    <row r="47" spans="6:7">
      <c r="F47" s="73"/>
      <c r="G47">
        <v>-5.6649281209163238E-2</v>
      </c>
    </row>
    <row r="48" spans="6:7">
      <c r="F48" s="73"/>
      <c r="G48">
        <v>-0.1116852117802325</v>
      </c>
    </row>
    <row r="49" spans="6:8">
      <c r="F49" s="73"/>
      <c r="G49">
        <v>-4.894932257894391E-2</v>
      </c>
    </row>
    <row r="50" spans="6:8">
      <c r="F50" s="73"/>
      <c r="G50">
        <v>-8.5481807812108013E-2</v>
      </c>
    </row>
    <row r="51" spans="6:8">
      <c r="F51" s="73"/>
      <c r="G51">
        <v>3.9101402688265008E-2</v>
      </c>
    </row>
    <row r="52" spans="6:8">
      <c r="F52" s="73"/>
      <c r="G52">
        <v>0.17361995049381251</v>
      </c>
    </row>
    <row r="53" spans="6:8">
      <c r="F53" s="73"/>
      <c r="G53">
        <v>0.19609700034322541</v>
      </c>
    </row>
    <row r="54" spans="6:8">
      <c r="F54" s="73"/>
      <c r="G54">
        <v>-6.1580314836077843E-2</v>
      </c>
    </row>
    <row r="55" spans="6:8">
      <c r="F55" s="73"/>
      <c r="G55">
        <v>7.0271808722170981E-2</v>
      </c>
    </row>
    <row r="56" spans="6:8">
      <c r="F56" s="73"/>
    </row>
    <row r="57" spans="6:8">
      <c r="F57" s="73" t="s">
        <v>104</v>
      </c>
      <c r="G57">
        <f t="array" ref="G57">MMULT(TRANSPOSE(G44:G55),G44:G55)</f>
        <v>0.11417685825646222</v>
      </c>
      <c r="H57" t="s">
        <v>105</v>
      </c>
    </row>
    <row r="58" spans="6:8">
      <c r="F58" s="73"/>
    </row>
    <row r="59" spans="6:8">
      <c r="F59" s="73" t="s">
        <v>106</v>
      </c>
      <c r="G59">
        <f>G57</f>
        <v>0.11417685825646222</v>
      </c>
    </row>
    <row r="60" spans="6:8">
      <c r="F60" s="73" t="s">
        <v>107</v>
      </c>
      <c r="G60">
        <f>12-2-1</f>
        <v>9</v>
      </c>
    </row>
    <row r="61" spans="6:8">
      <c r="F61" s="73" t="s">
        <v>108</v>
      </c>
      <c r="G61">
        <f>G59/G60</f>
        <v>1.2686317584051358E-2</v>
      </c>
    </row>
    <row r="62" spans="6:8">
      <c r="F62" s="73" t="s">
        <v>51</v>
      </c>
      <c r="G62">
        <f>SQRT(G61)</f>
        <v>0.11263355443228877</v>
      </c>
    </row>
    <row r="63" spans="6:8">
      <c r="F63" s="73"/>
    </row>
    <row r="64" spans="6:8">
      <c r="F64" s="73" t="s">
        <v>109</v>
      </c>
      <c r="G64">
        <f>G62*SQRT(H20)</f>
        <v>6.4314896105366615E-2</v>
      </c>
    </row>
    <row r="65" spans="2:7">
      <c r="F65" s="73" t="s">
        <v>110</v>
      </c>
      <c r="G65">
        <f>G28/G64</f>
        <v>5.4319931761375075</v>
      </c>
    </row>
    <row r="66" spans="2:7">
      <c r="F66" s="73"/>
    </row>
    <row r="67" spans="2:7">
      <c r="F67" s="73" t="s">
        <v>111</v>
      </c>
      <c r="G67">
        <f>G62*SQRT(I21)</f>
        <v>3.1089848822509511E-4</v>
      </c>
    </row>
    <row r="68" spans="2:7">
      <c r="F68" s="73" t="s">
        <v>110</v>
      </c>
      <c r="G68">
        <f>G29/G67</f>
        <v>3.8180321614006631</v>
      </c>
    </row>
    <row r="69" spans="2:7">
      <c r="F69" s="73"/>
    </row>
    <row r="70" spans="2:7">
      <c r="F70" s="73"/>
    </row>
    <row r="71" spans="2:7">
      <c r="B71" t="s">
        <v>112</v>
      </c>
    </row>
    <row r="72" spans="2:7" ht="19" thickBot="1"/>
    <row r="73" spans="2:7">
      <c r="B73" s="76" t="s">
        <v>113</v>
      </c>
      <c r="C73" s="76"/>
    </row>
    <row r="74" spans="2:7">
      <c r="B74" t="s">
        <v>114</v>
      </c>
      <c r="C74">
        <v>0.96148884997902617</v>
      </c>
    </row>
    <row r="75" spans="2:7">
      <c r="B75" t="s">
        <v>115</v>
      </c>
      <c r="C75">
        <v>0.92446080863399038</v>
      </c>
    </row>
    <row r="76" spans="2:7">
      <c r="B76" t="s">
        <v>116</v>
      </c>
      <c r="C76">
        <v>0.90767432166376594</v>
      </c>
    </row>
    <row r="77" spans="2:7">
      <c r="B77" t="s">
        <v>117</v>
      </c>
      <c r="C77">
        <v>0.11263355443228874</v>
      </c>
    </row>
    <row r="78" spans="2:7" ht="19" thickBot="1">
      <c r="B78" s="77" t="s">
        <v>118</v>
      </c>
      <c r="C78" s="77">
        <v>12</v>
      </c>
    </row>
    <row r="80" spans="2:7" ht="19" thickBot="1">
      <c r="B80" t="s">
        <v>119</v>
      </c>
    </row>
    <row r="81" spans="2:10">
      <c r="B81" s="78"/>
      <c r="C81" s="78" t="s">
        <v>120</v>
      </c>
      <c r="D81" s="78" t="s">
        <v>121</v>
      </c>
      <c r="E81" s="78" t="s">
        <v>122</v>
      </c>
      <c r="F81" s="78" t="s">
        <v>123</v>
      </c>
      <c r="G81" s="78" t="s">
        <v>124</v>
      </c>
    </row>
    <row r="82" spans="2:10">
      <c r="B82" t="s">
        <v>125</v>
      </c>
      <c r="C82">
        <v>2</v>
      </c>
      <c r="D82">
        <v>1.3973148084102047</v>
      </c>
      <c r="E82">
        <v>0.69865740420510236</v>
      </c>
      <c r="F82">
        <v>55.071725863415395</v>
      </c>
      <c r="G82">
        <v>8.9490202664542763E-6</v>
      </c>
    </row>
    <row r="83" spans="2:10">
      <c r="B83" t="s">
        <v>126</v>
      </c>
      <c r="C83">
        <v>9</v>
      </c>
      <c r="D83">
        <v>0.11417685825646216</v>
      </c>
      <c r="E83">
        <v>1.2686317584051351E-2</v>
      </c>
    </row>
    <row r="84" spans="2:10" ht="19" thickBot="1">
      <c r="B84" s="77" t="s">
        <v>127</v>
      </c>
      <c r="C84" s="77">
        <v>11</v>
      </c>
      <c r="D84" s="77">
        <v>1.5114916666666669</v>
      </c>
      <c r="E84" s="77"/>
      <c r="F84" s="77"/>
      <c r="G84" s="77"/>
    </row>
    <row r="85" spans="2:10" ht="19" thickBot="1"/>
    <row r="86" spans="2:10">
      <c r="B86" s="78"/>
      <c r="C86" s="78" t="s">
        <v>128</v>
      </c>
      <c r="D86" s="78" t="s">
        <v>117</v>
      </c>
      <c r="E86" s="78" t="s">
        <v>129</v>
      </c>
      <c r="F86" s="78" t="s">
        <v>130</v>
      </c>
      <c r="G86" s="78" t="s">
        <v>131</v>
      </c>
      <c r="H86" s="78" t="s">
        <v>132</v>
      </c>
      <c r="I86" s="78" t="s">
        <v>133</v>
      </c>
      <c r="J86" s="78" t="s">
        <v>134</v>
      </c>
    </row>
    <row r="87" spans="2:10">
      <c r="B87" t="s">
        <v>135</v>
      </c>
      <c r="C87">
        <v>0.99242426885072277</v>
      </c>
      <c r="D87">
        <v>0.29417289314338041</v>
      </c>
      <c r="E87">
        <v>3.3736088265855733</v>
      </c>
      <c r="F87">
        <v>8.209817377772162E-3</v>
      </c>
      <c r="G87">
        <v>0.3269589515253537</v>
      </c>
      <c r="H87">
        <v>1.6578895861760918</v>
      </c>
      <c r="I87">
        <v>0.3269589515253537</v>
      </c>
      <c r="J87">
        <v>1.6578895861760918</v>
      </c>
    </row>
    <row r="88" spans="2:10">
      <c r="B88" t="s">
        <v>136</v>
      </c>
      <c r="C88">
        <v>0.34935807676836556</v>
      </c>
      <c r="D88">
        <v>6.4314896105366934E-2</v>
      </c>
      <c r="E88">
        <v>5.4319931761378122</v>
      </c>
      <c r="F88">
        <v>4.15291270742919E-4</v>
      </c>
      <c r="G88">
        <v>0.20386767386898735</v>
      </c>
      <c r="H88">
        <v>0.49484847966774376</v>
      </c>
      <c r="I88">
        <v>0.20386767386898735</v>
      </c>
      <c r="J88">
        <v>0.49484847966774376</v>
      </c>
    </row>
    <row r="89" spans="2:10" ht="19" thickBot="1">
      <c r="B89" s="77" t="s">
        <v>137</v>
      </c>
      <c r="C89" s="77">
        <v>1.1870204269742207E-3</v>
      </c>
      <c r="D89" s="77">
        <v>3.1089848822509565E-4</v>
      </c>
      <c r="E89" s="77">
        <v>3.8180321614005353</v>
      </c>
      <c r="F89" s="77">
        <v>4.1022738054233322E-3</v>
      </c>
      <c r="G89" s="77">
        <v>4.8371918493268708E-4</v>
      </c>
      <c r="H89" s="77">
        <v>1.8903216690157544E-3</v>
      </c>
      <c r="I89" s="77">
        <v>4.8371918493268708E-4</v>
      </c>
      <c r="J89" s="77">
        <v>1.8903216690157544E-3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ch11)</vt:lpstr>
      <vt:lpstr>ch12)</vt:lpstr>
      <vt:lpstr>ch13)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이인석</dc:creator>
  <cp:lastModifiedBy>이인석</cp:lastModifiedBy>
  <dcterms:created xsi:type="dcterms:W3CDTF">2021-12-15T23:04:38Z</dcterms:created>
  <dcterms:modified xsi:type="dcterms:W3CDTF">2021-12-16T00:48:40Z</dcterms:modified>
</cp:coreProperties>
</file>