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S5" i="1" l="1"/>
  <c r="I17" i="1" l="1"/>
  <c r="J17" i="1"/>
  <c r="K17" i="1"/>
  <c r="L17" i="1"/>
  <c r="M17" i="1"/>
  <c r="N17" i="1"/>
  <c r="O17" i="1"/>
  <c r="P17" i="1"/>
  <c r="T17" i="1"/>
  <c r="H17" i="1"/>
  <c r="J6" i="1"/>
  <c r="J7" i="1"/>
  <c r="J8" i="1"/>
  <c r="J9" i="1"/>
  <c r="J10" i="1"/>
  <c r="J11" i="1"/>
  <c r="J12" i="1"/>
  <c r="J13" i="1"/>
  <c r="J14" i="1"/>
  <c r="J15" i="1"/>
  <c r="J16" i="1"/>
  <c r="J5" i="1"/>
  <c r="O11" i="1" l="1"/>
  <c r="O10" i="1"/>
  <c r="O9" i="1"/>
  <c r="O8" i="1"/>
  <c r="O7" i="1"/>
  <c r="O6" i="1"/>
  <c r="O5" i="1"/>
  <c r="U16" i="1" l="1"/>
  <c r="U15" i="1"/>
  <c r="U14" i="1"/>
  <c r="U13" i="1"/>
  <c r="U12" i="1"/>
  <c r="U11" i="1"/>
  <c r="U10" i="1"/>
  <c r="U9" i="1"/>
  <c r="U8" i="1"/>
  <c r="U7" i="1"/>
  <c r="U6" i="1"/>
  <c r="U5" i="1"/>
  <c r="R16" i="1"/>
  <c r="R15" i="1"/>
  <c r="R14" i="1"/>
  <c r="R13" i="1"/>
  <c r="R12" i="1"/>
  <c r="R11" i="1"/>
  <c r="R10" i="1"/>
  <c r="R9" i="1"/>
  <c r="R8" i="1"/>
  <c r="R7" i="1"/>
  <c r="R6" i="1"/>
  <c r="R5" i="1"/>
  <c r="Q16" i="1"/>
  <c r="Q15" i="1"/>
  <c r="Q14" i="1"/>
  <c r="Q13" i="1"/>
  <c r="Q12" i="1"/>
  <c r="Q11" i="1"/>
  <c r="Q10" i="1"/>
  <c r="Q9" i="1"/>
  <c r="Q8" i="1"/>
  <c r="Q7" i="1"/>
  <c r="Q6" i="1"/>
  <c r="Q5" i="1"/>
  <c r="V15" i="1"/>
  <c r="V14" i="1"/>
  <c r="V13" i="1"/>
  <c r="V12" i="1"/>
  <c r="Q17" i="1" l="1"/>
  <c r="R17" i="1"/>
  <c r="AE7" i="1"/>
  <c r="S9" i="1"/>
  <c r="AE11" i="1"/>
  <c r="AE13" i="1"/>
  <c r="AE14" i="1"/>
  <c r="AE16" i="1"/>
  <c r="AE10" i="1"/>
  <c r="AE6" i="1"/>
  <c r="S10" i="1"/>
  <c r="X7" i="1"/>
  <c r="X14" i="1"/>
  <c r="X11" i="1"/>
  <c r="X8" i="1"/>
  <c r="X12" i="1"/>
  <c r="X15" i="1"/>
  <c r="AE5" i="1"/>
  <c r="S16" i="1"/>
  <c r="S7" i="1"/>
  <c r="S11" i="1"/>
  <c r="S14" i="1"/>
  <c r="X9" i="1"/>
  <c r="X13" i="1"/>
  <c r="X16" i="1"/>
  <c r="AE8" i="1"/>
  <c r="AE12" i="1"/>
  <c r="AE15" i="1"/>
  <c r="S13" i="1"/>
  <c r="S8" i="1"/>
  <c r="S12" i="1"/>
  <c r="S15" i="1"/>
  <c r="X10" i="1"/>
  <c r="AE9" i="1"/>
  <c r="U17" i="1"/>
  <c r="S6" i="1"/>
  <c r="X6" i="1"/>
  <c r="X5" i="1"/>
  <c r="O15" i="1"/>
  <c r="T15" i="1" s="1"/>
  <c r="O14" i="1"/>
  <c r="T14" i="1" s="1"/>
  <c r="O13" i="1"/>
  <c r="T13" i="1" s="1"/>
  <c r="T11" i="1"/>
  <c r="O12" i="1"/>
  <c r="C15" i="1"/>
  <c r="C14" i="1"/>
  <c r="C12" i="1"/>
  <c r="W14" i="1" l="1"/>
  <c r="AD14" i="1" s="1"/>
  <c r="S17" i="1"/>
  <c r="W13" i="1"/>
  <c r="AD13" i="1" s="1"/>
  <c r="W15" i="1"/>
  <c r="AF14" i="1"/>
  <c r="Z14" i="1"/>
  <c r="AF13" i="1"/>
  <c r="Z13" i="1"/>
  <c r="Y13" i="1"/>
  <c r="T12" i="1"/>
  <c r="W12" i="1" s="1"/>
  <c r="AD12" i="1" s="1"/>
  <c r="T5" i="1"/>
  <c r="V5" i="1"/>
  <c r="T6" i="1"/>
  <c r="V6" i="1"/>
  <c r="T7" i="1"/>
  <c r="V7" i="1"/>
  <c r="T8" i="1"/>
  <c r="V8" i="1"/>
  <c r="T9" i="1"/>
  <c r="V9" i="1"/>
  <c r="T10" i="1"/>
  <c r="V10" i="1"/>
  <c r="Y14" i="1" l="1"/>
  <c r="W9" i="1"/>
  <c r="AD9" i="1" s="1"/>
  <c r="W6" i="1"/>
  <c r="AD6" i="1" s="1"/>
  <c r="W5" i="1"/>
  <c r="AD5" i="1" s="1"/>
  <c r="Z15" i="1"/>
  <c r="AD15" i="1"/>
  <c r="AF15" i="1"/>
  <c r="Y15" i="1"/>
  <c r="Z12" i="1"/>
  <c r="Y12" i="1"/>
  <c r="AF12" i="1"/>
  <c r="W8" i="1"/>
  <c r="AD8" i="1" s="1"/>
  <c r="AF9" i="1"/>
  <c r="Y9" i="1"/>
  <c r="Z9" i="1"/>
  <c r="W10" i="1"/>
  <c r="AD10" i="1" s="1"/>
  <c r="Z6" i="1"/>
  <c r="AF5" i="1"/>
  <c r="Y5" i="1"/>
  <c r="W7" i="1"/>
  <c r="AD7" i="1" s="1"/>
  <c r="AB14" i="1"/>
  <c r="AB13" i="1"/>
  <c r="O16" i="1"/>
  <c r="Z5" i="1" l="1"/>
  <c r="AB5" i="1" s="1"/>
  <c r="AC5" i="1" s="1"/>
  <c r="AG5" i="1" s="1"/>
  <c r="AH5" i="1" s="1"/>
  <c r="AF6" i="1"/>
  <c r="Y6" i="1"/>
  <c r="AB15" i="1"/>
  <c r="AC15" i="1" s="1"/>
  <c r="AB12" i="1"/>
  <c r="AC12" i="1" s="1"/>
  <c r="AG12" i="1" s="1"/>
  <c r="T16" i="1"/>
  <c r="Y10" i="1"/>
  <c r="Z10" i="1"/>
  <c r="AF10" i="1"/>
  <c r="AC13" i="1"/>
  <c r="AG13" i="1" s="1"/>
  <c r="AH13" i="1" s="1"/>
  <c r="AC14" i="1"/>
  <c r="AG14" i="1" s="1"/>
  <c r="Z8" i="1"/>
  <c r="AF8" i="1"/>
  <c r="Y8" i="1"/>
  <c r="AF7" i="1"/>
  <c r="Z7" i="1"/>
  <c r="Y7" i="1"/>
  <c r="AB9" i="1"/>
  <c r="AG15" i="1" l="1"/>
  <c r="AB7" i="1"/>
  <c r="AC7" i="1" s="1"/>
  <c r="AG7" i="1" s="1"/>
  <c r="AH14" i="1"/>
  <c r="AI14" i="1" s="1"/>
  <c r="AH12" i="1"/>
  <c r="AI12" i="1" s="1"/>
  <c r="AC9" i="1"/>
  <c r="AG9" i="1" s="1"/>
  <c r="AI13" i="1"/>
  <c r="AI5" i="1"/>
  <c r="AB10" i="1"/>
  <c r="AB6" i="1"/>
  <c r="AB8" i="1"/>
  <c r="AH15" i="1" l="1"/>
  <c r="AI15" i="1"/>
  <c r="AJ15" i="1" s="1"/>
  <c r="AK15" i="1" s="1"/>
  <c r="AH9" i="1"/>
  <c r="AI9" i="1" s="1"/>
  <c r="AJ12" i="1"/>
  <c r="AK12" i="1" s="1"/>
  <c r="AC8" i="1"/>
  <c r="AG8" i="1" s="1"/>
  <c r="AH8" i="1" s="1"/>
  <c r="AJ14" i="1"/>
  <c r="AK14" i="1" s="1"/>
  <c r="AC10" i="1"/>
  <c r="AG10" i="1" s="1"/>
  <c r="AH10" i="1" s="1"/>
  <c r="AJ13" i="1"/>
  <c r="AK13" i="1" s="1"/>
  <c r="AC6" i="1"/>
  <c r="AG6" i="1" s="1"/>
  <c r="AH6" i="1" s="1"/>
  <c r="AJ5" i="1"/>
  <c r="AK5" i="1" s="1"/>
  <c r="AH7" i="1"/>
  <c r="AI7" i="1" s="1"/>
  <c r="V16" i="1"/>
  <c r="W16" i="1" s="1"/>
  <c r="AD16" i="1" s="1"/>
  <c r="V11" i="1"/>
  <c r="AF16" i="1" l="1"/>
  <c r="Y16" i="1"/>
  <c r="Z16" i="1"/>
  <c r="W11" i="1"/>
  <c r="AA17" i="1" s="1"/>
  <c r="V17" i="1"/>
  <c r="AJ9" i="1"/>
  <c r="AK9" i="1" s="1"/>
  <c r="AJ7" i="1"/>
  <c r="AK7" i="1" s="1"/>
  <c r="AI10" i="1"/>
  <c r="AI8" i="1"/>
  <c r="AE17" i="1"/>
  <c r="X17" i="1"/>
  <c r="AJ8" i="1" l="1"/>
  <c r="AK8" i="1" s="1"/>
  <c r="AJ10" i="1"/>
  <c r="AK10" i="1" s="1"/>
  <c r="Z11" i="1"/>
  <c r="AF11" i="1"/>
  <c r="Y11" i="1"/>
  <c r="AI6" i="1"/>
  <c r="W17" i="1"/>
  <c r="AD11" i="1"/>
  <c r="AD17" i="1" s="1"/>
  <c r="AJ6" i="1" l="1"/>
  <c r="AK6" i="1" s="1"/>
  <c r="Y17" i="1"/>
  <c r="AF17" i="1"/>
  <c r="Z17" i="1"/>
  <c r="AB16" i="1"/>
  <c r="AC16" i="1" l="1"/>
  <c r="AG16" i="1" s="1"/>
  <c r="AB11" i="1"/>
  <c r="AH16" i="1" l="1"/>
  <c r="AI16" i="1" s="1"/>
  <c r="AC11" i="1"/>
  <c r="AG11" i="1" s="1"/>
  <c r="AH11" i="1" s="1"/>
  <c r="AB17" i="1"/>
  <c r="AJ16" i="1" l="1"/>
  <c r="AK16" i="1" s="1"/>
  <c r="AC17" i="1"/>
  <c r="AG17" i="1" l="1"/>
  <c r="AI11" i="1" l="1"/>
  <c r="AH17" i="1"/>
  <c r="AJ11" i="1" l="1"/>
  <c r="AK11" i="1" s="1"/>
  <c r="AK17" i="1" s="1"/>
  <c r="AI17" i="1"/>
  <c r="AJ17" i="1" l="1"/>
</calcChain>
</file>

<file path=xl/sharedStrings.xml><?xml version="1.0" encoding="utf-8"?>
<sst xmlns="http://schemas.openxmlformats.org/spreadsheetml/2006/main" count="60" uniqueCount="52">
  <si>
    <t>SR. NO.</t>
  </si>
  <si>
    <t>Name of Employee</t>
  </si>
  <si>
    <t>Designation</t>
  </si>
  <si>
    <t>Category</t>
  </si>
  <si>
    <t>DOJ</t>
  </si>
  <si>
    <t>ESIC No</t>
  </si>
  <si>
    <t>Basic</t>
  </si>
  <si>
    <t>DA</t>
  </si>
  <si>
    <t>Allow</t>
  </si>
  <si>
    <t>Medical</t>
  </si>
  <si>
    <t>Work Days</t>
  </si>
  <si>
    <t>OT Hrs</t>
  </si>
  <si>
    <t>OT Rate</t>
  </si>
  <si>
    <t>Month Days</t>
  </si>
  <si>
    <t>Earned Basic</t>
  </si>
  <si>
    <t>Earned DA</t>
  </si>
  <si>
    <t>Earned HRA 5%</t>
  </si>
  <si>
    <t>Earned OT Amt</t>
  </si>
  <si>
    <t>Earned Allow Amt</t>
  </si>
  <si>
    <t>Gross Earning</t>
  </si>
  <si>
    <t>PF 12%</t>
  </si>
  <si>
    <t>ESIC 1.75%</t>
  </si>
  <si>
    <t>PT</t>
  </si>
  <si>
    <t>MLWF</t>
  </si>
  <si>
    <t xml:space="preserve">Emply Ded. </t>
  </si>
  <si>
    <t>Net Payment</t>
  </si>
  <si>
    <t>ESIC 4.75%</t>
  </si>
  <si>
    <t>Sub Total</t>
  </si>
  <si>
    <t>S. Charge 9%</t>
  </si>
  <si>
    <t>CTC Total</t>
  </si>
  <si>
    <t>GST @ 18 %</t>
  </si>
  <si>
    <t>Total Amt</t>
  </si>
  <si>
    <t>SIGNATURE</t>
  </si>
  <si>
    <t>HK</t>
  </si>
  <si>
    <t>Floor Associate</t>
  </si>
  <si>
    <t>TOTAL</t>
  </si>
  <si>
    <t>PF Employer 13%</t>
  </si>
  <si>
    <t>MADHUKAR SAKHARAM SHELKE</t>
  </si>
  <si>
    <t>VIJAY DEHU SALVI</t>
  </si>
  <si>
    <t>PRASHANT GHARAT</t>
  </si>
  <si>
    <t>SUNIL KUMAR SAROJ</t>
  </si>
  <si>
    <t>MANGESH SITARAM SHIVGAN</t>
  </si>
  <si>
    <t>SANTOSH SHINGE</t>
  </si>
  <si>
    <t>PRAVIN SAKHARAM RAUT</t>
  </si>
  <si>
    <t>DHIRAJ NAKUL PATIL</t>
  </si>
  <si>
    <t>MHE OPERATOR</t>
  </si>
  <si>
    <t>VIKAS BANGAR</t>
  </si>
  <si>
    <t>SANTOSH CHORGHE</t>
  </si>
  <si>
    <t>DAMU WAD</t>
  </si>
  <si>
    <t>SHREEDHAR CHOOUDHARY</t>
  </si>
  <si>
    <t>MLL -  AMAZON FURNITURE PROJECT</t>
  </si>
  <si>
    <t>HRA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</si>
</sst>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Salaries\18-19\SEP-2018\H2\ATTENDANCE\AMAZON_FARNITURE_SINDHU_SEP_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 Manpower"/>
      <sheetName val="Master"/>
      <sheetName val="Salary Working"/>
      <sheetName val="Attendance"/>
      <sheetName val="Sheet2"/>
      <sheetName val="Sheet1"/>
      <sheetName val="OT Tracker "/>
    </sheetNames>
    <sheetDataSet>
      <sheetData sheetId="0" refreshError="1"/>
      <sheetData sheetId="1" refreshError="1">
        <row r="1">
          <cell r="B1" t="str">
            <v>Name of Employee (Retail)</v>
          </cell>
          <cell r="C1" t="str">
            <v>Designation</v>
          </cell>
          <cell r="D1" t="str">
            <v>Category</v>
          </cell>
          <cell r="E1" t="str">
            <v>Date of Joining</v>
          </cell>
          <cell r="F1" t="str">
            <v>PF NO-MH/VASHI/117024</v>
          </cell>
          <cell r="G1" t="str">
            <v>ESIC No</v>
          </cell>
          <cell r="H1" t="str">
            <v>Basic</v>
          </cell>
          <cell r="I1" t="str">
            <v>DA</v>
          </cell>
          <cell r="J1" t="str">
            <v>Allow</v>
          </cell>
          <cell r="K1" t="str">
            <v>Medical</v>
          </cell>
        </row>
        <row r="2">
          <cell r="B2" t="str">
            <v>MADHUKAR SAKHARAM SHELAKE</v>
          </cell>
          <cell r="C2" t="str">
            <v>HK</v>
          </cell>
          <cell r="D2" t="str">
            <v>Un-skilled</v>
          </cell>
          <cell r="E2">
            <v>43313</v>
          </cell>
        </row>
        <row r="3">
          <cell r="B3" t="str">
            <v>VIJAY DEHU SALAVI</v>
          </cell>
          <cell r="C3" t="str">
            <v>HK</v>
          </cell>
          <cell r="D3" t="str">
            <v>Un-skilled</v>
          </cell>
          <cell r="E3">
            <v>43313</v>
          </cell>
        </row>
        <row r="4">
          <cell r="B4" t="str">
            <v>PRASHANT BABAN GHARAT</v>
          </cell>
          <cell r="C4" t="str">
            <v>Floor Associate</v>
          </cell>
          <cell r="D4" t="str">
            <v>Un-skilled</v>
          </cell>
          <cell r="E4">
            <v>43313</v>
          </cell>
        </row>
        <row r="5">
          <cell r="B5" t="str">
            <v>SUNIL KUMAR SAROJ</v>
          </cell>
          <cell r="C5" t="str">
            <v>Floor Associate</v>
          </cell>
          <cell r="D5" t="str">
            <v>Semi-Skilled</v>
          </cell>
          <cell r="E5">
            <v>43313</v>
          </cell>
        </row>
        <row r="6">
          <cell r="B6" t="str">
            <v>MANGESH SITARAM SHIVGAN</v>
          </cell>
          <cell r="C6" t="str">
            <v>Floor Associate</v>
          </cell>
          <cell r="D6" t="str">
            <v>Semi-Skilled</v>
          </cell>
          <cell r="E6">
            <v>43313</v>
          </cell>
        </row>
        <row r="7">
          <cell r="B7" t="str">
            <v>SANTOSH GANESH SHINGE</v>
          </cell>
          <cell r="C7" t="str">
            <v>Floor Associate</v>
          </cell>
          <cell r="D7" t="str">
            <v>Semi-Skilled</v>
          </cell>
          <cell r="E7">
            <v>43314</v>
          </cell>
        </row>
        <row r="8">
          <cell r="B8" t="str">
            <v>PRAVIN SAKHARAM RAUT</v>
          </cell>
          <cell r="C8" t="str">
            <v>Floor Associate</v>
          </cell>
          <cell r="D8" t="str">
            <v>Semi-Skilled</v>
          </cell>
          <cell r="E8">
            <v>43313</v>
          </cell>
        </row>
        <row r="9">
          <cell r="B9" t="str">
            <v>DHIRAJ NAKUL PATIL</v>
          </cell>
          <cell r="C9" t="str">
            <v>MHE OPERATOR</v>
          </cell>
          <cell r="D9" t="str">
            <v>SKILLED</v>
          </cell>
          <cell r="E9">
            <v>43325</v>
          </cell>
        </row>
        <row r="10">
          <cell r="B10" t="str">
            <v>VIKAS BANGAR</v>
          </cell>
          <cell r="C10" t="str">
            <v>MHE OPERATOR</v>
          </cell>
          <cell r="D10" t="str">
            <v>SKILLED</v>
          </cell>
          <cell r="E10">
            <v>43361</v>
          </cell>
        </row>
        <row r="11">
          <cell r="B11" t="str">
            <v>SANTOSH CHORGHE</v>
          </cell>
          <cell r="C11" t="str">
            <v>Floor Associate</v>
          </cell>
          <cell r="D11" t="str">
            <v>Semi-Skilled</v>
          </cell>
          <cell r="E11">
            <v>43349</v>
          </cell>
        </row>
        <row r="12">
          <cell r="B12" t="str">
            <v>RAHUL MORE</v>
          </cell>
          <cell r="C12" t="str">
            <v>Floor Associate</v>
          </cell>
          <cell r="D12" t="str">
            <v>Semi-Skilled</v>
          </cell>
          <cell r="E12">
            <v>43349</v>
          </cell>
        </row>
        <row r="13">
          <cell r="B13" t="str">
            <v>DAMU WAD</v>
          </cell>
          <cell r="C13" t="str">
            <v>Floor Associate</v>
          </cell>
          <cell r="D13" t="str">
            <v>Semi-Skilled</v>
          </cell>
          <cell r="E13">
            <v>43364</v>
          </cell>
        </row>
        <row r="14">
          <cell r="B14" t="str">
            <v>SHREEDHAR CHOOUDHARY</v>
          </cell>
          <cell r="C14" t="str">
            <v>Floor Associate</v>
          </cell>
          <cell r="D14" t="str">
            <v>Semi-Skilled</v>
          </cell>
          <cell r="E14">
            <v>43368</v>
          </cell>
        </row>
        <row r="65528">
          <cell r="D65528" t="str">
            <v>Un-skilled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17"/>
  <sheetViews>
    <sheetView tabSelected="1" workbookViewId="0">
      <selection activeCell="B9" sqref="B9"/>
    </sheetView>
  </sheetViews>
  <sheetFormatPr defaultRowHeight="15" x14ac:dyDescent="0.25"/>
  <cols>
    <col min="1" max="1" width="4.140625" style="1" customWidth="1"/>
    <col min="2" max="2" width="28.42578125" style="15" customWidth="1"/>
    <col min="3" max="3" width="14" style="1" customWidth="1"/>
    <col min="4" max="4" width="8.5703125" style="1" hidden="1" customWidth="1"/>
    <col min="5" max="5" width="4.7109375" style="1" hidden="1" customWidth="1"/>
    <col min="6" max="6" width="8.5703125" style="1" hidden="1" customWidth="1"/>
    <col min="7" max="7" width="1" style="1" hidden="1" customWidth="1"/>
    <col min="8" max="9" width="6" style="1" customWidth="1"/>
    <col min="10" max="10" width="6" style="30" customWidth="1"/>
    <col min="11" max="11" width="6.5703125" style="1" customWidth="1"/>
    <col min="12" max="12" width="3.85546875" style="1" customWidth="1"/>
    <col min="13" max="14" width="5" style="1" customWidth="1"/>
    <col min="15" max="15" width="7.85546875" style="1" customWidth="1"/>
    <col min="16" max="16" width="4.85546875" style="1" customWidth="1"/>
    <col min="17" max="17" width="6.5703125" style="1" customWidth="1"/>
    <col min="18" max="18" width="6.28515625" style="1" customWidth="1"/>
    <col min="19" max="19" width="6.85546875" style="1" customWidth="1"/>
    <col min="20" max="20" width="5.7109375" style="1" hidden="1" customWidth="1"/>
    <col min="21" max="21" width="7.140625" style="1" customWidth="1"/>
    <col min="22" max="22" width="8.7109375" style="1" hidden="1" customWidth="1"/>
    <col min="23" max="23" width="7.7109375" style="2" customWidth="1"/>
    <col min="24" max="24" width="8.5703125" style="1" customWidth="1"/>
    <col min="25" max="25" width="7.5703125" style="1" customWidth="1"/>
    <col min="26" max="26" width="6.28515625" style="1" customWidth="1"/>
    <col min="27" max="27" width="4" style="1" customWidth="1"/>
    <col min="28" max="28" width="5.85546875" style="1" customWidth="1"/>
    <col min="29" max="29" width="7" style="2" customWidth="1"/>
    <col min="30" max="30" width="4" style="1" bestFit="1" customWidth="1"/>
    <col min="31" max="31" width="7" style="1" customWidth="1"/>
    <col min="32" max="32" width="6.42578125" style="1" customWidth="1"/>
    <col min="33" max="33" width="8.7109375" style="1" customWidth="1"/>
    <col min="34" max="34" width="7.7109375" style="1" customWidth="1"/>
    <col min="35" max="36" width="6.7109375" style="1" customWidth="1"/>
    <col min="37" max="37" width="7.28515625" style="1" customWidth="1"/>
    <col min="38" max="38" width="31.28515625" style="1" customWidth="1"/>
    <col min="39" max="16384" width="9.140625" style="1"/>
  </cols>
  <sheetData>
    <row r="2" spans="1:38" x14ac:dyDescent="0.25">
      <c r="A2" s="33" t="s">
        <v>50</v>
      </c>
      <c r="B2" s="33"/>
      <c r="C2" s="33"/>
    </row>
    <row r="3" spans="1:38" x14ac:dyDescent="0.25">
      <c r="A3" s="31">
        <v>43466</v>
      </c>
      <c r="B3" s="31"/>
    </row>
    <row r="4" spans="1:38" s="7" customFormat="1" ht="65.25" customHeight="1" x14ac:dyDescent="0.25">
      <c r="A4" s="3" t="s">
        <v>0</v>
      </c>
      <c r="B4" s="4" t="s">
        <v>1</v>
      </c>
      <c r="C4" s="3" t="s">
        <v>2</v>
      </c>
      <c r="D4" s="3" t="s">
        <v>3</v>
      </c>
      <c r="E4" s="17" t="s">
        <v>4</v>
      </c>
      <c r="F4" s="3"/>
      <c r="G4" s="3" t="s">
        <v>5</v>
      </c>
      <c r="H4" s="3" t="s">
        <v>6</v>
      </c>
      <c r="I4" s="3" t="s">
        <v>7</v>
      </c>
      <c r="J4" s="3" t="s">
        <v>51</v>
      </c>
      <c r="K4" s="3" t="s">
        <v>8</v>
      </c>
      <c r="L4" s="3" t="s">
        <v>9</v>
      </c>
      <c r="M4" s="3" t="s">
        <v>10</v>
      </c>
      <c r="N4" s="3" t="s">
        <v>11</v>
      </c>
      <c r="O4" s="5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9</v>
      </c>
      <c r="W4" s="6" t="s">
        <v>19</v>
      </c>
      <c r="X4" s="3" t="s">
        <v>20</v>
      </c>
      <c r="Y4" s="3" t="s">
        <v>21</v>
      </c>
      <c r="Z4" s="5" t="s">
        <v>22</v>
      </c>
      <c r="AA4" s="3" t="s">
        <v>23</v>
      </c>
      <c r="AB4" s="3" t="s">
        <v>24</v>
      </c>
      <c r="AC4" s="6" t="s">
        <v>25</v>
      </c>
      <c r="AD4" s="3" t="s">
        <v>23</v>
      </c>
      <c r="AE4" s="3" t="s">
        <v>36</v>
      </c>
      <c r="AF4" s="3" t="s">
        <v>26</v>
      </c>
      <c r="AG4" s="3" t="s">
        <v>27</v>
      </c>
      <c r="AH4" s="3" t="s">
        <v>28</v>
      </c>
      <c r="AI4" s="3" t="s">
        <v>29</v>
      </c>
      <c r="AJ4" s="3" t="s">
        <v>30</v>
      </c>
      <c r="AK4" s="3" t="s">
        <v>31</v>
      </c>
      <c r="AL4" s="3" t="s">
        <v>32</v>
      </c>
    </row>
    <row r="5" spans="1:38" x14ac:dyDescent="0.25">
      <c r="A5" s="8">
        <v>1</v>
      </c>
      <c r="B5" s="9" t="s">
        <v>37</v>
      </c>
      <c r="C5" s="16" t="s">
        <v>33</v>
      </c>
      <c r="D5" s="8"/>
      <c r="E5" s="8"/>
      <c r="F5" s="8"/>
      <c r="G5" s="8"/>
      <c r="H5" s="8">
        <v>4400</v>
      </c>
      <c r="I5" s="8">
        <v>3645</v>
      </c>
      <c r="J5" s="29">
        <f>(H5+I5)*5/100</f>
        <v>402.25</v>
      </c>
      <c r="K5" s="8">
        <v>752</v>
      </c>
      <c r="L5" s="8">
        <v>0</v>
      </c>
      <c r="M5" s="24">
        <v>30</v>
      </c>
      <c r="N5" s="8"/>
      <c r="O5" s="10">
        <f t="shared" ref="O5:O11" si="0">(H5+I5)/P5/8*2</f>
        <v>64.879032258064512</v>
      </c>
      <c r="P5" s="8">
        <v>31</v>
      </c>
      <c r="Q5" s="11">
        <f>H5/P5*M5</f>
        <v>4258.0645161290322</v>
      </c>
      <c r="R5" s="11">
        <f>I5/P5*M5</f>
        <v>3527.4193548387098</v>
      </c>
      <c r="S5" s="11">
        <f>(Q5+R5)*5/100</f>
        <v>389.27419354838713</v>
      </c>
      <c r="T5" s="11">
        <f>O5*N5</f>
        <v>0</v>
      </c>
      <c r="U5" s="11">
        <f>(K5/P5)*M5</f>
        <v>727.74193548387098</v>
      </c>
      <c r="V5" s="11">
        <f t="shared" ref="V5:V15" si="1">(L5/P5)*M5</f>
        <v>0</v>
      </c>
      <c r="W5" s="12">
        <f>SUM(Q5:V5)</f>
        <v>8902.5</v>
      </c>
      <c r="X5" s="11">
        <f>(Q5+R5)*12/100</f>
        <v>934.25806451612914</v>
      </c>
      <c r="Y5" s="11">
        <f>W5*1.75/100</f>
        <v>155.79374999999999</v>
      </c>
      <c r="Z5" s="11">
        <f>IF(W5&gt;=10001,200,IF(W5&gt;=7500,175))</f>
        <v>175</v>
      </c>
      <c r="AA5" s="28"/>
      <c r="AB5" s="11">
        <f>SUM(X5:AA5)</f>
        <v>1265.0518145161291</v>
      </c>
      <c r="AC5" s="12">
        <f>(W5-AB5)</f>
        <v>7637.4481854838705</v>
      </c>
      <c r="AD5" s="11">
        <f t="shared" ref="AD5:AD11" si="2">AA5*3</f>
        <v>0</v>
      </c>
      <c r="AE5" s="11">
        <f>(Q5+R5)*13/100</f>
        <v>1012.1129032258065</v>
      </c>
      <c r="AF5" s="11">
        <f>W5*4.75/100</f>
        <v>422.86874999999998</v>
      </c>
      <c r="AG5" s="11">
        <f>AB5+AC5+AD5+AE5+AF5</f>
        <v>10337.481653225806</v>
      </c>
      <c r="AH5" s="11">
        <f>AG5*9/100</f>
        <v>930.37334879032267</v>
      </c>
      <c r="AI5" s="11">
        <f>AG5+AH5</f>
        <v>11267.855002016129</v>
      </c>
      <c r="AJ5" s="11">
        <f>AI5*18/100</f>
        <v>2028.2139003629034</v>
      </c>
      <c r="AK5" s="11">
        <f>AI5+AJ5</f>
        <v>13296.068902379033</v>
      </c>
      <c r="AL5" s="8"/>
    </row>
    <row r="6" spans="1:38" x14ac:dyDescent="0.25">
      <c r="A6" s="19">
        <v>2</v>
      </c>
      <c r="B6" s="9" t="s">
        <v>39</v>
      </c>
      <c r="C6" s="16" t="s">
        <v>34</v>
      </c>
      <c r="D6" s="8"/>
      <c r="E6" s="8"/>
      <c r="F6" s="8"/>
      <c r="G6" s="8"/>
      <c r="H6" s="8">
        <v>4800</v>
      </c>
      <c r="I6" s="26">
        <v>3645</v>
      </c>
      <c r="J6" s="29">
        <f t="shared" ref="J6:J16" si="3">(H6+I6)*5/100</f>
        <v>422.25</v>
      </c>
      <c r="K6" s="8">
        <v>2000</v>
      </c>
      <c r="L6" s="8">
        <v>0</v>
      </c>
      <c r="M6" s="24">
        <v>31</v>
      </c>
      <c r="N6" s="8"/>
      <c r="O6" s="10">
        <f t="shared" si="0"/>
        <v>68.104838709677423</v>
      </c>
      <c r="P6" s="27">
        <v>31</v>
      </c>
      <c r="Q6" s="11">
        <f t="shared" ref="Q6:Q16" si="4">H6/P6*M6</f>
        <v>4800</v>
      </c>
      <c r="R6" s="11">
        <f t="shared" ref="R6:R16" si="5">I6/P6*M6</f>
        <v>3645</v>
      </c>
      <c r="S6" s="11">
        <f t="shared" ref="S6:S16" si="6">(Q6+R6)*5/100</f>
        <v>422.25</v>
      </c>
      <c r="T6" s="11">
        <f t="shared" ref="T6:T16" si="7">O6*N6</f>
        <v>0</v>
      </c>
      <c r="U6" s="11">
        <f t="shared" ref="U6:U16" si="8">(K6/P6)*M6</f>
        <v>2000</v>
      </c>
      <c r="V6" s="11">
        <f t="shared" si="1"/>
        <v>0</v>
      </c>
      <c r="W6" s="12">
        <f t="shared" ref="W6:W16" si="9">SUM(Q6:V6)</f>
        <v>10867.25</v>
      </c>
      <c r="X6" s="11">
        <f t="shared" ref="X6:X16" si="10">(Q6+R6)*12/100</f>
        <v>1013.4</v>
      </c>
      <c r="Y6" s="11">
        <f t="shared" ref="Y6:Y16" si="11">W6*1.75/100</f>
        <v>190.176875</v>
      </c>
      <c r="Z6" s="11">
        <f t="shared" ref="Z6:Z16" si="12">IF(W6&gt;=10001,200,IF(W6&gt;=7500,175))</f>
        <v>200</v>
      </c>
      <c r="AA6" s="28"/>
      <c r="AB6" s="11">
        <f t="shared" ref="AB6:AB11" si="13">SUM(X6:AA6)</f>
        <v>1403.576875</v>
      </c>
      <c r="AC6" s="12">
        <f t="shared" ref="AC6:AC16" si="14">(W6-AB6)</f>
        <v>9463.6731249999993</v>
      </c>
      <c r="AD6" s="11">
        <f t="shared" si="2"/>
        <v>0</v>
      </c>
      <c r="AE6" s="11">
        <f t="shared" ref="AE6:AE16" si="15">(Q6+R6)*13/100</f>
        <v>1097.8499999999999</v>
      </c>
      <c r="AF6" s="11">
        <f t="shared" ref="AF6:AF16" si="16">W6*4.75/100</f>
        <v>516.19437500000004</v>
      </c>
      <c r="AG6" s="11">
        <f t="shared" ref="AG6:AG16" si="17">AB6+AC6+AD6+AE6+AF6</f>
        <v>12481.294375000001</v>
      </c>
      <c r="AH6" s="11">
        <f t="shared" ref="AH6:AH16" si="18">AG6*9/100</f>
        <v>1123.3164937500001</v>
      </c>
      <c r="AI6" s="11">
        <f t="shared" ref="AI6:AI11" si="19">AG6+AH6</f>
        <v>13604.610868750002</v>
      </c>
      <c r="AJ6" s="11">
        <f t="shared" ref="AJ6:AJ16" si="20">AI6*18/100</f>
        <v>2448.8299563750002</v>
      </c>
      <c r="AK6" s="11">
        <f t="shared" ref="AK6:AK16" si="21">AI6+AJ6</f>
        <v>16053.440825125002</v>
      </c>
      <c r="AL6" s="8"/>
    </row>
    <row r="7" spans="1:38" x14ac:dyDescent="0.25">
      <c r="A7" s="19">
        <v>3</v>
      </c>
      <c r="B7" s="9" t="s">
        <v>40</v>
      </c>
      <c r="C7" s="16" t="s">
        <v>34</v>
      </c>
      <c r="D7" s="8"/>
      <c r="E7" s="8"/>
      <c r="F7" s="8"/>
      <c r="G7" s="8"/>
      <c r="H7" s="8">
        <v>4800</v>
      </c>
      <c r="I7" s="26">
        <v>3645</v>
      </c>
      <c r="J7" s="29">
        <f t="shared" si="3"/>
        <v>422.25</v>
      </c>
      <c r="K7" s="8">
        <v>2000</v>
      </c>
      <c r="L7" s="8">
        <v>0</v>
      </c>
      <c r="M7" s="24">
        <v>31</v>
      </c>
      <c r="N7" s="8"/>
      <c r="O7" s="10">
        <f t="shared" si="0"/>
        <v>68.104838709677423</v>
      </c>
      <c r="P7" s="27">
        <v>31</v>
      </c>
      <c r="Q7" s="11">
        <f t="shared" si="4"/>
        <v>4800</v>
      </c>
      <c r="R7" s="11">
        <f t="shared" si="5"/>
        <v>3645</v>
      </c>
      <c r="S7" s="11">
        <f t="shared" si="6"/>
        <v>422.25</v>
      </c>
      <c r="T7" s="11">
        <f t="shared" si="7"/>
        <v>0</v>
      </c>
      <c r="U7" s="11">
        <f t="shared" si="8"/>
        <v>2000</v>
      </c>
      <c r="V7" s="11">
        <f t="shared" si="1"/>
        <v>0</v>
      </c>
      <c r="W7" s="12">
        <f t="shared" si="9"/>
        <v>10867.25</v>
      </c>
      <c r="X7" s="11">
        <f t="shared" si="10"/>
        <v>1013.4</v>
      </c>
      <c r="Y7" s="11">
        <f t="shared" si="11"/>
        <v>190.176875</v>
      </c>
      <c r="Z7" s="11">
        <f t="shared" si="12"/>
        <v>200</v>
      </c>
      <c r="AA7" s="28"/>
      <c r="AB7" s="11">
        <f t="shared" si="13"/>
        <v>1403.576875</v>
      </c>
      <c r="AC7" s="12">
        <f t="shared" si="14"/>
        <v>9463.6731249999993</v>
      </c>
      <c r="AD7" s="11">
        <f t="shared" si="2"/>
        <v>0</v>
      </c>
      <c r="AE7" s="11">
        <f t="shared" si="15"/>
        <v>1097.8499999999999</v>
      </c>
      <c r="AF7" s="11">
        <f t="shared" si="16"/>
        <v>516.19437500000004</v>
      </c>
      <c r="AG7" s="11">
        <f t="shared" si="17"/>
        <v>12481.294375000001</v>
      </c>
      <c r="AH7" s="11">
        <f t="shared" si="18"/>
        <v>1123.3164937500001</v>
      </c>
      <c r="AI7" s="11">
        <f t="shared" si="19"/>
        <v>13604.610868750002</v>
      </c>
      <c r="AJ7" s="11">
        <f t="shared" si="20"/>
        <v>2448.8299563750002</v>
      </c>
      <c r="AK7" s="11">
        <f t="shared" si="21"/>
        <v>16053.440825125002</v>
      </c>
      <c r="AL7" s="8"/>
    </row>
    <row r="8" spans="1:38" x14ac:dyDescent="0.25">
      <c r="A8" s="19">
        <v>4</v>
      </c>
      <c r="B8" s="9" t="s">
        <v>41</v>
      </c>
      <c r="C8" s="16" t="s">
        <v>34</v>
      </c>
      <c r="D8" s="8"/>
      <c r="E8" s="8"/>
      <c r="F8" s="8"/>
      <c r="G8" s="8"/>
      <c r="H8" s="8">
        <v>4800</v>
      </c>
      <c r="I8" s="26">
        <v>3645</v>
      </c>
      <c r="J8" s="29">
        <f t="shared" si="3"/>
        <v>422.25</v>
      </c>
      <c r="K8" s="8">
        <v>2000</v>
      </c>
      <c r="L8" s="8">
        <v>0</v>
      </c>
      <c r="M8" s="24">
        <v>31</v>
      </c>
      <c r="N8" s="8"/>
      <c r="O8" s="10">
        <f t="shared" si="0"/>
        <v>68.104838709677423</v>
      </c>
      <c r="P8" s="27">
        <v>31</v>
      </c>
      <c r="Q8" s="11">
        <f t="shared" si="4"/>
        <v>4800</v>
      </c>
      <c r="R8" s="11">
        <f t="shared" si="5"/>
        <v>3645</v>
      </c>
      <c r="S8" s="11">
        <f t="shared" si="6"/>
        <v>422.25</v>
      </c>
      <c r="T8" s="11">
        <f t="shared" si="7"/>
        <v>0</v>
      </c>
      <c r="U8" s="11">
        <f t="shared" si="8"/>
        <v>2000</v>
      </c>
      <c r="V8" s="11">
        <f t="shared" si="1"/>
        <v>0</v>
      </c>
      <c r="W8" s="12">
        <f t="shared" si="9"/>
        <v>10867.25</v>
      </c>
      <c r="X8" s="11">
        <f t="shared" si="10"/>
        <v>1013.4</v>
      </c>
      <c r="Y8" s="11">
        <f t="shared" si="11"/>
        <v>190.176875</v>
      </c>
      <c r="Z8" s="11">
        <f t="shared" si="12"/>
        <v>200</v>
      </c>
      <c r="AA8" s="28"/>
      <c r="AB8" s="11">
        <f t="shared" si="13"/>
        <v>1403.576875</v>
      </c>
      <c r="AC8" s="12">
        <f t="shared" si="14"/>
        <v>9463.6731249999993</v>
      </c>
      <c r="AD8" s="11">
        <f t="shared" si="2"/>
        <v>0</v>
      </c>
      <c r="AE8" s="11">
        <f t="shared" si="15"/>
        <v>1097.8499999999999</v>
      </c>
      <c r="AF8" s="11">
        <f t="shared" si="16"/>
        <v>516.19437500000004</v>
      </c>
      <c r="AG8" s="11">
        <f t="shared" si="17"/>
        <v>12481.294375000001</v>
      </c>
      <c r="AH8" s="11">
        <f t="shared" si="18"/>
        <v>1123.3164937500001</v>
      </c>
      <c r="AI8" s="11">
        <f t="shared" si="19"/>
        <v>13604.610868750002</v>
      </c>
      <c r="AJ8" s="11">
        <f t="shared" si="20"/>
        <v>2448.8299563750002</v>
      </c>
      <c r="AK8" s="11">
        <f t="shared" si="21"/>
        <v>16053.440825125002</v>
      </c>
      <c r="AL8" s="8"/>
    </row>
    <row r="9" spans="1:38" x14ac:dyDescent="0.25">
      <c r="A9" s="19">
        <v>5</v>
      </c>
      <c r="B9" s="13" t="s">
        <v>42</v>
      </c>
      <c r="C9" s="16" t="s">
        <v>34</v>
      </c>
      <c r="D9" s="8"/>
      <c r="E9" s="8"/>
      <c r="F9" s="8"/>
      <c r="G9" s="8"/>
      <c r="H9" s="8">
        <v>4800</v>
      </c>
      <c r="I9" s="26">
        <v>3645</v>
      </c>
      <c r="J9" s="29">
        <f t="shared" si="3"/>
        <v>422.25</v>
      </c>
      <c r="K9" s="8">
        <v>2000</v>
      </c>
      <c r="L9" s="8">
        <v>0</v>
      </c>
      <c r="M9" s="24">
        <v>27</v>
      </c>
      <c r="N9" s="8"/>
      <c r="O9" s="10">
        <f t="shared" si="0"/>
        <v>68.104838709677423</v>
      </c>
      <c r="P9" s="27">
        <v>31</v>
      </c>
      <c r="Q9" s="11">
        <f t="shared" si="4"/>
        <v>4180.6451612903229</v>
      </c>
      <c r="R9" s="11">
        <f t="shared" si="5"/>
        <v>3174.6774193548385</v>
      </c>
      <c r="S9" s="11">
        <f t="shared" si="6"/>
        <v>367.76612903225805</v>
      </c>
      <c r="T9" s="11">
        <f t="shared" si="7"/>
        <v>0</v>
      </c>
      <c r="U9" s="11">
        <f t="shared" si="8"/>
        <v>1741.9354838709678</v>
      </c>
      <c r="V9" s="11">
        <f t="shared" si="1"/>
        <v>0</v>
      </c>
      <c r="W9" s="12">
        <f t="shared" si="9"/>
        <v>9465.0241935483864</v>
      </c>
      <c r="X9" s="11">
        <f t="shared" si="10"/>
        <v>882.63870967741934</v>
      </c>
      <c r="Y9" s="11">
        <f t="shared" si="11"/>
        <v>165.63792338709675</v>
      </c>
      <c r="Z9" s="11">
        <f t="shared" si="12"/>
        <v>175</v>
      </c>
      <c r="AA9" s="28"/>
      <c r="AB9" s="11">
        <f t="shared" si="13"/>
        <v>1223.2766330645161</v>
      </c>
      <c r="AC9" s="12">
        <f t="shared" si="14"/>
        <v>8241.747560483871</v>
      </c>
      <c r="AD9" s="11">
        <f t="shared" si="2"/>
        <v>0</v>
      </c>
      <c r="AE9" s="11">
        <f t="shared" si="15"/>
        <v>956.19193548387091</v>
      </c>
      <c r="AF9" s="11">
        <f t="shared" si="16"/>
        <v>449.58864919354835</v>
      </c>
      <c r="AG9" s="11">
        <f t="shared" si="17"/>
        <v>10870.804778225805</v>
      </c>
      <c r="AH9" s="11">
        <f t="shared" si="18"/>
        <v>978.37243004032246</v>
      </c>
      <c r="AI9" s="11">
        <f t="shared" si="19"/>
        <v>11849.177208266128</v>
      </c>
      <c r="AJ9" s="11">
        <f t="shared" si="20"/>
        <v>2132.851897487903</v>
      </c>
      <c r="AK9" s="11">
        <f t="shared" si="21"/>
        <v>13982.029105754031</v>
      </c>
      <c r="AL9" s="8"/>
    </row>
    <row r="10" spans="1:38" x14ac:dyDescent="0.25">
      <c r="A10" s="19">
        <v>6</v>
      </c>
      <c r="B10" s="9" t="s">
        <v>43</v>
      </c>
      <c r="C10" s="16" t="s">
        <v>34</v>
      </c>
      <c r="D10" s="8"/>
      <c r="E10" s="8"/>
      <c r="F10" s="8"/>
      <c r="G10" s="8"/>
      <c r="H10" s="8">
        <v>4800</v>
      </c>
      <c r="I10" s="26">
        <v>3645</v>
      </c>
      <c r="J10" s="29">
        <f t="shared" si="3"/>
        <v>422.25</v>
      </c>
      <c r="K10" s="8">
        <v>2000</v>
      </c>
      <c r="L10" s="8">
        <v>0</v>
      </c>
      <c r="M10" s="24">
        <v>5</v>
      </c>
      <c r="N10" s="8"/>
      <c r="O10" s="10">
        <f t="shared" si="0"/>
        <v>68.104838709677423</v>
      </c>
      <c r="P10" s="27">
        <v>31</v>
      </c>
      <c r="Q10" s="11">
        <f t="shared" si="4"/>
        <v>774.19354838709683</v>
      </c>
      <c r="R10" s="11">
        <f t="shared" si="5"/>
        <v>587.90322580645159</v>
      </c>
      <c r="S10" s="11">
        <f t="shared" si="6"/>
        <v>68.104838709677409</v>
      </c>
      <c r="T10" s="11">
        <f t="shared" si="7"/>
        <v>0</v>
      </c>
      <c r="U10" s="11">
        <f t="shared" si="8"/>
        <v>322.58064516129031</v>
      </c>
      <c r="V10" s="11">
        <f t="shared" si="1"/>
        <v>0</v>
      </c>
      <c r="W10" s="12">
        <f t="shared" si="9"/>
        <v>1752.7822580645159</v>
      </c>
      <c r="X10" s="11">
        <f t="shared" si="10"/>
        <v>163.45161290322579</v>
      </c>
      <c r="Y10" s="11">
        <f t="shared" si="11"/>
        <v>30.673689516129031</v>
      </c>
      <c r="Z10" s="11" t="b">
        <f t="shared" si="12"/>
        <v>0</v>
      </c>
      <c r="AA10" s="28"/>
      <c r="AB10" s="11">
        <f t="shared" si="13"/>
        <v>194.12530241935482</v>
      </c>
      <c r="AC10" s="12">
        <f t="shared" si="14"/>
        <v>1558.6569556451611</v>
      </c>
      <c r="AD10" s="11">
        <f t="shared" si="2"/>
        <v>0</v>
      </c>
      <c r="AE10" s="11">
        <f t="shared" si="15"/>
        <v>177.07258064516128</v>
      </c>
      <c r="AF10" s="11">
        <f t="shared" si="16"/>
        <v>83.25715725806451</v>
      </c>
      <c r="AG10" s="11">
        <f t="shared" si="17"/>
        <v>2013.1119959677417</v>
      </c>
      <c r="AH10" s="11">
        <f t="shared" si="18"/>
        <v>181.18007963709675</v>
      </c>
      <c r="AI10" s="11">
        <f t="shared" si="19"/>
        <v>2194.2920756048384</v>
      </c>
      <c r="AJ10" s="11">
        <f t="shared" si="20"/>
        <v>394.9725736088709</v>
      </c>
      <c r="AK10" s="11">
        <f t="shared" si="21"/>
        <v>2589.2646492137092</v>
      </c>
      <c r="AL10" s="8"/>
    </row>
    <row r="11" spans="1:38" s="20" customFormat="1" x14ac:dyDescent="0.25">
      <c r="A11" s="21">
        <v>7</v>
      </c>
      <c r="B11" s="9" t="s">
        <v>44</v>
      </c>
      <c r="C11" s="16" t="s">
        <v>45</v>
      </c>
      <c r="D11" s="21"/>
      <c r="E11" s="21"/>
      <c r="F11" s="21"/>
      <c r="G11" s="21"/>
      <c r="H11" s="21">
        <v>5200</v>
      </c>
      <c r="I11" s="26">
        <v>3645</v>
      </c>
      <c r="J11" s="29">
        <f t="shared" si="3"/>
        <v>442.25</v>
      </c>
      <c r="K11" s="21">
        <v>7848</v>
      </c>
      <c r="L11" s="21">
        <v>0</v>
      </c>
      <c r="M11" s="24">
        <v>6</v>
      </c>
      <c r="N11" s="21"/>
      <c r="O11" s="10">
        <f t="shared" si="0"/>
        <v>71.33064516129032</v>
      </c>
      <c r="P11" s="27">
        <v>31</v>
      </c>
      <c r="Q11" s="11">
        <f t="shared" si="4"/>
        <v>1006.4516129032259</v>
      </c>
      <c r="R11" s="11">
        <f t="shared" si="5"/>
        <v>705.48387096774195</v>
      </c>
      <c r="S11" s="11">
        <f t="shared" si="6"/>
        <v>85.596774193548384</v>
      </c>
      <c r="T11" s="11">
        <f t="shared" si="7"/>
        <v>0</v>
      </c>
      <c r="U11" s="11">
        <f t="shared" si="8"/>
        <v>1518.9677419354839</v>
      </c>
      <c r="V11" s="11">
        <f t="shared" si="1"/>
        <v>0</v>
      </c>
      <c r="W11" s="12">
        <f t="shared" si="9"/>
        <v>3316.5</v>
      </c>
      <c r="X11" s="11">
        <f t="shared" si="10"/>
        <v>205.43225806451613</v>
      </c>
      <c r="Y11" s="11">
        <f t="shared" si="11"/>
        <v>58.03875</v>
      </c>
      <c r="Z11" s="11" t="b">
        <f t="shared" si="12"/>
        <v>0</v>
      </c>
      <c r="AA11" s="28"/>
      <c r="AB11" s="11">
        <f t="shared" si="13"/>
        <v>263.47100806451613</v>
      </c>
      <c r="AC11" s="12">
        <f t="shared" si="14"/>
        <v>3053.0289919354836</v>
      </c>
      <c r="AD11" s="11">
        <f t="shared" si="2"/>
        <v>0</v>
      </c>
      <c r="AE11" s="11">
        <f t="shared" si="15"/>
        <v>222.55161290322584</v>
      </c>
      <c r="AF11" s="11">
        <f t="shared" si="16"/>
        <v>157.53375</v>
      </c>
      <c r="AG11" s="11">
        <f t="shared" si="17"/>
        <v>3696.5853629032258</v>
      </c>
      <c r="AH11" s="11">
        <f t="shared" si="18"/>
        <v>332.69268266129029</v>
      </c>
      <c r="AI11" s="11">
        <f t="shared" si="19"/>
        <v>4029.2780455645161</v>
      </c>
      <c r="AJ11" s="11">
        <f t="shared" si="20"/>
        <v>725.27004820161301</v>
      </c>
      <c r="AK11" s="11">
        <f t="shared" si="21"/>
        <v>4754.5480937661287</v>
      </c>
      <c r="AL11" s="21"/>
    </row>
    <row r="12" spans="1:38" s="22" customFormat="1" x14ac:dyDescent="0.25">
      <c r="A12" s="23">
        <v>8</v>
      </c>
      <c r="B12" s="9" t="s">
        <v>46</v>
      </c>
      <c r="C12" s="16" t="str">
        <f>VLOOKUP(B12,[1]Master!B$1:L$65536,2,)</f>
        <v>MHE OPERATOR</v>
      </c>
      <c r="D12" s="23"/>
      <c r="E12" s="23"/>
      <c r="F12" s="23"/>
      <c r="G12" s="23"/>
      <c r="H12" s="23">
        <v>5200</v>
      </c>
      <c r="I12" s="26">
        <v>3645</v>
      </c>
      <c r="J12" s="29">
        <f t="shared" si="3"/>
        <v>442.25</v>
      </c>
      <c r="K12" s="23">
        <v>8357</v>
      </c>
      <c r="L12" s="24">
        <v>0</v>
      </c>
      <c r="M12" s="24">
        <v>26</v>
      </c>
      <c r="N12" s="23"/>
      <c r="O12" s="10">
        <f t="shared" ref="O12:O15" si="22">(H12+I12)/P12/8*2</f>
        <v>71.33064516129032</v>
      </c>
      <c r="P12" s="27">
        <v>31</v>
      </c>
      <c r="Q12" s="11">
        <f t="shared" si="4"/>
        <v>4361.2903225806458</v>
      </c>
      <c r="R12" s="11">
        <f t="shared" si="5"/>
        <v>3057.0967741935483</v>
      </c>
      <c r="S12" s="11">
        <f t="shared" si="6"/>
        <v>370.91935483870969</v>
      </c>
      <c r="T12" s="11">
        <f t="shared" si="7"/>
        <v>0</v>
      </c>
      <c r="U12" s="11">
        <f t="shared" si="8"/>
        <v>7009.0967741935483</v>
      </c>
      <c r="V12" s="11">
        <f t="shared" si="1"/>
        <v>0</v>
      </c>
      <c r="W12" s="12">
        <f t="shared" si="9"/>
        <v>14798.403225806451</v>
      </c>
      <c r="X12" s="11">
        <f t="shared" si="10"/>
        <v>890.20645161290338</v>
      </c>
      <c r="Y12" s="11">
        <f t="shared" si="11"/>
        <v>258.9720564516129</v>
      </c>
      <c r="Z12" s="11">
        <f t="shared" si="12"/>
        <v>200</v>
      </c>
      <c r="AA12" s="28"/>
      <c r="AB12" s="11">
        <f t="shared" ref="AB12:AB16" si="23">SUM(X12:AA12)</f>
        <v>1349.1785080645163</v>
      </c>
      <c r="AC12" s="12">
        <f t="shared" si="14"/>
        <v>13449.224717741934</v>
      </c>
      <c r="AD12" s="11">
        <f t="shared" ref="AD12:AD16" si="24">AA12*3</f>
        <v>0</v>
      </c>
      <c r="AE12" s="11">
        <f t="shared" si="15"/>
        <v>964.39032258064526</v>
      </c>
      <c r="AF12" s="11">
        <f t="shared" si="16"/>
        <v>702.92415322580632</v>
      </c>
      <c r="AG12" s="11">
        <f t="shared" si="17"/>
        <v>16465.717701612903</v>
      </c>
      <c r="AH12" s="11">
        <f t="shared" si="18"/>
        <v>1481.9145931451612</v>
      </c>
      <c r="AI12" s="11">
        <f t="shared" ref="AI12:AI16" si="25">AG12+AH12</f>
        <v>17947.632294758063</v>
      </c>
      <c r="AJ12" s="11">
        <f t="shared" si="20"/>
        <v>3230.5738130564509</v>
      </c>
      <c r="AK12" s="11">
        <f t="shared" si="21"/>
        <v>21178.206107814513</v>
      </c>
      <c r="AL12" s="23"/>
    </row>
    <row r="13" spans="1:38" s="22" customFormat="1" x14ac:dyDescent="0.25">
      <c r="A13" s="23">
        <v>9</v>
      </c>
      <c r="B13" s="9" t="s">
        <v>47</v>
      </c>
      <c r="C13" s="16" t="s">
        <v>34</v>
      </c>
      <c r="D13" s="23"/>
      <c r="E13" s="23"/>
      <c r="F13" s="23"/>
      <c r="G13" s="23"/>
      <c r="H13" s="23">
        <v>4800</v>
      </c>
      <c r="I13" s="26">
        <v>3645</v>
      </c>
      <c r="J13" s="29">
        <f t="shared" si="3"/>
        <v>422.25</v>
      </c>
      <c r="K13" s="23">
        <v>2000</v>
      </c>
      <c r="L13" s="24">
        <v>0</v>
      </c>
      <c r="M13" s="24">
        <v>24</v>
      </c>
      <c r="N13" s="23"/>
      <c r="O13" s="10">
        <f t="shared" si="22"/>
        <v>68.104838709677423</v>
      </c>
      <c r="P13" s="27">
        <v>31</v>
      </c>
      <c r="Q13" s="11">
        <f t="shared" si="4"/>
        <v>3716.1290322580644</v>
      </c>
      <c r="R13" s="11">
        <f t="shared" si="5"/>
        <v>2821.9354838709678</v>
      </c>
      <c r="S13" s="11">
        <f t="shared" si="6"/>
        <v>326.90322580645159</v>
      </c>
      <c r="T13" s="11">
        <f t="shared" si="7"/>
        <v>0</v>
      </c>
      <c r="U13" s="11">
        <f t="shared" si="8"/>
        <v>1548.3870967741937</v>
      </c>
      <c r="V13" s="11">
        <f t="shared" si="1"/>
        <v>0</v>
      </c>
      <c r="W13" s="12">
        <f t="shared" si="9"/>
        <v>8413.354838709678</v>
      </c>
      <c r="X13" s="11">
        <f t="shared" si="10"/>
        <v>784.56774193548392</v>
      </c>
      <c r="Y13" s="11">
        <f t="shared" si="11"/>
        <v>147.23370967741937</v>
      </c>
      <c r="Z13" s="11">
        <f t="shared" si="12"/>
        <v>175</v>
      </c>
      <c r="AA13" s="28"/>
      <c r="AB13" s="11">
        <f t="shared" si="23"/>
        <v>1106.8014516129033</v>
      </c>
      <c r="AC13" s="12">
        <f t="shared" si="14"/>
        <v>7306.5533870967747</v>
      </c>
      <c r="AD13" s="11">
        <f t="shared" si="24"/>
        <v>0</v>
      </c>
      <c r="AE13" s="11">
        <f t="shared" si="15"/>
        <v>849.94838709677424</v>
      </c>
      <c r="AF13" s="11">
        <f t="shared" si="16"/>
        <v>399.63435483870967</v>
      </c>
      <c r="AG13" s="11">
        <f t="shared" si="17"/>
        <v>9662.9375806451626</v>
      </c>
      <c r="AH13" s="11">
        <f t="shared" si="18"/>
        <v>869.66438225806462</v>
      </c>
      <c r="AI13" s="11">
        <f t="shared" si="25"/>
        <v>10532.601962903227</v>
      </c>
      <c r="AJ13" s="11">
        <f t="shared" si="20"/>
        <v>1895.8683533225808</v>
      </c>
      <c r="AK13" s="11">
        <f t="shared" si="21"/>
        <v>12428.470316225808</v>
      </c>
      <c r="AL13" s="23"/>
    </row>
    <row r="14" spans="1:38" s="22" customFormat="1" x14ac:dyDescent="0.25">
      <c r="A14" s="27">
        <v>10</v>
      </c>
      <c r="B14" s="9" t="s">
        <v>48</v>
      </c>
      <c r="C14" s="16" t="str">
        <f>VLOOKUP(B14,[1]Master!B$1:L$65536,2,)</f>
        <v>Floor Associate</v>
      </c>
      <c r="D14" s="23"/>
      <c r="E14" s="23"/>
      <c r="F14" s="23"/>
      <c r="G14" s="23"/>
      <c r="H14" s="23">
        <v>4800</v>
      </c>
      <c r="I14" s="26">
        <v>3645</v>
      </c>
      <c r="J14" s="29">
        <f t="shared" si="3"/>
        <v>422.25</v>
      </c>
      <c r="K14" s="23">
        <v>2000</v>
      </c>
      <c r="L14" s="24">
        <v>0</v>
      </c>
      <c r="M14" s="24">
        <v>29</v>
      </c>
      <c r="N14" s="23"/>
      <c r="O14" s="10">
        <f t="shared" si="22"/>
        <v>68.104838709677423</v>
      </c>
      <c r="P14" s="27">
        <v>31</v>
      </c>
      <c r="Q14" s="11">
        <f t="shared" si="4"/>
        <v>4490.322580645161</v>
      </c>
      <c r="R14" s="11">
        <f t="shared" si="5"/>
        <v>3409.8387096774195</v>
      </c>
      <c r="S14" s="11">
        <f t="shared" si="6"/>
        <v>395.00806451612902</v>
      </c>
      <c r="T14" s="11">
        <f t="shared" si="7"/>
        <v>0</v>
      </c>
      <c r="U14" s="11">
        <f t="shared" si="8"/>
        <v>1870.9677419354839</v>
      </c>
      <c r="V14" s="11">
        <f t="shared" si="1"/>
        <v>0</v>
      </c>
      <c r="W14" s="12">
        <f t="shared" si="9"/>
        <v>10166.137096774193</v>
      </c>
      <c r="X14" s="11">
        <f t="shared" si="10"/>
        <v>948.01935483870966</v>
      </c>
      <c r="Y14" s="11">
        <f t="shared" si="11"/>
        <v>177.90739919354837</v>
      </c>
      <c r="Z14" s="11">
        <f t="shared" si="12"/>
        <v>200</v>
      </c>
      <c r="AA14" s="28"/>
      <c r="AB14" s="11">
        <f t="shared" si="23"/>
        <v>1325.926754032258</v>
      </c>
      <c r="AC14" s="12">
        <f t="shared" si="14"/>
        <v>8840.2103427419352</v>
      </c>
      <c r="AD14" s="11">
        <f t="shared" si="24"/>
        <v>0</v>
      </c>
      <c r="AE14" s="11">
        <f t="shared" si="15"/>
        <v>1027.0209677419355</v>
      </c>
      <c r="AF14" s="11">
        <f t="shared" si="16"/>
        <v>482.89151209677419</v>
      </c>
      <c r="AG14" s="11">
        <f t="shared" si="17"/>
        <v>11676.049576612902</v>
      </c>
      <c r="AH14" s="11">
        <f t="shared" si="18"/>
        <v>1050.8444618951612</v>
      </c>
      <c r="AI14" s="11">
        <f t="shared" si="25"/>
        <v>12726.894038508064</v>
      </c>
      <c r="AJ14" s="11">
        <f t="shared" si="20"/>
        <v>2290.8409269314516</v>
      </c>
      <c r="AK14" s="11">
        <f t="shared" si="21"/>
        <v>15017.734965439515</v>
      </c>
      <c r="AL14" s="23"/>
    </row>
    <row r="15" spans="1:38" s="22" customFormat="1" x14ac:dyDescent="0.25">
      <c r="A15" s="27">
        <v>11</v>
      </c>
      <c r="B15" s="9" t="s">
        <v>49</v>
      </c>
      <c r="C15" s="16" t="str">
        <f>VLOOKUP(B15,[1]Master!B$1:L$65536,2,)</f>
        <v>Floor Associate</v>
      </c>
      <c r="D15" s="23"/>
      <c r="E15" s="23"/>
      <c r="F15" s="23"/>
      <c r="G15" s="23"/>
      <c r="H15" s="23">
        <v>4800</v>
      </c>
      <c r="I15" s="26">
        <v>3645</v>
      </c>
      <c r="J15" s="29">
        <f t="shared" si="3"/>
        <v>422.25</v>
      </c>
      <c r="K15" s="23">
        <v>2000</v>
      </c>
      <c r="L15" s="24">
        <v>0</v>
      </c>
      <c r="M15" s="24">
        <v>31</v>
      </c>
      <c r="N15" s="23"/>
      <c r="O15" s="10">
        <f t="shared" si="22"/>
        <v>68.104838709677423</v>
      </c>
      <c r="P15" s="27">
        <v>31</v>
      </c>
      <c r="Q15" s="11">
        <f t="shared" si="4"/>
        <v>4800</v>
      </c>
      <c r="R15" s="11">
        <f t="shared" si="5"/>
        <v>3645</v>
      </c>
      <c r="S15" s="11">
        <f t="shared" si="6"/>
        <v>422.25</v>
      </c>
      <c r="T15" s="11">
        <f t="shared" si="7"/>
        <v>0</v>
      </c>
      <c r="U15" s="11">
        <f t="shared" si="8"/>
        <v>2000</v>
      </c>
      <c r="V15" s="11">
        <f t="shared" si="1"/>
        <v>0</v>
      </c>
      <c r="W15" s="12">
        <f t="shared" si="9"/>
        <v>10867.25</v>
      </c>
      <c r="X15" s="11">
        <f t="shared" si="10"/>
        <v>1013.4</v>
      </c>
      <c r="Y15" s="11">
        <f t="shared" si="11"/>
        <v>190.176875</v>
      </c>
      <c r="Z15" s="11">
        <f t="shared" si="12"/>
        <v>200</v>
      </c>
      <c r="AA15" s="28"/>
      <c r="AB15" s="11">
        <f t="shared" si="23"/>
        <v>1403.576875</v>
      </c>
      <c r="AC15" s="12">
        <f t="shared" si="14"/>
        <v>9463.6731249999993</v>
      </c>
      <c r="AD15" s="11">
        <f t="shared" si="24"/>
        <v>0</v>
      </c>
      <c r="AE15" s="11">
        <f t="shared" si="15"/>
        <v>1097.8499999999999</v>
      </c>
      <c r="AF15" s="11">
        <f t="shared" si="16"/>
        <v>516.19437500000004</v>
      </c>
      <c r="AG15" s="11">
        <f t="shared" si="17"/>
        <v>12481.294375000001</v>
      </c>
      <c r="AH15" s="11">
        <f t="shared" si="18"/>
        <v>1123.3164937500001</v>
      </c>
      <c r="AI15" s="11">
        <f t="shared" si="25"/>
        <v>13604.610868750002</v>
      </c>
      <c r="AJ15" s="11">
        <f t="shared" si="20"/>
        <v>2448.8299563750002</v>
      </c>
      <c r="AK15" s="11">
        <f t="shared" si="21"/>
        <v>16053.440825125002</v>
      </c>
      <c r="AL15" s="23"/>
    </row>
    <row r="16" spans="1:38" x14ac:dyDescent="0.25">
      <c r="A16" s="27">
        <v>12</v>
      </c>
      <c r="B16" s="9" t="s">
        <v>38</v>
      </c>
      <c r="C16" s="16" t="s">
        <v>33</v>
      </c>
      <c r="D16" s="8"/>
      <c r="E16" s="8"/>
      <c r="F16" s="8"/>
      <c r="G16" s="8"/>
      <c r="H16" s="18">
        <v>4400</v>
      </c>
      <c r="I16" s="26">
        <v>3645</v>
      </c>
      <c r="J16" s="29">
        <f t="shared" si="3"/>
        <v>402.25</v>
      </c>
      <c r="K16" s="18">
        <v>752</v>
      </c>
      <c r="L16" s="24">
        <v>0</v>
      </c>
      <c r="M16" s="24">
        <v>26</v>
      </c>
      <c r="N16" s="8"/>
      <c r="O16" s="10">
        <f>(H16+I16)/P16/8*2</f>
        <v>64.879032258064512</v>
      </c>
      <c r="P16" s="27">
        <v>31</v>
      </c>
      <c r="Q16" s="11">
        <f t="shared" si="4"/>
        <v>3690.3225806451615</v>
      </c>
      <c r="R16" s="11">
        <f t="shared" si="5"/>
        <v>3057.0967741935483</v>
      </c>
      <c r="S16" s="11">
        <f t="shared" si="6"/>
        <v>337.37096774193554</v>
      </c>
      <c r="T16" s="11">
        <f t="shared" si="7"/>
        <v>0</v>
      </c>
      <c r="U16" s="11">
        <f t="shared" si="8"/>
        <v>630.70967741935488</v>
      </c>
      <c r="V16" s="11">
        <f t="shared" ref="V16" si="26">(L16/P16)*M16</f>
        <v>0</v>
      </c>
      <c r="W16" s="12">
        <f t="shared" si="9"/>
        <v>7715.5000000000009</v>
      </c>
      <c r="X16" s="11">
        <f t="shared" si="10"/>
        <v>809.6903225806451</v>
      </c>
      <c r="Y16" s="11">
        <f t="shared" si="11"/>
        <v>135.02125000000001</v>
      </c>
      <c r="Z16" s="11">
        <f t="shared" si="12"/>
        <v>175</v>
      </c>
      <c r="AA16" s="28"/>
      <c r="AB16" s="11">
        <f t="shared" si="23"/>
        <v>1119.7115725806452</v>
      </c>
      <c r="AC16" s="12">
        <f t="shared" si="14"/>
        <v>6595.7884274193557</v>
      </c>
      <c r="AD16" s="11">
        <f t="shared" si="24"/>
        <v>0</v>
      </c>
      <c r="AE16" s="11">
        <f t="shared" si="15"/>
        <v>877.16451612903222</v>
      </c>
      <c r="AF16" s="11">
        <f t="shared" si="16"/>
        <v>366.4862500000001</v>
      </c>
      <c r="AG16" s="11">
        <f t="shared" si="17"/>
        <v>8959.1507661290325</v>
      </c>
      <c r="AH16" s="11">
        <f t="shared" si="18"/>
        <v>806.32356895161297</v>
      </c>
      <c r="AI16" s="11">
        <f t="shared" si="25"/>
        <v>9765.4743350806457</v>
      </c>
      <c r="AJ16" s="11">
        <f t="shared" si="20"/>
        <v>1757.7853803145163</v>
      </c>
      <c r="AK16" s="11">
        <f t="shared" si="21"/>
        <v>11523.259715395161</v>
      </c>
      <c r="AL16" s="8"/>
    </row>
    <row r="17" spans="1:38" x14ac:dyDescent="0.25">
      <c r="A17" s="32" t="s">
        <v>35</v>
      </c>
      <c r="B17" s="32"/>
      <c r="C17" s="8"/>
      <c r="D17" s="8"/>
      <c r="E17" s="8"/>
      <c r="F17" s="8"/>
      <c r="G17" s="8"/>
      <c r="H17" s="14">
        <f>SUM(H5:H16)</f>
        <v>57600</v>
      </c>
      <c r="I17" s="14">
        <f t="shared" ref="I17:T17" si="27">SUM(I5:I16)</f>
        <v>43740</v>
      </c>
      <c r="J17" s="14">
        <f t="shared" si="27"/>
        <v>5067</v>
      </c>
      <c r="K17" s="14">
        <f t="shared" si="27"/>
        <v>33709</v>
      </c>
      <c r="L17" s="14">
        <f t="shared" si="27"/>
        <v>0</v>
      </c>
      <c r="M17" s="14">
        <f t="shared" si="27"/>
        <v>297</v>
      </c>
      <c r="N17" s="14">
        <f t="shared" si="27"/>
        <v>0</v>
      </c>
      <c r="O17" s="14">
        <f t="shared" si="27"/>
        <v>817.25806451612914</v>
      </c>
      <c r="P17" s="14">
        <f t="shared" si="27"/>
        <v>372</v>
      </c>
      <c r="Q17" s="14">
        <f t="shared" si="27"/>
        <v>45677.419354838712</v>
      </c>
      <c r="R17" s="14">
        <f t="shared" si="27"/>
        <v>34921.451612903227</v>
      </c>
      <c r="S17" s="14">
        <f t="shared" si="27"/>
        <v>4029.9435483870966</v>
      </c>
      <c r="T17" s="14">
        <f t="shared" si="27"/>
        <v>0</v>
      </c>
      <c r="U17" s="14">
        <f t="shared" ref="U17:AJ17" si="28">SUM(U5:U16)</f>
        <v>23370.387096774197</v>
      </c>
      <c r="V17" s="14">
        <f t="shared" si="28"/>
        <v>0</v>
      </c>
      <c r="W17" s="14">
        <f t="shared" si="28"/>
        <v>107999.20161290323</v>
      </c>
      <c r="X17" s="14">
        <f t="shared" si="28"/>
        <v>9671.8645161290315</v>
      </c>
      <c r="Y17" s="14">
        <f t="shared" si="28"/>
        <v>1889.9860282258066</v>
      </c>
      <c r="Z17" s="14">
        <f t="shared" si="28"/>
        <v>1900</v>
      </c>
      <c r="AA17" s="14">
        <f t="shared" si="28"/>
        <v>0</v>
      </c>
      <c r="AB17" s="14">
        <f t="shared" si="28"/>
        <v>13461.850544354838</v>
      </c>
      <c r="AC17" s="14">
        <f t="shared" si="28"/>
        <v>94537.351068548378</v>
      </c>
      <c r="AD17" s="14">
        <f t="shared" si="28"/>
        <v>0</v>
      </c>
      <c r="AE17" s="14">
        <f t="shared" si="28"/>
        <v>10477.853225806452</v>
      </c>
      <c r="AF17" s="14">
        <f t="shared" si="28"/>
        <v>5129.9620766129028</v>
      </c>
      <c r="AG17" s="14">
        <f t="shared" si="28"/>
        <v>123607.01691532259</v>
      </c>
      <c r="AH17" s="14">
        <f t="shared" si="28"/>
        <v>11124.631522379033</v>
      </c>
      <c r="AI17" s="14">
        <f t="shared" si="28"/>
        <v>134731.6484377016</v>
      </c>
      <c r="AJ17" s="14">
        <f t="shared" si="28"/>
        <v>24251.69671878629</v>
      </c>
      <c r="AK17" s="25">
        <f>SUM(AK5:AK16)</f>
        <v>158983.34515648792</v>
      </c>
      <c r="AL17" s="8"/>
    </row>
  </sheetData>
  <mergeCells count="3">
    <mergeCell ref="A3:B3"/>
    <mergeCell ref="A17:B17"/>
    <mergeCell ref="A2:C2"/>
  </mergeCells>
  <conditionalFormatting sqref="A4:B4">
    <cfRule type="duplicateValues" dxfId="4" priority="3" stopIfTrue="1"/>
  </conditionalFormatting>
  <conditionalFormatting sqref="AJ4:AK4 M4:O4 Y4:Z4">
    <cfRule type="duplicateValues" dxfId="3" priority="4" stopIfTrue="1"/>
  </conditionalFormatting>
  <conditionalFormatting sqref="A4:B4">
    <cfRule type="duplicateValues" dxfId="2" priority="5" stopIfTrue="1"/>
  </conditionalFormatting>
  <pageMargins left="0.2" right="0.2" top="0.5" bottom="0.5" header="0.3" footer="0.3"/>
  <pageSetup scale="60" orientation="landscape" r:id="rId1"/>
  <ignoredErrors>
    <ignoredError sqref="AJ5:AJ13 AJ14:AJ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2019-02-02T05:47:47Z</dcterms:modified>
</cp:coreProperties>
</file>