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orking" sheetId="1" r:id="rId1"/>
    <sheet name="summary" sheetId="3" r:id="rId2"/>
  </sheets>
  <calcPr calcId="152511"/>
</workbook>
</file>

<file path=xl/calcChain.xml><?xml version="1.0" encoding="utf-8"?>
<calcChain xmlns="http://schemas.openxmlformats.org/spreadsheetml/2006/main">
  <c r="N19" i="3" l="1"/>
  <c r="M18" i="3"/>
  <c r="L18" i="3"/>
  <c r="K18" i="3"/>
  <c r="J18" i="3"/>
  <c r="I18" i="3"/>
  <c r="H18" i="3"/>
  <c r="G18" i="3"/>
  <c r="F18" i="3"/>
  <c r="E18" i="3"/>
  <c r="D18" i="3"/>
  <c r="C18" i="3"/>
  <c r="B18" i="3"/>
  <c r="N18" i="3" s="1"/>
  <c r="N16" i="3"/>
  <c r="N15" i="3"/>
  <c r="N14" i="3"/>
  <c r="N13" i="3"/>
  <c r="N12" i="3"/>
  <c r="N11" i="3"/>
  <c r="M10" i="3"/>
  <c r="M20" i="3" s="1"/>
  <c r="L10" i="3"/>
  <c r="L20" i="3" s="1"/>
  <c r="K10" i="3"/>
  <c r="K20" i="3" s="1"/>
  <c r="J10" i="3"/>
  <c r="J20" i="3" s="1"/>
  <c r="I10" i="3"/>
  <c r="I20" i="3" s="1"/>
  <c r="H10" i="3"/>
  <c r="H20" i="3" s="1"/>
  <c r="G10" i="3"/>
  <c r="G20" i="3" s="1"/>
  <c r="F10" i="3"/>
  <c r="F20" i="3" s="1"/>
  <c r="E10" i="3"/>
  <c r="E20" i="3" s="1"/>
  <c r="D10" i="3"/>
  <c r="D20" i="3" s="1"/>
  <c r="C10" i="3"/>
  <c r="C20" i="3" s="1"/>
  <c r="B10" i="3"/>
  <c r="B20" i="3" s="1"/>
  <c r="N20" i="3" s="1"/>
  <c r="N8" i="3"/>
  <c r="N7" i="3"/>
  <c r="N6" i="3"/>
  <c r="N5" i="3"/>
  <c r="N4" i="3"/>
  <c r="N3" i="3"/>
  <c r="N2" i="3"/>
  <c r="N10" i="3" l="1"/>
  <c r="B11" i="1"/>
  <c r="C79" i="1" l="1"/>
  <c r="B21" i="1"/>
  <c r="B15" i="1"/>
  <c r="B14" i="1"/>
  <c r="B13" i="1"/>
  <c r="B12" i="1"/>
  <c r="F11" i="1" l="1"/>
  <c r="C16" i="1"/>
  <c r="C58" i="1"/>
  <c r="C37" i="1"/>
  <c r="B29" i="1"/>
  <c r="C21" i="1"/>
  <c r="B31" i="1"/>
  <c r="C32" i="1"/>
  <c r="C23" i="1" l="1"/>
  <c r="C39" i="1" s="1"/>
  <c r="C59" i="1" s="1"/>
  <c r="B64" i="1" l="1"/>
  <c r="E64" i="1" s="1"/>
  <c r="E68" i="1"/>
  <c r="B65" i="1"/>
  <c r="E65" i="1" s="1"/>
  <c r="B63" i="1"/>
  <c r="E63" i="1" s="1"/>
  <c r="B66" i="1"/>
  <c r="E66" i="1" s="1"/>
  <c r="E67" i="1" l="1"/>
  <c r="E69" i="1" s="1"/>
  <c r="E70" i="1" s="1"/>
  <c r="E71" i="1" s="1"/>
  <c r="E73" i="1" s="1"/>
  <c r="C78" i="1" s="1"/>
  <c r="C80" i="1" s="1"/>
</calcChain>
</file>

<file path=xl/sharedStrings.xml><?xml version="1.0" encoding="utf-8"?>
<sst xmlns="http://schemas.openxmlformats.org/spreadsheetml/2006/main" count="110" uniqueCount="105">
  <si>
    <t xml:space="preserve">Name: </t>
  </si>
  <si>
    <t>Address:</t>
  </si>
  <si>
    <t>DOB:</t>
  </si>
  <si>
    <t>PAN:</t>
  </si>
  <si>
    <t xml:space="preserve">Department: </t>
  </si>
  <si>
    <t xml:space="preserve">Date of Joining: </t>
  </si>
  <si>
    <t xml:space="preserve">Income From Salary </t>
  </si>
  <si>
    <t>Basic</t>
  </si>
  <si>
    <t>Add: Bonus</t>
  </si>
  <si>
    <t>Add: Conveyance Allowance</t>
  </si>
  <si>
    <t>Less: Exemptions/Deduction</t>
  </si>
  <si>
    <t>HRA (As per working)</t>
  </si>
  <si>
    <t>Professional tax</t>
  </si>
  <si>
    <t>Net Salary</t>
  </si>
  <si>
    <t>Income From House Property</t>
  </si>
  <si>
    <t>Rent received/receivable</t>
  </si>
  <si>
    <t>Less: Municipal Tax</t>
  </si>
  <si>
    <t>NAV</t>
  </si>
  <si>
    <t>Dedn: U/s.24</t>
  </si>
  <si>
    <t>30% of NAV</t>
  </si>
  <si>
    <t>Interest on House Loan</t>
  </si>
  <si>
    <t>Income from Other sources</t>
  </si>
  <si>
    <t>Interest from saving account</t>
  </si>
  <si>
    <t>Interest on FD</t>
  </si>
  <si>
    <t>Gross Total Income</t>
  </si>
  <si>
    <t>Less: Deduction under chapter-VIA</t>
  </si>
  <si>
    <t xml:space="preserve">Deductions u/s 80 C </t>
  </si>
  <si>
    <t>Investments in PF, PPF, Life Ins., ELSS, NPS etc</t>
  </si>
  <si>
    <t>Deductions u/s 80 CCG</t>
  </si>
  <si>
    <t>Investments in RGESS (50% of First time Invest)</t>
  </si>
  <si>
    <t>Deductions u/s 80 CCD</t>
  </si>
  <si>
    <t>Investments in NPS (50 K Maximum)</t>
  </si>
  <si>
    <t>Deductions u/s 80 D</t>
  </si>
  <si>
    <t>Medical Insurance Premium (Self, Parents)</t>
  </si>
  <si>
    <t>Deductions u/s 80 G</t>
  </si>
  <si>
    <t>Eligible Donations upto specified percentage</t>
  </si>
  <si>
    <t>Deductions u/s 80 E</t>
  </si>
  <si>
    <t>Interest Paid on Education Loan</t>
  </si>
  <si>
    <t>Deductions u/s 80 TTA</t>
  </si>
  <si>
    <t>Interest Received on Savings Bank A/C</t>
  </si>
  <si>
    <t>Total Deductions/Benefits</t>
  </si>
  <si>
    <t>Taxable Income</t>
  </si>
  <si>
    <t>Tax payable on this income</t>
  </si>
  <si>
    <t>Tax Slab</t>
  </si>
  <si>
    <t xml:space="preserve">Slab Income </t>
  </si>
  <si>
    <t>Tax Rate</t>
  </si>
  <si>
    <t>Tax Amount</t>
  </si>
  <si>
    <t>Income Tax Payee Type</t>
  </si>
  <si>
    <t>Male, Female, Sr. Citizen&gt;60, Very Sr. Citizen&gt;80</t>
  </si>
  <si>
    <t xml:space="preserve">Input </t>
  </si>
  <si>
    <t>10,00,000+</t>
  </si>
  <si>
    <t xml:space="preserve">Tax on Total Income </t>
  </si>
  <si>
    <t>Output</t>
  </si>
  <si>
    <t>Surcharge</t>
  </si>
  <si>
    <t>12% on Tax if Income &gt; Rs 1 Crore</t>
  </si>
  <si>
    <t>Tax with Surcharge</t>
  </si>
  <si>
    <t>Education Cess</t>
  </si>
  <si>
    <t>Tax with Cess</t>
  </si>
  <si>
    <t>Tax Credit</t>
  </si>
  <si>
    <t>Tax Liability</t>
  </si>
  <si>
    <t>Add: HRA</t>
  </si>
  <si>
    <t>Upto Rs. 2500 if Taxable Income &lt; Rs. 3.25 lakhs</t>
  </si>
  <si>
    <t>Computation of Total Income for FY  2018-19</t>
  </si>
  <si>
    <t>Standard Deduction</t>
  </si>
  <si>
    <t>Head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</si>
  <si>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</si>
  <si>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</si>
  <si>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</si>
  <si>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</si>
  <si>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</si>
  <si>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</si>
  <si>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</si>
  <si>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</si>
  <si>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</si>
  <si>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</si>
  <si>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</si>
  <si>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</si>
  <si>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</si>
  <si>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Basic Salary</t>
  </si>
  <si>
    <t xml:space="preserve">HRA </t>
  </si>
  <si>
    <t>Conveyance Allowance</t>
  </si>
  <si>
    <t>Special Allowance</t>
  </si>
  <si>
    <t>Punctuality and Attendance Bonus</t>
  </si>
  <si>
    <t>Festival Bonus</t>
  </si>
  <si>
    <t>Incentive</t>
  </si>
  <si>
    <t>Diff of Saalry</t>
  </si>
  <si>
    <t>Total Gross Earned</t>
  </si>
  <si>
    <t>Deduction Head</t>
  </si>
  <si>
    <t>Professional Tax</t>
  </si>
  <si>
    <t>ESIC</t>
  </si>
  <si>
    <t>TDS</t>
  </si>
  <si>
    <t>Deduction for Late Attendance</t>
  </si>
  <si>
    <t xml:space="preserve">Advance </t>
  </si>
  <si>
    <t>Others</t>
  </si>
  <si>
    <t>Total Gross Deduction</t>
  </si>
  <si>
    <t>Coin Adjustment</t>
  </si>
  <si>
    <t>Net Salary:</t>
  </si>
  <si>
    <t>Add: Special/Other Allowances</t>
  </si>
  <si>
    <t>Total TDS required to be deducted</t>
  </si>
  <si>
    <t>Amount(Rs.)</t>
  </si>
  <si>
    <t>Particulars</t>
  </si>
  <si>
    <t>Total TDS deducted till Jan-19</t>
  </si>
  <si>
    <t xml:space="preserve">Difference </t>
  </si>
  <si>
    <t>Deepak Singh</t>
  </si>
  <si>
    <t>CLXPS7839H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</si>
</sst>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wrapText="1"/>
    </xf>
    <xf numFmtId="164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1" applyFont="1" applyAlignment="1">
      <alignment wrapText="1"/>
    </xf>
    <xf numFmtId="164" fontId="3" fillId="0" borderId="1" xfId="1" applyFont="1" applyBorder="1" applyAlignment="1">
      <alignment wrapText="1"/>
    </xf>
    <xf numFmtId="164" fontId="2" fillId="0" borderId="0" xfId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5" fontId="3" fillId="0" borderId="0" xfId="1" applyNumberFormat="1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5" fontId="2" fillId="0" borderId="0" xfId="1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 shrinkToFit="1"/>
    </xf>
    <xf numFmtId="0" fontId="3" fillId="0" borderId="2" xfId="0" applyFont="1" applyBorder="1" applyAlignment="1">
      <alignment horizontal="right" vertical="center" wrapText="1"/>
    </xf>
    <xf numFmtId="164" fontId="2" fillId="0" borderId="2" xfId="1" applyFont="1" applyBorder="1" applyAlignment="1">
      <alignment horizontal="right" vertical="center" wrapText="1"/>
    </xf>
    <xf numFmtId="165" fontId="3" fillId="0" borderId="2" xfId="1" applyNumberFormat="1" applyFont="1" applyBorder="1" applyAlignment="1">
      <alignment horizontal="left" vertical="center" wrapText="1"/>
    </xf>
    <xf numFmtId="165" fontId="3" fillId="0" borderId="2" xfId="1" applyNumberFormat="1" applyFont="1" applyBorder="1" applyAlignment="1">
      <alignment vertical="center" wrapText="1"/>
    </xf>
    <xf numFmtId="9" fontId="3" fillId="0" borderId="2" xfId="0" applyNumberFormat="1" applyFont="1" applyBorder="1" applyAlignment="1">
      <alignment vertical="center" wrapText="1"/>
    </xf>
    <xf numFmtId="165" fontId="3" fillId="0" borderId="2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65" fontId="2" fillId="0" borderId="2" xfId="1" applyNumberFormat="1" applyFont="1" applyBorder="1" applyAlignment="1">
      <alignment vertical="center" wrapText="1"/>
    </xf>
    <xf numFmtId="9" fontId="3" fillId="0" borderId="2" xfId="0" applyNumberFormat="1" applyFont="1" applyBorder="1" applyAlignment="1">
      <alignment horizontal="right" vertical="center" wrapText="1"/>
    </xf>
    <xf numFmtId="9" fontId="2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3" xfId="1" applyFont="1" applyBorder="1" applyAlignment="1">
      <alignment wrapText="1"/>
    </xf>
    <xf numFmtId="164" fontId="2" fillId="0" borderId="4" xfId="1" applyFont="1" applyBorder="1" applyAlignment="1">
      <alignment wrapText="1"/>
    </xf>
    <xf numFmtId="165" fontId="2" fillId="0" borderId="4" xfId="1" applyNumberFormat="1" applyFont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Border="1"/>
    <xf numFmtId="164" fontId="5" fillId="0" borderId="2" xfId="1" applyFont="1" applyBorder="1"/>
    <xf numFmtId="0" fontId="5" fillId="0" borderId="0" xfId="0" applyFont="1"/>
    <xf numFmtId="0" fontId="3" fillId="0" borderId="2" xfId="0" applyFont="1" applyFill="1" applyBorder="1" applyAlignment="1">
      <alignment wrapText="1"/>
    </xf>
    <xf numFmtId="164" fontId="0" fillId="0" borderId="2" xfId="1" applyFont="1" applyFill="1" applyBorder="1" applyAlignment="1">
      <alignment wrapText="1"/>
    </xf>
    <xf numFmtId="164" fontId="0" fillId="0" borderId="2" xfId="1" applyFont="1" applyBorder="1"/>
    <xf numFmtId="0" fontId="0" fillId="0" borderId="2" xfId="0" applyBorder="1"/>
    <xf numFmtId="43" fontId="5" fillId="0" borderId="2" xfId="0" applyNumberFormat="1" applyFont="1" applyBorder="1"/>
    <xf numFmtId="164" fontId="0" fillId="0" borderId="2" xfId="1" applyFont="1" applyFill="1" applyBorder="1" applyAlignment="1">
      <alignment vertical="top" wrapText="1"/>
    </xf>
    <xf numFmtId="164" fontId="5" fillId="0" borderId="2" xfId="1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3" fillId="0" borderId="2" xfId="1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164" fontId="0" fillId="0" borderId="0" xfId="1" applyFont="1"/>
    <xf numFmtId="164" fontId="3" fillId="0" borderId="0" xfId="1" applyFont="1" applyFill="1" applyAlignment="1">
      <alignment wrapText="1"/>
    </xf>
    <xf numFmtId="0" fontId="3" fillId="0" borderId="2" xfId="0" applyFont="1" applyBorder="1" applyAlignment="1">
      <alignment wrapText="1"/>
    </xf>
    <xf numFmtId="164" fontId="3" fillId="0" borderId="2" xfId="1" applyFont="1" applyBorder="1" applyAlignment="1">
      <alignment wrapText="1"/>
    </xf>
    <xf numFmtId="164" fontId="2" fillId="0" borderId="2" xfId="1" applyFont="1" applyBorder="1" applyAlignment="1">
      <alignment wrapText="1"/>
    </xf>
    <xf numFmtId="165" fontId="3" fillId="0" borderId="0" xfId="1" applyNumberFormat="1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61" workbookViewId="0">
      <selection activeCell="B8" sqref="B8"/>
    </sheetView>
  </sheetViews>
  <sheetFormatPr defaultRowHeight="15" x14ac:dyDescent="0.25"/>
  <cols>
    <col min="1" max="1" width="32.28515625" style="3" bestFit="1" customWidth="1"/>
    <col min="2" max="2" width="34.140625" style="1" bestFit="1" customWidth="1"/>
    <col min="3" max="3" width="12.28515625" style="1" bestFit="1" customWidth="1"/>
    <col min="4" max="4" width="2.5703125" style="1" customWidth="1"/>
    <col min="5" max="5" width="12.85546875" style="1" bestFit="1" customWidth="1"/>
    <col min="6" max="6" width="12.28515625" style="1" bestFit="1" customWidth="1"/>
    <col min="7" max="7" width="13.5703125" style="1" customWidth="1"/>
    <col min="8" max="8" width="11.7109375" style="1" customWidth="1"/>
    <col min="9" max="9" width="11.5703125" style="1" bestFit="1" customWidth="1"/>
    <col min="10" max="16384" width="9.140625" style="1"/>
  </cols>
  <sheetData>
    <row r="1" spans="1:11" x14ac:dyDescent="0.25">
      <c r="A1" s="60" t="s">
        <v>62</v>
      </c>
      <c r="B1" s="60"/>
      <c r="C1" s="60"/>
      <c r="D1" s="13"/>
      <c r="E1" s="3"/>
      <c r="F1" s="3"/>
      <c r="G1" s="3"/>
    </row>
    <row r="3" spans="1:11" x14ac:dyDescent="0.25">
      <c r="A3" s="10" t="s">
        <v>0</v>
      </c>
      <c r="B3" s="33" t="s">
        <v>103</v>
      </c>
    </row>
    <row r="4" spans="1:11" x14ac:dyDescent="0.25">
      <c r="A4" s="10" t="s">
        <v>1</v>
      </c>
      <c r="B4" s="33"/>
    </row>
    <row r="5" spans="1:11" x14ac:dyDescent="0.25">
      <c r="A5" s="10" t="s">
        <v>2</v>
      </c>
      <c r="B5" s="34">
        <v>32883</v>
      </c>
    </row>
    <row r="6" spans="1:11" x14ac:dyDescent="0.25">
      <c r="A6" s="10" t="s">
        <v>3</v>
      </c>
      <c r="B6" s="10" t="s">
        <v>104</v>
      </c>
    </row>
    <row r="7" spans="1:11" x14ac:dyDescent="0.25">
      <c r="A7" s="10" t="s">
        <v>4</v>
      </c>
      <c r="B7" s="35"/>
    </row>
    <row r="8" spans="1:11" x14ac:dyDescent="0.25">
      <c r="A8" s="10" t="s">
        <v>5</v>
      </c>
      <c r="B8" s="59">
        <v>42884</v>
      </c>
      <c r="F8" s="2"/>
      <c r="G8" s="12"/>
      <c r="H8" s="12"/>
      <c r="I8" s="2"/>
      <c r="J8" s="12"/>
      <c r="K8" s="12"/>
    </row>
    <row r="9" spans="1:11" x14ac:dyDescent="0.25">
      <c r="F9" s="2"/>
      <c r="G9" s="12"/>
      <c r="H9" s="12"/>
      <c r="I9" s="2"/>
      <c r="J9" s="12"/>
      <c r="K9" s="12"/>
    </row>
    <row r="10" spans="1:11" x14ac:dyDescent="0.25">
      <c r="A10" s="3" t="s">
        <v>6</v>
      </c>
      <c r="F10" s="2"/>
      <c r="G10" s="12"/>
      <c r="H10" s="12"/>
      <c r="I10" s="2"/>
      <c r="J10" s="12"/>
      <c r="K10" s="12"/>
    </row>
    <row r="11" spans="1:11" x14ac:dyDescent="0.25">
      <c r="A11" s="1" t="s">
        <v>7</v>
      </c>
      <c r="B11" s="4">
        <f>summary!N2+summary!G9</f>
        <v>189908</v>
      </c>
      <c r="C11" s="4"/>
      <c r="D11" s="4"/>
      <c r="F11" s="2">
        <f>(66000*8)+(60000*4)</f>
        <v>768000</v>
      </c>
      <c r="G11" s="12"/>
      <c r="H11" s="12"/>
    </row>
    <row r="12" spans="1:11" x14ac:dyDescent="0.25">
      <c r="A12" s="1" t="s">
        <v>60</v>
      </c>
      <c r="B12" s="4">
        <f>summary!N3</f>
        <v>94954</v>
      </c>
      <c r="C12" s="4"/>
      <c r="D12" s="4"/>
      <c r="F12" s="2"/>
      <c r="G12" s="12"/>
      <c r="H12" s="12"/>
    </row>
    <row r="13" spans="1:11" x14ac:dyDescent="0.25">
      <c r="A13" s="1" t="s">
        <v>9</v>
      </c>
      <c r="B13" s="4">
        <f>summary!N4</f>
        <v>17550</v>
      </c>
      <c r="C13" s="4"/>
      <c r="D13" s="4"/>
      <c r="F13" s="2"/>
      <c r="G13" s="12"/>
      <c r="H13" s="12"/>
    </row>
    <row r="14" spans="1:11" x14ac:dyDescent="0.25">
      <c r="A14" s="1" t="s">
        <v>97</v>
      </c>
      <c r="B14" s="4">
        <f>summary!N5</f>
        <v>119604</v>
      </c>
      <c r="C14" s="4"/>
      <c r="D14" s="4"/>
      <c r="F14" s="2"/>
      <c r="G14" s="12"/>
      <c r="H14" s="12"/>
    </row>
    <row r="15" spans="1:11" x14ac:dyDescent="0.25">
      <c r="A15" s="1" t="s">
        <v>8</v>
      </c>
      <c r="B15" s="54">
        <f>summary!N6+summary!N7</f>
        <v>12000</v>
      </c>
      <c r="C15" s="4"/>
      <c r="D15" s="4"/>
      <c r="F15" s="2"/>
      <c r="G15" s="12"/>
      <c r="H15" s="12"/>
    </row>
    <row r="16" spans="1:11" ht="15.75" thickBot="1" x14ac:dyDescent="0.3">
      <c r="A16" s="1"/>
      <c r="B16" s="4"/>
      <c r="C16" s="36">
        <f>SUM(B11:B16)</f>
        <v>434016</v>
      </c>
      <c r="D16" s="6"/>
      <c r="F16" s="2"/>
      <c r="G16" s="12"/>
      <c r="H16" s="12"/>
    </row>
    <row r="17" spans="1:6" ht="15.75" thickTop="1" x14ac:dyDescent="0.25">
      <c r="B17" s="4"/>
      <c r="C17" s="6"/>
      <c r="D17" s="6"/>
    </row>
    <row r="18" spans="1:6" x14ac:dyDescent="0.25">
      <c r="A18" s="3" t="s">
        <v>10</v>
      </c>
      <c r="B18" s="4"/>
      <c r="C18" s="6"/>
      <c r="D18" s="6"/>
    </row>
    <row r="19" spans="1:6" x14ac:dyDescent="0.25">
      <c r="A19" s="1" t="s">
        <v>63</v>
      </c>
      <c r="B19" s="4">
        <v>40000</v>
      </c>
      <c r="C19" s="6"/>
      <c r="D19" s="6"/>
    </row>
    <row r="20" spans="1:6" x14ac:dyDescent="0.25">
      <c r="A20" s="1" t="s">
        <v>11</v>
      </c>
      <c r="B20" s="4">
        <v>0</v>
      </c>
      <c r="C20" s="6"/>
      <c r="D20" s="6"/>
    </row>
    <row r="21" spans="1:6" ht="15.75" thickBot="1" x14ac:dyDescent="0.3">
      <c r="A21" s="1" t="s">
        <v>12</v>
      </c>
      <c r="B21" s="5">
        <f>summary!N12</f>
        <v>2300</v>
      </c>
      <c r="C21" s="36">
        <f>B21+B19+B20</f>
        <v>42300</v>
      </c>
      <c r="D21" s="6"/>
      <c r="F21" s="7"/>
    </row>
    <row r="22" spans="1:6" ht="16.5" thickTop="1" thickBot="1" x14ac:dyDescent="0.3">
      <c r="B22" s="4"/>
      <c r="C22" s="4"/>
      <c r="D22" s="4"/>
    </row>
    <row r="23" spans="1:6" ht="15.75" thickBot="1" x14ac:dyDescent="0.3">
      <c r="A23" s="3" t="s">
        <v>13</v>
      </c>
      <c r="B23" s="4"/>
      <c r="C23" s="37">
        <f>C16-C21</f>
        <v>391716</v>
      </c>
      <c r="D23" s="4"/>
    </row>
    <row r="24" spans="1:6" x14ac:dyDescent="0.25">
      <c r="B24" s="4"/>
      <c r="C24" s="4"/>
      <c r="D24" s="4"/>
    </row>
    <row r="25" spans="1:6" x14ac:dyDescent="0.25">
      <c r="A25" s="3" t="s">
        <v>14</v>
      </c>
      <c r="B25" s="4"/>
      <c r="C25" s="4"/>
      <c r="D25" s="4"/>
    </row>
    <row r="26" spans="1:6" x14ac:dyDescent="0.25">
      <c r="B26" s="4"/>
      <c r="C26" s="4"/>
      <c r="D26" s="4"/>
    </row>
    <row r="27" spans="1:6" x14ac:dyDescent="0.25">
      <c r="A27" s="1" t="s">
        <v>15</v>
      </c>
      <c r="B27" s="4">
        <v>0</v>
      </c>
      <c r="C27" s="4"/>
      <c r="D27" s="4"/>
    </row>
    <row r="28" spans="1:6" x14ac:dyDescent="0.25">
      <c r="A28" s="1" t="s">
        <v>16</v>
      </c>
      <c r="B28" s="4">
        <v>0</v>
      </c>
      <c r="C28" s="4"/>
      <c r="D28" s="4"/>
    </row>
    <row r="29" spans="1:6" x14ac:dyDescent="0.25">
      <c r="A29" s="1" t="s">
        <v>17</v>
      </c>
      <c r="B29" s="4">
        <f>B27-B28</f>
        <v>0</v>
      </c>
      <c r="C29" s="4"/>
      <c r="D29" s="4"/>
    </row>
    <row r="30" spans="1:6" x14ac:dyDescent="0.25">
      <c r="A30" s="1" t="s">
        <v>18</v>
      </c>
      <c r="B30" s="4">
        <v>0</v>
      </c>
      <c r="C30" s="4"/>
      <c r="D30" s="4"/>
    </row>
    <row r="31" spans="1:6" x14ac:dyDescent="0.25">
      <c r="A31" s="1" t="s">
        <v>19</v>
      </c>
      <c r="B31" s="4">
        <f>B29*0.3</f>
        <v>0</v>
      </c>
      <c r="C31" s="4"/>
      <c r="D31" s="4"/>
    </row>
    <row r="32" spans="1:6" x14ac:dyDescent="0.25">
      <c r="A32" s="1" t="s">
        <v>20</v>
      </c>
      <c r="B32" s="5">
        <v>0</v>
      </c>
      <c r="C32" s="4">
        <f>B29-B31-B32</f>
        <v>0</v>
      </c>
      <c r="D32" s="4"/>
    </row>
    <row r="34" spans="1:8" x14ac:dyDescent="0.25">
      <c r="A34" s="3" t="s">
        <v>21</v>
      </c>
    </row>
    <row r="36" spans="1:8" x14ac:dyDescent="0.25">
      <c r="A36" s="1" t="s">
        <v>22</v>
      </c>
    </row>
    <row r="37" spans="1:8" x14ac:dyDescent="0.25">
      <c r="A37" s="1" t="s">
        <v>23</v>
      </c>
      <c r="B37" s="8"/>
      <c r="C37" s="1">
        <f>B36+B37</f>
        <v>0</v>
      </c>
    </row>
    <row r="39" spans="1:8" x14ac:dyDescent="0.25">
      <c r="A39" s="3" t="s">
        <v>24</v>
      </c>
      <c r="C39" s="7">
        <f>C37+C32+C23</f>
        <v>391716</v>
      </c>
      <c r="D39" s="7"/>
    </row>
    <row r="41" spans="1:8" x14ac:dyDescent="0.25">
      <c r="A41" s="3" t="s">
        <v>25</v>
      </c>
    </row>
    <row r="43" spans="1:8" x14ac:dyDescent="0.25">
      <c r="A43" s="14" t="s">
        <v>26</v>
      </c>
      <c r="B43" s="9"/>
      <c r="C43" s="11"/>
      <c r="D43" s="11"/>
    </row>
    <row r="44" spans="1:8" ht="30" x14ac:dyDescent="0.25">
      <c r="A44" s="15" t="s">
        <v>27</v>
      </c>
      <c r="B44" s="15"/>
      <c r="C44" s="54"/>
      <c r="D44" s="11"/>
      <c r="E44" s="4"/>
      <c r="F44" s="4"/>
      <c r="G44" s="4"/>
      <c r="H44" s="4"/>
    </row>
    <row r="45" spans="1:8" x14ac:dyDescent="0.25">
      <c r="A45" s="14" t="s">
        <v>28</v>
      </c>
      <c r="B45" s="9"/>
      <c r="C45" s="11"/>
      <c r="D45" s="11"/>
    </row>
    <row r="46" spans="1:8" ht="30" x14ac:dyDescent="0.25">
      <c r="A46" s="15" t="s">
        <v>29</v>
      </c>
      <c r="B46" s="15"/>
      <c r="C46" s="11"/>
      <c r="D46" s="11"/>
    </row>
    <row r="47" spans="1:8" x14ac:dyDescent="0.25">
      <c r="A47" s="14" t="s">
        <v>30</v>
      </c>
      <c r="B47" s="9"/>
      <c r="C47" s="11"/>
      <c r="D47" s="11"/>
    </row>
    <row r="48" spans="1:8" ht="30" x14ac:dyDescent="0.25">
      <c r="A48" s="15" t="s">
        <v>31</v>
      </c>
      <c r="B48" s="15"/>
      <c r="C48" s="11"/>
      <c r="D48" s="11"/>
    </row>
    <row r="49" spans="1:5" x14ac:dyDescent="0.25">
      <c r="A49" s="14" t="s">
        <v>32</v>
      </c>
      <c r="B49" s="9"/>
      <c r="C49" s="11"/>
      <c r="D49" s="11"/>
    </row>
    <row r="50" spans="1:5" ht="30" x14ac:dyDescent="0.25">
      <c r="A50" s="15" t="s">
        <v>33</v>
      </c>
      <c r="B50" s="15"/>
      <c r="C50" s="58"/>
      <c r="D50" s="11"/>
    </row>
    <row r="51" spans="1:5" x14ac:dyDescent="0.25">
      <c r="A51" s="14" t="s">
        <v>34</v>
      </c>
      <c r="B51" s="9"/>
      <c r="C51" s="11"/>
      <c r="D51" s="11"/>
    </row>
    <row r="52" spans="1:5" ht="30" x14ac:dyDescent="0.25">
      <c r="A52" s="15" t="s">
        <v>35</v>
      </c>
      <c r="B52" s="15"/>
      <c r="C52" s="11"/>
      <c r="D52" s="11"/>
    </row>
    <row r="53" spans="1:5" x14ac:dyDescent="0.25">
      <c r="A53" s="14" t="s">
        <v>36</v>
      </c>
      <c r="B53" s="9"/>
      <c r="C53" s="11"/>
      <c r="D53" s="11"/>
    </row>
    <row r="54" spans="1:5" x14ac:dyDescent="0.25">
      <c r="A54" s="15" t="s">
        <v>37</v>
      </c>
      <c r="B54" s="15"/>
      <c r="C54" s="11"/>
      <c r="D54" s="11"/>
    </row>
    <row r="55" spans="1:5" x14ac:dyDescent="0.25">
      <c r="A55" s="14" t="s">
        <v>38</v>
      </c>
      <c r="B55" s="9"/>
      <c r="C55" s="11"/>
      <c r="D55" s="11"/>
    </row>
    <row r="56" spans="1:5" ht="30" x14ac:dyDescent="0.25">
      <c r="A56" s="15" t="s">
        <v>39</v>
      </c>
      <c r="B56" s="15"/>
      <c r="C56" s="11"/>
      <c r="D56" s="11"/>
    </row>
    <row r="57" spans="1:5" x14ac:dyDescent="0.25">
      <c r="A57" s="14"/>
      <c r="B57" s="15"/>
      <c r="C57" s="11"/>
      <c r="D57" s="11"/>
    </row>
    <row r="58" spans="1:5" ht="15.75" thickBot="1" x14ac:dyDescent="0.3">
      <c r="A58" s="14" t="s">
        <v>40</v>
      </c>
      <c r="B58" s="14"/>
      <c r="C58" s="16">
        <f>SUM(C43:C56)</f>
        <v>0</v>
      </c>
      <c r="D58" s="16"/>
    </row>
    <row r="59" spans="1:5" ht="15.75" thickBot="1" x14ac:dyDescent="0.3">
      <c r="A59" s="14" t="s">
        <v>41</v>
      </c>
      <c r="B59" s="14" t="s">
        <v>42</v>
      </c>
      <c r="C59" s="38">
        <f>C39-C58</f>
        <v>391716</v>
      </c>
      <c r="D59" s="16"/>
    </row>
    <row r="60" spans="1:5" x14ac:dyDescent="0.25">
      <c r="A60" s="17"/>
      <c r="B60" s="17"/>
      <c r="C60" s="17"/>
      <c r="D60" s="17"/>
      <c r="E60" s="17"/>
    </row>
    <row r="61" spans="1:5" x14ac:dyDescent="0.25">
      <c r="A61" s="18" t="s">
        <v>43</v>
      </c>
      <c r="B61" s="18" t="s">
        <v>44</v>
      </c>
      <c r="C61" s="18" t="s">
        <v>45</v>
      </c>
      <c r="D61" s="18"/>
      <c r="E61" s="18" t="s">
        <v>46</v>
      </c>
    </row>
    <row r="62" spans="1:5" ht="30" x14ac:dyDescent="0.25">
      <c r="A62" s="19" t="s">
        <v>47</v>
      </c>
      <c r="B62" s="20" t="s">
        <v>48</v>
      </c>
      <c r="C62" s="21" t="s">
        <v>49</v>
      </c>
      <c r="D62" s="21"/>
      <c r="E62" s="22">
        <v>84000</v>
      </c>
    </row>
    <row r="63" spans="1:5" x14ac:dyDescent="0.25">
      <c r="A63" s="23">
        <v>250000</v>
      </c>
      <c r="B63" s="24">
        <f>IF(C59&lt;=A63,C59-0,A63)</f>
        <v>250000</v>
      </c>
      <c r="C63" s="25">
        <v>0</v>
      </c>
      <c r="D63" s="25"/>
      <c r="E63" s="24">
        <f>B63*C63</f>
        <v>0</v>
      </c>
    </row>
    <row r="64" spans="1:5" x14ac:dyDescent="0.25">
      <c r="A64" s="23">
        <v>500000</v>
      </c>
      <c r="B64" s="24">
        <f>MAX(IF(C59&lt;=A64,C59-A63,A64-A63),IF(C59&gt;A63,,0))</f>
        <v>141716</v>
      </c>
      <c r="C64" s="25">
        <v>0.05</v>
      </c>
      <c r="D64" s="25"/>
      <c r="E64" s="24">
        <f>B64*C64</f>
        <v>7085.8</v>
      </c>
    </row>
    <row r="65" spans="1:7" x14ac:dyDescent="0.25">
      <c r="A65" s="23">
        <v>1000000</v>
      </c>
      <c r="B65" s="24">
        <f>MAX(IF(C59&lt;=A65,C59-A64,A65-A64),IF(C59&gt;A64,,0))</f>
        <v>0</v>
      </c>
      <c r="C65" s="25">
        <v>0.2</v>
      </c>
      <c r="D65" s="25"/>
      <c r="E65" s="24">
        <f>B65*C65</f>
        <v>0</v>
      </c>
    </row>
    <row r="66" spans="1:7" x14ac:dyDescent="0.25">
      <c r="A66" s="26" t="s">
        <v>50</v>
      </c>
      <c r="B66" s="24">
        <f>MAX(C59&gt;A65,C59-A65,0)</f>
        <v>0</v>
      </c>
      <c r="C66" s="25">
        <v>0.3</v>
      </c>
      <c r="D66" s="25"/>
      <c r="E66" s="24">
        <f>B66*C66</f>
        <v>0</v>
      </c>
    </row>
    <row r="67" spans="1:7" x14ac:dyDescent="0.25">
      <c r="A67" s="27" t="s">
        <v>51</v>
      </c>
      <c r="B67" s="28"/>
      <c r="C67" s="27" t="s">
        <v>52</v>
      </c>
      <c r="D67" s="27"/>
      <c r="E67" s="29">
        <f>SUM(E63:E66)</f>
        <v>7085.8</v>
      </c>
    </row>
    <row r="68" spans="1:7" x14ac:dyDescent="0.25">
      <c r="A68" s="21" t="s">
        <v>53</v>
      </c>
      <c r="B68" s="21" t="s">
        <v>54</v>
      </c>
      <c r="C68" s="30">
        <v>0.12</v>
      </c>
      <c r="D68" s="30"/>
      <c r="E68" s="24">
        <f>IF(C59&gt;10000000,E67*C68,0)</f>
        <v>0</v>
      </c>
    </row>
    <row r="69" spans="1:7" x14ac:dyDescent="0.25">
      <c r="A69" s="27" t="s">
        <v>55</v>
      </c>
      <c r="B69" s="27"/>
      <c r="C69" s="31" t="s">
        <v>52</v>
      </c>
      <c r="D69" s="31"/>
      <c r="E69" s="29">
        <f>E67+E68</f>
        <v>7085.8</v>
      </c>
    </row>
    <row r="70" spans="1:7" x14ac:dyDescent="0.25">
      <c r="A70" s="21" t="s">
        <v>56</v>
      </c>
      <c r="B70" s="32"/>
      <c r="C70" s="25">
        <v>0.04</v>
      </c>
      <c r="D70" s="25"/>
      <c r="E70" s="24">
        <f>C70*(E69-E72)</f>
        <v>283.43200000000002</v>
      </c>
    </row>
    <row r="71" spans="1:7" x14ac:dyDescent="0.25">
      <c r="A71" s="27" t="s">
        <v>57</v>
      </c>
      <c r="B71" s="28"/>
      <c r="C71" s="27" t="s">
        <v>52</v>
      </c>
      <c r="D71" s="27"/>
      <c r="E71" s="29">
        <f>E69+E70</f>
        <v>7369.232</v>
      </c>
    </row>
    <row r="72" spans="1:7" ht="30" x14ac:dyDescent="0.25">
      <c r="A72" s="21" t="s">
        <v>58</v>
      </c>
      <c r="B72" s="21" t="s">
        <v>61</v>
      </c>
      <c r="C72" s="30" t="s">
        <v>52</v>
      </c>
      <c r="D72" s="30"/>
      <c r="E72" s="24">
        <v>0</v>
      </c>
    </row>
    <row r="73" spans="1:7" x14ac:dyDescent="0.25">
      <c r="A73" s="27" t="s">
        <v>59</v>
      </c>
      <c r="B73" s="28"/>
      <c r="C73" s="27" t="s">
        <v>52</v>
      </c>
      <c r="D73" s="27"/>
      <c r="E73" s="29">
        <f>E71-E72</f>
        <v>7369.232</v>
      </c>
      <c r="G73" s="7"/>
    </row>
    <row r="74" spans="1:7" x14ac:dyDescent="0.25">
      <c r="G74" s="7"/>
    </row>
    <row r="76" spans="1:7" x14ac:dyDescent="0.25">
      <c r="B76" s="3" t="s">
        <v>90</v>
      </c>
    </row>
    <row r="77" spans="1:7" x14ac:dyDescent="0.25">
      <c r="B77" s="10" t="s">
        <v>100</v>
      </c>
      <c r="C77" s="10" t="s">
        <v>99</v>
      </c>
    </row>
    <row r="78" spans="1:7" x14ac:dyDescent="0.25">
      <c r="B78" s="55" t="s">
        <v>98</v>
      </c>
      <c r="C78" s="56">
        <f>E73</f>
        <v>7369.232</v>
      </c>
    </row>
    <row r="79" spans="1:7" x14ac:dyDescent="0.25">
      <c r="B79" s="55" t="s">
        <v>101</v>
      </c>
      <c r="C79" s="56">
        <f>SUM(summary!F14:K14)</f>
        <v>0</v>
      </c>
    </row>
    <row r="80" spans="1:7" x14ac:dyDescent="0.25">
      <c r="B80" s="10" t="s">
        <v>102</v>
      </c>
      <c r="C80" s="57">
        <f>C78-C79</f>
        <v>7369.232</v>
      </c>
    </row>
  </sheetData>
  <mergeCells count="1">
    <mergeCell ref="A1:C1"/>
  </mergeCells>
  <dataValidations count="9">
    <dataValidation type="whole" operator="lessThanOrEqual" allowBlank="1" showInputMessage="1" showErrorMessage="1" errorTitle="Deduction Limit" error="Should be less than or equal to Rs. 1.5 Lakh" promptTitle="Should be Rs. 1.5 Lakh or less" sqref="C43 D43:D44">
      <formula1>150000</formula1>
    </dataValidation>
    <dataValidation type="whole" errorStyle="warning" operator="lessThanOrEqual" allowBlank="1" showInputMessage="1" showErrorMessage="1" errorTitle="Benefit Limit" error="Are you sure you are eligible for Home Loan Interest Benefit beyond Rs. 1.5 Lakhs and upto Rs. 2.5 Lakhs " sqref="C58:D58">
      <formula1>150000</formula1>
    </dataValidation>
    <dataValidation type="whole" operator="lessThanOrEqual" allowBlank="1" showInputMessage="1" showErrorMessage="1" errorTitle="Deduction Limit" error="Should be less than or equal to Rs. 50,000." sqref="C47:D48">
      <formula1>50000</formula1>
    </dataValidation>
    <dataValidation type="whole" operator="lessThanOrEqual" allowBlank="1" showInputMessage="1" showErrorMessage="1" errorTitle="Deduction Limit" error="Should be less than Rs. 10,000 which is the limit specified" sqref="C55:D56">
      <formula1>10000</formula1>
    </dataValidation>
    <dataValidation operator="lessThanOrEqual" allowBlank="1" showInputMessage="1" showErrorMessage="1" errorTitle="Deduction Limit" error="Should be less than Rs. 15,000 or Rs. 35,000 if parents are also covered and are over 60 year" sqref="C51:D54"/>
    <dataValidation type="whole" operator="lessThanOrEqual" allowBlank="1" showInputMessage="1" showErrorMessage="1" errorTitle="Benefit Limit" error="Should be less than Rs. 2.0 lakhs" sqref="C57:D57">
      <formula1>200000</formula1>
    </dataValidation>
    <dataValidation type="whole" operator="lessThanOrEqual" allowBlank="1" showInputMessage="1" showErrorMessage="1" errorTitle="Deduction Limit" error="Should be less than Rs. 15,000 or Rs. 35,000 if parents are also covered and are over 60 year" sqref="C49:D50">
      <formula1>35000</formula1>
    </dataValidation>
    <dataValidation type="whole" operator="lessThanOrEqual" allowBlank="1" showInputMessage="1" showErrorMessage="1" errorTitle="Deduction Limit" error="Should be less than or equal to Rs. 25,000 i.e. 50% of maximum investments Rs. 50,000 for the first time." sqref="C45:D46">
      <formula1>25000</formula1>
    </dataValidation>
    <dataValidation type="list" allowBlank="1" showInputMessage="1" showErrorMessage="1" sqref="E62">
      <formula1>$B$63:$B$66</formula1>
    </dataValidation>
  </dataValidations>
  <pageMargins left="0.31496062992125984" right="0.15748031496062992" top="0.59055118110236227" bottom="0.74803149606299213" header="0.27559055118110237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11" sqref="M11"/>
    </sheetView>
  </sheetViews>
  <sheetFormatPr defaultColWidth="17.5703125" defaultRowHeight="15" x14ac:dyDescent="0.25"/>
  <cols>
    <col min="1" max="1" width="22" customWidth="1"/>
    <col min="2" max="11" width="10.7109375" customWidth="1"/>
    <col min="12" max="12" width="10.7109375" style="53" customWidth="1"/>
    <col min="13" max="13" width="10.7109375" customWidth="1"/>
    <col min="14" max="14" width="11.5703125" style="42" bestFit="1" customWidth="1"/>
  </cols>
  <sheetData>
    <row r="1" spans="1:14" s="42" customFormat="1" x14ac:dyDescent="0.25">
      <c r="A1" s="39" t="s">
        <v>64</v>
      </c>
      <c r="B1" s="39" t="s">
        <v>65</v>
      </c>
      <c r="C1" s="40" t="s">
        <v>66</v>
      </c>
      <c r="D1" s="40" t="s">
        <v>67</v>
      </c>
      <c r="E1" s="40" t="s">
        <v>68</v>
      </c>
      <c r="F1" s="40" t="s">
        <v>69</v>
      </c>
      <c r="G1" s="40" t="s">
        <v>70</v>
      </c>
      <c r="H1" s="40" t="s">
        <v>71</v>
      </c>
      <c r="I1" s="40" t="s">
        <v>72</v>
      </c>
      <c r="J1" s="40" t="s">
        <v>73</v>
      </c>
      <c r="K1" s="40" t="s">
        <v>74</v>
      </c>
      <c r="L1" s="41" t="s">
        <v>75</v>
      </c>
      <c r="M1" s="40" t="s">
        <v>76</v>
      </c>
      <c r="N1" s="40" t="s">
        <v>77</v>
      </c>
    </row>
    <row r="2" spans="1:14" x14ac:dyDescent="0.25">
      <c r="A2" s="43" t="s">
        <v>78</v>
      </c>
      <c r="B2" s="44">
        <v>16500</v>
      </c>
      <c r="C2" s="44">
        <v>16497</v>
      </c>
      <c r="D2" s="44">
        <v>16497</v>
      </c>
      <c r="E2" s="44">
        <v>16497</v>
      </c>
      <c r="F2" s="44">
        <v>16497</v>
      </c>
      <c r="G2" s="44">
        <v>18000</v>
      </c>
      <c r="H2" s="44">
        <v>18000</v>
      </c>
      <c r="I2" s="44">
        <v>17420</v>
      </c>
      <c r="J2" s="44">
        <v>18000</v>
      </c>
      <c r="K2" s="44">
        <v>18000</v>
      </c>
      <c r="L2" s="45">
        <v>18000</v>
      </c>
      <c r="M2" s="46"/>
      <c r="N2" s="47">
        <f>SUM(B2:M2)</f>
        <v>189908</v>
      </c>
    </row>
    <row r="3" spans="1:14" x14ac:dyDescent="0.25">
      <c r="A3" s="43" t="s">
        <v>79</v>
      </c>
      <c r="B3" s="44">
        <v>8250</v>
      </c>
      <c r="C3" s="44">
        <v>8248.5</v>
      </c>
      <c r="D3" s="44">
        <v>8248.5</v>
      </c>
      <c r="E3" s="44">
        <v>8248.5</v>
      </c>
      <c r="F3" s="44">
        <v>8248.5</v>
      </c>
      <c r="G3" s="44">
        <v>9000</v>
      </c>
      <c r="H3" s="44">
        <v>9000</v>
      </c>
      <c r="I3" s="44">
        <v>8710</v>
      </c>
      <c r="J3" s="44">
        <v>9000</v>
      </c>
      <c r="K3" s="44">
        <v>9000</v>
      </c>
      <c r="L3" s="45">
        <v>9000</v>
      </c>
      <c r="M3" s="46"/>
      <c r="N3" s="47">
        <f t="shared" ref="N3:N20" si="0">SUM(B3:M3)</f>
        <v>94954</v>
      </c>
    </row>
    <row r="4" spans="1:14" x14ac:dyDescent="0.25">
      <c r="A4" s="43" t="s">
        <v>80</v>
      </c>
      <c r="B4" s="44">
        <v>1600</v>
      </c>
      <c r="C4" s="44">
        <v>1600</v>
      </c>
      <c r="D4" s="44">
        <v>1600</v>
      </c>
      <c r="E4" s="44">
        <v>1600</v>
      </c>
      <c r="F4" s="44">
        <v>1600</v>
      </c>
      <c r="G4" s="44">
        <v>1600</v>
      </c>
      <c r="H4" s="44">
        <v>1600</v>
      </c>
      <c r="I4" s="44">
        <v>1550</v>
      </c>
      <c r="J4" s="44">
        <v>1600</v>
      </c>
      <c r="K4" s="44">
        <v>1600</v>
      </c>
      <c r="L4" s="45">
        <v>1600</v>
      </c>
      <c r="M4" s="46"/>
      <c r="N4" s="47">
        <f t="shared" si="0"/>
        <v>17550</v>
      </c>
    </row>
    <row r="5" spans="1:14" x14ac:dyDescent="0.25">
      <c r="A5" s="43" t="s">
        <v>81</v>
      </c>
      <c r="B5" s="44">
        <v>10317</v>
      </c>
      <c r="C5" s="44">
        <v>10314.5</v>
      </c>
      <c r="D5" s="44">
        <v>10314.5</v>
      </c>
      <c r="E5" s="44">
        <v>10314.5</v>
      </c>
      <c r="F5" s="44">
        <v>10314.5</v>
      </c>
      <c r="G5" s="44">
        <v>11400</v>
      </c>
      <c r="H5" s="44">
        <v>11400</v>
      </c>
      <c r="I5" s="44">
        <v>11029</v>
      </c>
      <c r="J5" s="44">
        <v>11400</v>
      </c>
      <c r="K5" s="44">
        <v>11400</v>
      </c>
      <c r="L5" s="45">
        <v>11400</v>
      </c>
      <c r="M5" s="46"/>
      <c r="N5" s="47">
        <f t="shared" si="0"/>
        <v>119604</v>
      </c>
    </row>
    <row r="6" spans="1:14" ht="30" x14ac:dyDescent="0.25">
      <c r="A6" s="43" t="s">
        <v>82</v>
      </c>
      <c r="B6" s="44"/>
      <c r="C6" s="44">
        <v>1000</v>
      </c>
      <c r="D6" s="44">
        <v>1000</v>
      </c>
      <c r="E6" s="44">
        <v>1000</v>
      </c>
      <c r="F6" s="44">
        <v>1000</v>
      </c>
      <c r="G6" s="44">
        <v>0</v>
      </c>
      <c r="H6" s="44"/>
      <c r="I6" s="44">
        <v>0</v>
      </c>
      <c r="J6" s="44">
        <v>1000</v>
      </c>
      <c r="K6" s="44">
        <v>1000</v>
      </c>
      <c r="L6" s="45">
        <v>1000</v>
      </c>
      <c r="M6" s="46"/>
      <c r="N6" s="47">
        <f t="shared" si="0"/>
        <v>7000</v>
      </c>
    </row>
    <row r="7" spans="1:14" x14ac:dyDescent="0.25">
      <c r="A7" s="43" t="s">
        <v>83</v>
      </c>
      <c r="B7" s="44"/>
      <c r="C7" s="44"/>
      <c r="D7" s="44"/>
      <c r="E7" s="44"/>
      <c r="F7" s="44"/>
      <c r="G7" s="44"/>
      <c r="H7" s="44"/>
      <c r="I7" s="44">
        <v>5000</v>
      </c>
      <c r="J7" s="44"/>
      <c r="K7" s="44"/>
      <c r="L7" s="45"/>
      <c r="M7" s="46"/>
      <c r="N7" s="47">
        <f t="shared" si="0"/>
        <v>5000</v>
      </c>
    </row>
    <row r="8" spans="1:14" x14ac:dyDescent="0.25">
      <c r="A8" s="43" t="s">
        <v>84</v>
      </c>
      <c r="B8" s="44"/>
      <c r="C8" s="44"/>
      <c r="D8" s="44"/>
      <c r="E8" s="44"/>
      <c r="F8" s="44"/>
      <c r="G8" s="44"/>
      <c r="H8" s="44"/>
      <c r="I8" s="44"/>
      <c r="J8" s="48"/>
      <c r="K8" s="44"/>
      <c r="L8" s="45"/>
      <c r="M8" s="46"/>
      <c r="N8" s="47">
        <f t="shared" si="0"/>
        <v>0</v>
      </c>
    </row>
    <row r="9" spans="1:14" x14ac:dyDescent="0.25">
      <c r="A9" s="43" t="s">
        <v>85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5"/>
      <c r="M9" s="46"/>
      <c r="N9" s="47"/>
    </row>
    <row r="10" spans="1:14" x14ac:dyDescent="0.25">
      <c r="A10" s="39" t="s">
        <v>86</v>
      </c>
      <c r="B10" s="49">
        <f>SUM(B2:B9)</f>
        <v>36667</v>
      </c>
      <c r="C10" s="49">
        <f>SUM(C2:C9)</f>
        <v>37660</v>
      </c>
      <c r="D10" s="49">
        <f t="shared" ref="D10:J10" si="1">SUM(D2:D9)</f>
        <v>37660</v>
      </c>
      <c r="E10" s="49">
        <f t="shared" si="1"/>
        <v>37660</v>
      </c>
      <c r="F10" s="49">
        <f t="shared" si="1"/>
        <v>37660</v>
      </c>
      <c r="G10" s="49">
        <f t="shared" si="1"/>
        <v>40000</v>
      </c>
      <c r="H10" s="49">
        <f t="shared" si="1"/>
        <v>40000</v>
      </c>
      <c r="I10" s="49">
        <f t="shared" si="1"/>
        <v>43709</v>
      </c>
      <c r="J10" s="49">
        <f t="shared" si="1"/>
        <v>41000</v>
      </c>
      <c r="K10" s="49">
        <f t="shared" ref="K10:M10" si="2">SUM(K2:K8)</f>
        <v>41000</v>
      </c>
      <c r="L10" s="49">
        <f t="shared" si="2"/>
        <v>41000</v>
      </c>
      <c r="M10" s="49">
        <f t="shared" si="2"/>
        <v>0</v>
      </c>
      <c r="N10" s="47">
        <f t="shared" si="0"/>
        <v>434016</v>
      </c>
    </row>
    <row r="11" spans="1:14" x14ac:dyDescent="0.25">
      <c r="A11" s="39" t="s">
        <v>87</v>
      </c>
      <c r="B11" s="49"/>
      <c r="C11" s="46"/>
      <c r="D11" s="46"/>
      <c r="E11" s="46"/>
      <c r="F11" s="46"/>
      <c r="G11" s="46"/>
      <c r="H11" s="46"/>
      <c r="I11" s="46"/>
      <c r="J11" s="46"/>
      <c r="K11" s="46"/>
      <c r="L11" s="45"/>
      <c r="M11" s="46"/>
      <c r="N11" s="47">
        <f t="shared" si="0"/>
        <v>0</v>
      </c>
    </row>
    <row r="12" spans="1:14" x14ac:dyDescent="0.25">
      <c r="A12" s="50" t="s">
        <v>88</v>
      </c>
      <c r="B12" s="44">
        <v>200</v>
      </c>
      <c r="C12" s="44">
        <v>200</v>
      </c>
      <c r="D12" s="44">
        <v>200</v>
      </c>
      <c r="E12" s="44">
        <v>200</v>
      </c>
      <c r="F12" s="44">
        <v>200</v>
      </c>
      <c r="G12" s="44">
        <v>200</v>
      </c>
      <c r="H12" s="44">
        <v>200</v>
      </c>
      <c r="I12" s="44">
        <v>200</v>
      </c>
      <c r="J12" s="44">
        <v>200</v>
      </c>
      <c r="K12" s="51">
        <v>200</v>
      </c>
      <c r="L12" s="45">
        <v>300</v>
      </c>
      <c r="M12" s="46"/>
      <c r="N12" s="47">
        <f t="shared" si="0"/>
        <v>2300</v>
      </c>
    </row>
    <row r="13" spans="1:14" x14ac:dyDescent="0.25">
      <c r="A13" s="50" t="s">
        <v>89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46"/>
      <c r="N13" s="47">
        <f t="shared" si="0"/>
        <v>0</v>
      </c>
    </row>
    <row r="14" spans="1:14" x14ac:dyDescent="0.25">
      <c r="A14" s="50" t="s">
        <v>90</v>
      </c>
      <c r="B14" s="44"/>
      <c r="C14" s="51"/>
      <c r="D14" s="44">
        <v>-2170</v>
      </c>
      <c r="E14" s="44"/>
      <c r="F14" s="44"/>
      <c r="G14" s="44"/>
      <c r="H14" s="44"/>
      <c r="I14" s="44"/>
      <c r="J14" s="44"/>
      <c r="K14" s="51"/>
      <c r="L14" s="45">
        <v>7370</v>
      </c>
      <c r="M14" s="46"/>
      <c r="N14" s="47">
        <f t="shared" si="0"/>
        <v>5200</v>
      </c>
    </row>
    <row r="15" spans="1:14" ht="30" x14ac:dyDescent="0.25">
      <c r="A15" s="50" t="s">
        <v>91</v>
      </c>
      <c r="B15" s="44"/>
      <c r="C15" s="51"/>
      <c r="D15" s="44"/>
      <c r="E15" s="51"/>
      <c r="F15" s="51"/>
      <c r="G15" s="51"/>
      <c r="H15" s="51"/>
      <c r="I15" s="51"/>
      <c r="J15" s="51"/>
      <c r="K15" s="51"/>
      <c r="L15" s="45"/>
      <c r="M15" s="46"/>
      <c r="N15" s="47">
        <f t="shared" si="0"/>
        <v>0</v>
      </c>
    </row>
    <row r="16" spans="1:14" x14ac:dyDescent="0.25">
      <c r="A16" s="50" t="s">
        <v>92</v>
      </c>
      <c r="B16" s="44"/>
      <c r="C16" s="44"/>
      <c r="D16" s="44"/>
      <c r="E16" s="44"/>
      <c r="F16" s="44"/>
      <c r="G16" s="44"/>
      <c r="H16" s="44"/>
      <c r="I16" s="44"/>
      <c r="J16" s="44"/>
      <c r="K16" s="51"/>
      <c r="L16" s="45"/>
      <c r="M16" s="46"/>
      <c r="N16" s="47">
        <f t="shared" si="0"/>
        <v>0</v>
      </c>
    </row>
    <row r="17" spans="1:14" x14ac:dyDescent="0.25">
      <c r="A17" s="50" t="s">
        <v>93</v>
      </c>
      <c r="B17" s="44"/>
      <c r="C17" s="44"/>
      <c r="D17" s="44"/>
      <c r="E17" s="44"/>
      <c r="F17" s="44"/>
      <c r="G17" s="44"/>
      <c r="H17" s="44"/>
      <c r="I17" s="44"/>
      <c r="J17" s="44"/>
      <c r="K17" s="51"/>
      <c r="L17" s="45"/>
      <c r="M17" s="46"/>
      <c r="N17" s="47"/>
    </row>
    <row r="18" spans="1:14" x14ac:dyDescent="0.25">
      <c r="A18" s="39" t="s">
        <v>94</v>
      </c>
      <c r="B18" s="49">
        <f>SUM(B12:B17)</f>
        <v>200</v>
      </c>
      <c r="C18" s="49">
        <f t="shared" ref="C18:J18" si="3">SUM(C12:C17)</f>
        <v>200</v>
      </c>
      <c r="D18" s="49">
        <f t="shared" si="3"/>
        <v>-1970</v>
      </c>
      <c r="E18" s="49">
        <f t="shared" si="3"/>
        <v>200</v>
      </c>
      <c r="F18" s="49">
        <f t="shared" si="3"/>
        <v>200</v>
      </c>
      <c r="G18" s="49">
        <f t="shared" si="3"/>
        <v>200</v>
      </c>
      <c r="H18" s="49">
        <f t="shared" si="3"/>
        <v>200</v>
      </c>
      <c r="I18" s="49">
        <f t="shared" si="3"/>
        <v>200</v>
      </c>
      <c r="J18" s="49">
        <f t="shared" si="3"/>
        <v>200</v>
      </c>
      <c r="K18" s="49">
        <f t="shared" ref="K18:M18" si="4">SUM(K12:K16)</f>
        <v>200</v>
      </c>
      <c r="L18" s="49">
        <f t="shared" si="4"/>
        <v>7670</v>
      </c>
      <c r="M18" s="49">
        <f t="shared" si="4"/>
        <v>0</v>
      </c>
      <c r="N18" s="47">
        <f t="shared" si="0"/>
        <v>7500</v>
      </c>
    </row>
    <row r="19" spans="1:14" x14ac:dyDescent="0.25">
      <c r="A19" s="52" t="s">
        <v>95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7">
        <f t="shared" si="0"/>
        <v>0</v>
      </c>
    </row>
    <row r="20" spans="1:14" x14ac:dyDescent="0.25">
      <c r="A20" s="39" t="s">
        <v>96</v>
      </c>
      <c r="B20" s="49">
        <f>B10-B18+B19</f>
        <v>36467</v>
      </c>
      <c r="C20" s="49">
        <f t="shared" ref="C20:J20" si="5">C10-C18+C19</f>
        <v>37460</v>
      </c>
      <c r="D20" s="49">
        <f t="shared" si="5"/>
        <v>39630</v>
      </c>
      <c r="E20" s="49">
        <f t="shared" si="5"/>
        <v>37460</v>
      </c>
      <c r="F20" s="49">
        <f t="shared" si="5"/>
        <v>37460</v>
      </c>
      <c r="G20" s="49">
        <f t="shared" si="5"/>
        <v>39800</v>
      </c>
      <c r="H20" s="49">
        <f t="shared" si="5"/>
        <v>39800</v>
      </c>
      <c r="I20" s="49">
        <f t="shared" si="5"/>
        <v>43509</v>
      </c>
      <c r="J20" s="49">
        <f t="shared" si="5"/>
        <v>40800</v>
      </c>
      <c r="K20" s="49">
        <f t="shared" ref="K20:M20" si="6">K10-K18</f>
        <v>40800</v>
      </c>
      <c r="L20" s="49">
        <f t="shared" si="6"/>
        <v>33330</v>
      </c>
      <c r="M20" s="49">
        <f t="shared" si="6"/>
        <v>0</v>
      </c>
      <c r="N20" s="47">
        <f t="shared" si="0"/>
        <v>426516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2019-03-06T05:15:17Z</dcterms:modified>
</cp:coreProperties>
</file>