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ppl'!$A$1:$Z$81</definedName>
  </definedNames>
  <calcPr/>
  <extLst>
    <ext uri="GoogleSheetsCustomDataVersion2">
      <go:sheetsCustomData xmlns:go="http://customooxmlschemas.google.com/" r:id="rId30" roundtripDataChecksum="KX1aTgANGrHwZhBszDEqYMSLYvPkB8lakLcbPAQE1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<sst xmlns="http://schemas.openxmlformats.org/spreadsheetml/2006/main" count="2287" uniqueCount="1308">
  <si>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</si>
  <si>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</si>
  <si>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</si>
  <si>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</si>
  <si>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</si>
  <si>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</si>
  <si>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</si>
  <si>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</si>
  <si>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</si>
  <si>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</si>
  <si>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</si>
  <si>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</si>
  <si>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</si>
  <si>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</si>
  <si>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</si>
  <si>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</si>
  <si>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</si>
  <si>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</si>
  <si>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</si>
  <si>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</si>
  <si>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</si>
  <si>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</si>
  <si>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</si>
  <si>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</si>
  <si>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</si>
  <si>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</si>
  <si>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</si>
  <si>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</si>
  <si>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</si>
  <si>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</si>
  <si>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</si>
  <si>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</si>
  <si>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</si>
  <si>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</si>
  <si>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</si>
  <si>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</si>
  <si>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</si>
  <si>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</si>
  <si>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</si>
  <si>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</si>
  <si>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</si>
  <si>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</si>
  <si>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</si>
  <si>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</si>
  <si>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</si>
  <si>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</si>
  <si>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</si>
  <si>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</si>
  <si>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</si>
  <si>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</si>
  <si>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</si>
  <si>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</si>
  <si>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</si>
  <si>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</si>
  <si>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</si>
  <si>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</si>
  <si>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</si>
  <si>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</si>
  <si>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</si>
  <si>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</si>
  <si>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</si>
  <si>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</si>
  <si>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</si>
  <si>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</si>
  <si>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</si>
  <si>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</si>
  <si>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</si>
  <si>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</si>
  <si>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</si>
  <si>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</si>
  <si>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</si>
  <si>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</si>
  <si>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</si>
  <si>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</si>
  <si>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</si>
  <si>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</si>
  <si>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</si>
  <si>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</si>
  <si>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</si>
  <si>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</si>
  <si>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</si>
  <si>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</si>
  <si>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</si>
  <si>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</si>
  <si>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</si>
  <si>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</si>
  <si>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</si>
  <si>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</si>
  <si>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</si>
  <si>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</si>
  <si>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</si>
  <si>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</si>
  <si>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</si>
  <si>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</si>
  <si>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</si>
  <si>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</si>
  <si>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</si>
  <si>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</si>
  <si>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</si>
  <si>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</si>
  <si>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</si>
  <si>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</si>
  <si>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</si>
  <si>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</si>
  <si>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</si>
  <si>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</si>
  <si>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</si>
  <si>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</si>
  <si>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</si>
  <si>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</si>
  <si>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</si>
  <si>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</si>
  <si>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</si>
  <si>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</si>
  <si>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</si>
  <si>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</si>
  <si>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</si>
  <si>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</si>
  <si>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</si>
  <si>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</si>
  <si>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</si>
  <si>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</si>
  <si>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</si>
  <si>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</si>
  <si>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</si>
  <si>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</si>
  <si>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</si>
  <si>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</si>
  <si>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</si>
  <si>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</si>
  <si>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</si>
  <si>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</si>
  <si>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</si>
  <si>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</si>
  <si>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</si>
  <si>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</si>
  <si>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</si>
  <si>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</si>
  <si>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</si>
  <si>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</si>
  <si>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</si>
  <si>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</si>
  <si>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</si>
  <si>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</si>
  <si>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</si>
  <si>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</si>
  <si>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</si>
  <si>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</si>
  <si>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</si>
  <si>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</si>
  <si>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</si>
  <si>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</si>
  <si>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</si>
  <si>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</si>
  <si>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</si>
  <si>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</si>
  <si>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</si>
  <si>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</si>
  <si>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</si>
  <si>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</si>
  <si>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</si>
  <si>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</si>
  <si>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</si>
  <si>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</si>
  <si>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</si>
  <si>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</si>
  <si>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</si>
  <si>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</si>
  <si>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</si>
  <si>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</si>
  <si>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</si>
  <si>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</si>
  <si>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</si>
  <si>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</si>
  <si>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</si>
  <si>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</si>
  <si>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</si>
  <si>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</si>
  <si>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</si>
  <si>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</si>
  <si>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</si>
  <si>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</si>
  <si>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</si>
  <si>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</si>
  <si>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</si>
  <si>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</si>
  <si>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</si>
  <si>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</si>
  <si>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</si>
  <si>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</si>
  <si>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</si>
  <si>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</si>
  <si>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</si>
  <si>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</si>
  <si>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</si>
  <si>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</si>
  <si>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</si>
  <si>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</si>
  <si>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</si>
  <si>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</si>
  <si>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</si>
  <si>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</si>
  <si>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</si>
  <si>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</si>
  <si>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</si>
  <si>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</si>
  <si>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</si>
  <si>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</si>
  <si>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</si>
  <si>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</si>
  <si>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</si>
  <si>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</si>
  <si>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</si>
  <si>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</si>
  <si>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</si>
  <si>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</si>
  <si>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</si>
  <si>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</si>
  <si>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</si>
  <si>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</si>
  <si>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</si>
  <si>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</si>
  <si>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</si>
  <si>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</si>
  <si>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</si>
  <si>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</si>
  <si>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</si>
  <si>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</si>
  <si>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</si>
  <si>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</si>
  <si>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</si>
  <si>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</si>
  <si>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</si>
  <si>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</si>
  <si>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</si>
  <si>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</si>
  <si>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</si>
  <si>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</si>
  <si>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</si>
  <si>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</si>
  <si>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</si>
  <si>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</si>
  <si>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</si>
  <si>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</si>
  <si>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</si>
  <si>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</si>
  <si>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</si>
  <si>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</si>
  <si>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</si>
  <si>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</si>
  <si>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</si>
  <si>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</si>
  <si>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</si>
  <si>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</si>
  <si>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</si>
  <si>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</si>
  <si>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</si>
  <si>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</si>
  <si>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</si>
  <si>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</si>
  <si>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</si>
  <si>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</si>
  <si>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</si>
  <si>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</si>
  <si>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</si>
  <si>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</si>
  <si>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</si>
  <si>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</si>
  <si>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</si>
  <si>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</si>
  <si>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</si>
  <si>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</si>
  <si>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</si>
  <si>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</si>
  <si>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</si>
  <si>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</si>
  <si>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</si>
  <si>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</si>
  <si>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</si>
  <si>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</si>
  <si>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</si>
  <si>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</si>
  <si>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</si>
  <si>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</si>
  <si>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</si>
  <si>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</si>
  <si>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</si>
  <si>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</si>
  <si>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</si>
  <si>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</si>
  <si>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</si>
  <si>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</si>
  <si>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</si>
  <si>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</si>
  <si>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</si>
  <si>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</si>
  <si>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</si>
  <si>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</si>
  <si>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</si>
  <si>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</si>
  <si>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</si>
  <si>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</si>
  <si>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</si>
  <si>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</si>
  <si>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</si>
  <si>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</si>
  <si>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</si>
  <si>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</si>
  <si>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</si>
  <si>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</si>
  <si>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</si>
  <si>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</si>
  <si>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</si>
  <si>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</si>
  <si>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</si>
  <si>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</si>
  <si>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</si>
  <si>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</si>
  <si>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</si>
  <si>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</si>
  <si>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</si>
  <si>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</si>
  <si>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</si>
  <si>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</si>
  <si>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</si>
  <si>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</si>
  <si>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</si>
  <si>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</si>
  <si>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</si>
  <si>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</si>
  <si>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</si>
  <si>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</si>
  <si>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</si>
  <si>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</si>
  <si>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</si>
  <si>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</si>
  <si>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</si>
  <si>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</si>
  <si>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</si>
  <si>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</si>
  <si>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</si>
  <si>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</si>
  <si>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</si>
  <si>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</si>
  <si>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</si>
  <si>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</si>
  <si>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</si>
  <si>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</si>
  <si>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</si>
  <si>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</si>
  <si>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</si>
  <si>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</si>
  <si>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</si>
  <si>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</si>
  <si>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</si>
  <si>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</si>
  <si>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</si>
  <si>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</si>
  <si>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</si>
  <si>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</si>
  <si>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</si>
  <si>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</si>
  <si>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</si>
  <si>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</si>
  <si>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</si>
  <si>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</si>
  <si>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</si>
  <si>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</si>
  <si>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</si>
  <si>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</si>
  <si>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</si>
  <si>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</si>
  <si>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</si>
  <si>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</si>
  <si>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</si>
  <si>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</si>
  <si>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</si>
  <si>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</si>
  <si>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</si>
  <si>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</si>
  <si>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</si>
  <si>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</si>
  <si>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</si>
  <si>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</si>
  <si>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</si>
  <si>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</si>
  <si>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</si>
  <si>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</si>
  <si>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</si>
  <si>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</si>
  <si>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</si>
  <si>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</si>
  <si>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</si>
  <si>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</si>
  <si>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</si>
  <si>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</si>
  <si>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</si>
  <si>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</si>
  <si>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</si>
  <si>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</si>
  <si>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</si>
  <si>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</si>
  <si>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</si>
  <si>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</si>
  <si>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</si>
  <si>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</si>
  <si>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</si>
  <si>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</si>
  <si>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</si>
  <si>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</si>
  <si>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</si>
  <si>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</si>
  <si>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</si>
  <si>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</si>
  <si>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</si>
  <si>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</si>
  <si>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</si>
  <si>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</si>
  <si>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</si>
  <si>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</si>
  <si>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</si>
  <si>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</si>
  <si>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</si>
  <si>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</si>
  <si>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</si>
  <si>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</si>
  <si>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</si>
  <si>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</si>
  <si>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</si>
  <si>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</si>
  <si>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</si>
  <si>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</si>
  <si>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</si>
  <si>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</si>
  <si>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</si>
  <si>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</si>
  <si>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</si>
  <si>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</si>
  <si>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</si>
  <si>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</si>
  <si>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</si>
  <si>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</si>
  <si>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</si>
  <si>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</si>
  <si>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</si>
  <si>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</si>
  <si>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</si>
  <si>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</si>
  <si>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</si>
  <si>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</si>
  <si>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</si>
  <si>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</si>
  <si>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</si>
  <si>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</si>
  <si>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</si>
  <si>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</si>
  <si>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</si>
  <si>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</si>
  <si>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</si>
  <si>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</si>
  <si>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</si>
  <si>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</si>
  <si>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</si>
  <si>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</si>
  <si>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</si>
  <si>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</si>
  <si>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</si>
  <si>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</si>
  <si>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</si>
  <si>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</si>
  <si>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</si>
  <si>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</si>
  <si>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</si>
  <si>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</si>
  <si>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</si>
  <si>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</si>
  <si>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</si>
  <si>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</si>
  <si>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</si>
  <si>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</si>
  <si>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</si>
  <si>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</si>
  <si>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</si>
  <si>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</si>
  <si>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</si>
  <si>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</si>
  <si>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</si>
  <si>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</si>
  <si>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</si>
  <si>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</si>
  <si>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</si>
  <si>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</si>
  <si>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</si>
  <si>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</si>
  <si>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</si>
  <si>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</si>
  <si>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</si>
  <si>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</si>
  <si>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</si>
  <si>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</si>
  <si>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</si>
  <si>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</si>
  <si>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</si>
  <si>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</si>
  <si>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</si>
  <si>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</si>
  <si>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</si>
  <si>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</si>
  <si>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</si>
  <si>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</si>
  <si>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</si>
  <si>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</si>
  <si>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</si>
  <si>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</si>
  <si>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</si>
  <si>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</si>
  <si>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</si>
  <si>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</si>
  <si>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</si>
  <si>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</si>
  <si>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</si>
  <si>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</si>
  <si>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</si>
  <si>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</si>
  <si>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</si>
  <si>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</si>
  <si>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</si>
  <si>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</si>
  <si>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</si>
  <si>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</si>
  <si>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</si>
  <si>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</si>
  <si>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</si>
  <si>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</si>
  <si>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</si>
  <si>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14 goats</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</si>
  <si>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</si>
  <si>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</si>
  <si>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</si>
  <si>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</si>
  <si>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</si>
  <si>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</si>
  <si>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</si>
  <si>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</si>
  <si>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</si>
  <si>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</si>
  <si>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</si>
  <si>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</si>
  <si>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</si>
  <si>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</si>
  <si>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</si>
  <si>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</si>
  <si>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</si>
  <si>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</si>
  <si>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</si>
  <si>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</si>
  <si>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</si>
  <si>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</si>
  <si>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</si>
  <si>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</si>
  <si>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</si>
  <si>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</si>
  <si>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</si>
  <si>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</si>
  <si>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</si>
  <si>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</si>
  <si>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</si>
  <si>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</si>
  <si>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</si>
  <si>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</si>
  <si>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</si>
  <si>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</si>
  <si>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</si>
  <si>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</si>
  <si>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</si>
  <si>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</si>
  <si>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</si>
  <si>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</si>
  <si>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</si>
  <si>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</si>
  <si>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</si>
  <si>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</si>
  <si>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</si>
  <si>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</si>
  <si>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</si>
  <si>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</si>
  <si>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</si>
  <si>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</si>
  <si>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</si>
  <si>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</si>
  <si>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</si>
  <si>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</si>
  <si>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</si>
  <si>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</si>
  <si>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</si>
  <si>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</si>
  <si>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</si>
  <si>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</si>
  <si>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</si>
  <si>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</si>
  <si>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</si>
  <si>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</si>
  <si>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</si>
  <si>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</si>
  <si>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</si>
  <si>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</si>
  <si>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</si>
  <si>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</si>
  <si>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</si>
  <si>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</si>
  <si>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</si>
  <si>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</si>
  <si>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</si>
  <si>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</si>
  <si>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</si>
  <si>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</si>
  <si>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</si>
  <si>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</si>
  <si>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</si>
  <si>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</si>
  <si>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</si>
  <si>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</si>
  <si>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</si>
  <si>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</si>
  <si>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</si>
  <si>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</si>
  <si>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</si>
  <si>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</si>
  <si>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</si>
  <si>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</si>
  <si>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</si>
  <si>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</si>
  <si>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</si>
  <si>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</si>
  <si>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</si>
  <si>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</si>
  <si>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</si>
  <si>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</si>
  <si>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</si>
  <si>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</si>
  <si>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</si>
  <si>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</si>
  <si>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</si>
  <si>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</si>
  <si>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</si>
  <si>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</si>
  <si>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</si>
  <si>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</si>
  <si>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</si>
  <si>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</si>
  <si>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</si>
  <si>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</si>
  <si>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</si>
  <si>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</si>
  <si>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</si>
  <si>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</si>
  <si>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</si>
  <si>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</si>
  <si>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</si>
  <si>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</si>
  <si>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</si>
  <si>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</si>
  <si>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</si>
  <si>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</si>
  <si>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</si>
  <si>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</si>
  <si>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</si>
  <si>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</si>
  <si>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</si>
  <si>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</si>
  <si>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</si>
  <si>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</si>
  <si>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</si>
  <si>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</si>
  <si>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</si>
  <si>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</si>
  <si>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</si>
  <si>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</si>
  <si>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</si>
  <si>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</si>
  <si>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</si>
  <si>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</si>
  <si>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</si>
  <si>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</si>
  <si>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</si>
  <si>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</si>
  <si>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</si>
  <si>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</si>
  <si>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</si>
  <si>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</si>
  <si>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</si>
  <si>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</si>
  <si>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</si>
  <si>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</si>
  <si>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</si>
  <si>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</si>
  <si>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</si>
  <si>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</si>
  <si>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</si>
  <si>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</si>
  <si>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</si>
  <si>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</si>
  <si>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</si>
  <si>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</si>
  <si>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</si>
  <si>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</si>
  <si>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</si>
  <si>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</si>
  <si>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</si>
  <si>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</si>
  <si>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</si>
  <si>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</si>
  <si>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</si>
  <si>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</si>
  <si>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</si>
  <si>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</si>
  <si>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</si>
  <si>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</si>
  <si>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</si>
  <si>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</si>
  <si>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</si>
  <si>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</si>
  <si>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</si>
  <si>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</si>
  <si>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</si>
  <si>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</si>
  <si>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</si>
  <si>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</si>
  <si>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</si>
  <si>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</si>
  <si>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</si>
  <si>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</si>
  <si>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</si>
  <si>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</si>
  <si>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</si>
  <si>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</si>
  <si>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</si>
  <si>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</si>
  <si>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</si>
  <si>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</si>
  <si>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</si>
  <si>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</si>
  <si>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</si>
  <si>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</si>
  <si>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</si>
  <si>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</si>
  <si>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</si>
  <si>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</si>
  <si>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</si>
  <si>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</si>
  <si>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</si>
  <si>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</si>
  <si>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</si>
  <si>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</si>
  <si>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</si>
  <si>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</si>
  <si>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</si>
  <si>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</si>
  <si>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</si>
  <si>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</si>
  <si>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</si>
  <si>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</si>
  <si>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</si>
  <si>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</si>
  <si>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</si>
  <si>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</si>
  <si>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</si>
  <si>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</si>
  <si>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</si>
  <si>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</si>
  <si>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</si>
  <si>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</si>
  <si>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</si>
  <si>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</si>
  <si>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</si>
  <si>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</si>
  <si>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</si>
  <si>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</si>
  <si>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</si>
  <si>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</si>
  <si>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</si>
  <si>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</si>
  <si>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</si>
  <si>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</si>
  <si>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</si>
  <si>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</si>
  <si>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</si>
  <si>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</si>
  <si>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</si>
  <si>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</si>
  <si>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</si>
  <si>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</si>
  <si>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</si>
  <si>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</si>
  <si>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</si>
  <si>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</si>
  <si>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</si>
  <si>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</si>
  <si>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</si>
  <si>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</si>
  <si>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</si>
  <si>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</si>
  <si>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</si>
  <si>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</si>
  <si>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</si>
  <si>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</si>
  <si>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</si>
  <si>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</si>
  <si>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</si>
  <si>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</si>
  <si>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</si>
  <si>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</si>
  <si>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</si>
  <si>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</si>
  <si>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</si>
  <si>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</si>
  <si>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</si>
  <si>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</si>
  <si>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</si>
  <si>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</si>
  <si>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</si>
  <si>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</si>
  <si>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</si>
  <si>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</si>
  <si>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</si>
  <si>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</si>
  <si>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</si>
  <si>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</si>
  <si>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</si>
  <si>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</si>
  <si>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</si>
  <si>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</si>
  <si>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</si>
  <si>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</si>
  <si>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</si>
  <si>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</si>
  <si>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</si>
  <si>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</si>
  <si>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</si>
  <si>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</si>
  <si>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</si>
  <si>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</si>
  <si>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</si>
  <si>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</si>
  <si>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</si>
  <si>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</si>
  <si>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</si>
  <si>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</si>
  <si>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</si>
  <si>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</si>
  <si>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somplog</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</si>
  <si>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</si>
  <si>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</si>
  <si>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</si>
  <si>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</si>
  <si>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</si>
  <si>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</si>
  <si>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</si>
  <si>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</si>
  <si>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</si>
  <si>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</si>
  <si>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</si>
  <si>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</si>
  <si>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</si>
  <si>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</si>
  <si>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</si>
  <si>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</si>
  <si>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</si>
  <si>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</si>
  <si>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</si>
  <si>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</si>
  <si>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</si>
  <si>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</si>
  <si>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</si>
  <si>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</si>
  <si>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</si>
  <si>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</si>
  <si>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</si>
  <si>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</si>
  <si>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</si>
  <si>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</si>
  <si>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</si>
  <si>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</si>
  <si>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</si>
  <si>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</si>
  <si>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</si>
  <si>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</si>
  <si>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</si>
  <si>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</si>
  <si>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</si>
  <si>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</si>
  <si>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</si>
  <si>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</si>
  <si>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</si>
  <si>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</si>
  <si>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</si>
  <si>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</si>
  <si>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</si>
  <si>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</si>
  <si>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</si>
  <si>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</si>
  <si>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</si>
  <si>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</si>
  <si>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</si>
  <si>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</si>
  <si>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</si>
  <si>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</si>
  <si>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</si>
  <si>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</si>
  <si>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</si>
  <si>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</si>
  <si>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</si>
  <si>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</si>
  <si>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</si>
  <si>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</si>
  <si>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</si>
  <si>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</si>
  <si>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</si>
  <si>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</si>
  <si>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</si>
  <si>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</si>
  <si>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</si>
  <si>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</si>
  <si>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</si>
  <si>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</si>
  <si>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</si>
  <si>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</si>
  <si>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</si>
  <si>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</si>
  <si>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</si>
  <si>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</si>
  <si>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</si>
  <si>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</si>
  <si>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</si>
  <si>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</si>
  <si>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</si>
  <si>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</si>
  <si>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</si>
  <si>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</si>
  <si>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</si>
  <si>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</si>
  <si>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</si>
  <si>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</si>
  <si>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</si>
  <si>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</si>
  <si>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</si>
  <si>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</si>
  <si>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</si>
  <si>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NFT LAND =&gt; proof of certificate, must account all land title of CVE</t>
  </si>
  <si>
    <t>Прием крипты</t>
  </si>
  <si>
    <t>mint</t>
  </si>
  <si>
    <t>mint 1</t>
  </si>
  <si>
    <t>proof non crosing</t>
  </si>
  <si>
    <t>proof of certificate</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</si>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</sst>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1">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3">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2" fontId="7" numFmtId="0" xfId="0" applyAlignment="1" applyFont="1">
      <alignment horizontal="left"/>
    </xf>
    <xf borderId="0" fillId="2" fontId="8" numFmtId="0" xfId="0" applyAlignment="1" applyFont="1">
      <alignment horizontal="center"/>
    </xf>
    <xf borderId="0" fillId="0" fontId="9" numFmtId="0" xfId="0" applyAlignment="1" applyFont="1">
      <alignment horizontal="center" shrinkToFit="0" vertical="bottom" wrapText="0"/>
    </xf>
    <xf borderId="0" fillId="0" fontId="10" numFmtId="0" xfId="0" applyFont="1"/>
    <xf borderId="1" fillId="0" fontId="9" numFmtId="0" xfId="0" applyAlignment="1" applyBorder="1" applyFont="1">
      <alignment horizontal="center" shrinkToFit="0" vertical="bottom" wrapText="0"/>
    </xf>
    <xf borderId="1" fillId="0" fontId="11" numFmtId="0" xfId="0" applyBorder="1" applyFont="1"/>
    <xf borderId="2" fillId="4" fontId="9" numFmtId="0" xfId="0" applyAlignment="1" applyBorder="1" applyFill="1" applyFont="1">
      <alignment horizontal="center" shrinkToFit="0" vertical="bottom" wrapText="0"/>
    </xf>
    <xf borderId="3" fillId="4" fontId="9" numFmtId="0" xfId="0" applyAlignment="1" applyBorder="1" applyFont="1">
      <alignment horizontal="center" shrinkToFit="0" vertical="bottom" wrapText="0"/>
    </xf>
    <xf borderId="2" fillId="0" fontId="12" numFmtId="0" xfId="0" applyAlignment="1" applyBorder="1" applyFont="1">
      <alignment horizontal="center" shrinkToFit="0" vertical="bottom" wrapText="0"/>
    </xf>
    <xf borderId="3" fillId="0" fontId="12" numFmtId="0" xfId="0" applyAlignment="1" applyBorder="1" applyFont="1">
      <alignment shrinkToFit="0" vertical="bottom" wrapText="0"/>
    </xf>
    <xf borderId="3" fillId="5" fontId="13" numFmtId="0" xfId="0" applyAlignment="1" applyBorder="1" applyFill="1" applyFont="1">
      <alignment shrinkToFit="0" vertical="bottom" wrapText="0"/>
    </xf>
    <xf borderId="3" fillId="5" fontId="12" numFmtId="0" xfId="0" applyAlignment="1" applyBorder="1" applyFont="1">
      <alignment shrinkToFit="0" vertical="bottom" wrapText="0"/>
    </xf>
    <xf borderId="2" fillId="4" fontId="14" numFmtId="0" xfId="0" applyAlignment="1" applyBorder="1" applyFont="1">
      <alignment horizontal="center" shrinkToFit="0" vertical="bottom" wrapText="0"/>
    </xf>
    <xf borderId="3" fillId="4"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5" fontId="14" numFmtId="0" xfId="0" applyAlignment="1" applyBorder="1" applyFont="1">
      <alignment shrinkToFit="0" vertical="bottom" wrapText="0"/>
    </xf>
    <xf borderId="4" fillId="0" fontId="14" numFmtId="0" xfId="0" applyAlignment="1" applyBorder="1" applyFont="1">
      <alignment shrinkToFit="0" vertical="bottom" wrapText="0"/>
    </xf>
    <xf borderId="4" fillId="0" fontId="15" numFmtId="0" xfId="0" applyBorder="1" applyFont="1"/>
    <xf borderId="4" fillId="4" fontId="14" numFmtId="0" xfId="0" applyAlignment="1" applyBorder="1" applyFont="1">
      <alignment horizontal="center" shrinkToFit="0" vertical="bottom" wrapText="0"/>
    </xf>
    <xf borderId="4" fillId="4" fontId="14" numFmtId="0" xfId="0" applyAlignment="1" applyBorder="1" applyFont="1">
      <alignment shrinkToFit="0" vertical="bottom" wrapText="0"/>
    </xf>
    <xf borderId="0" fillId="0" fontId="14" numFmtId="0" xfId="0" applyAlignment="1" applyFont="1">
      <alignment shrinkToFit="0" vertical="bottom" wrapText="0"/>
    </xf>
    <xf borderId="2" fillId="0" fontId="16" numFmtId="0" xfId="0" applyAlignment="1" applyBorder="1" applyFont="1">
      <alignment horizontal="center" shrinkToFit="0" vertical="bottom" wrapText="0"/>
    </xf>
    <xf borderId="3" fillId="0" fontId="17" numFmtId="0" xfId="0" applyAlignment="1" applyBorder="1" applyFont="1">
      <alignment shrinkToFit="0" vertical="bottom" wrapText="0"/>
    </xf>
    <xf borderId="4" fillId="0" fontId="14" numFmtId="0" xfId="0" applyAlignment="1" applyBorder="1" applyFont="1">
      <alignment horizontal="center" shrinkToFit="0" vertical="bottom" wrapText="0"/>
    </xf>
    <xf borderId="4" fillId="5" fontId="14" numFmtId="0" xfId="0" applyAlignment="1" applyBorder="1" applyFont="1">
      <alignment shrinkToFit="0" vertical="bottom" wrapText="0"/>
    </xf>
    <xf borderId="4" fillId="6" fontId="14" numFmtId="0" xfId="0" applyAlignment="1" applyBorder="1" applyFill="1" applyFont="1">
      <alignment shrinkToFit="0" vertical="bottom" wrapText="0"/>
    </xf>
    <xf borderId="4" fillId="0" fontId="10" numFmtId="0" xfId="0" applyBorder="1" applyFont="1"/>
    <xf borderId="0" fillId="0" fontId="18" numFmtId="0" xfId="0" applyFont="1"/>
    <xf borderId="0" fillId="7" fontId="10" numFmtId="0" xfId="0" applyFill="1" applyFont="1"/>
    <xf borderId="0" fillId="0" fontId="10" numFmtId="0" xfId="0" applyAlignment="1" applyFont="1">
      <alignment horizontal="right"/>
    </xf>
    <xf borderId="0" fillId="8" fontId="10" numFmtId="0" xfId="0" applyFill="1" applyFont="1"/>
    <xf borderId="0" fillId="2" fontId="19" numFmtId="4" xfId="0" applyAlignment="1" applyFont="1" applyNumberFormat="1">
      <alignment horizontal="left" vertical="center"/>
    </xf>
    <xf borderId="0" fillId="2" fontId="20" numFmtId="49" xfId="0" applyAlignment="1" applyFont="1" applyNumberFormat="1">
      <alignment horizontal="center"/>
    </xf>
    <xf borderId="0" fillId="2" fontId="21" numFmtId="0" xfId="0" applyFont="1"/>
    <xf borderId="0" fillId="2" fontId="22" numFmtId="49" xfId="0" applyAlignment="1" applyFont="1" applyNumberFormat="1">
      <alignment horizontal="center"/>
    </xf>
    <xf borderId="0" fillId="2" fontId="23" numFmtId="0" xfId="0" applyFont="1"/>
    <xf borderId="0" fillId="2" fontId="19" numFmtId="4" xfId="0" applyAlignment="1" applyFont="1" applyNumberFormat="1">
      <alignment horizontal="left" vertical="bottom"/>
    </xf>
    <xf borderId="0" fillId="3" fontId="23" numFmtId="0" xfId="0" applyFont="1"/>
    <xf borderId="0" fillId="2" fontId="24" numFmtId="4" xfId="0" applyAlignment="1" applyFont="1" applyNumberFormat="1">
      <alignment horizontal="left" vertical="bottom"/>
    </xf>
    <xf borderId="0" fillId="2" fontId="24" numFmtId="49" xfId="0" applyAlignment="1" applyFont="1" applyNumberFormat="1">
      <alignment horizontal="center"/>
    </xf>
    <xf borderId="0" fillId="3" fontId="25" numFmtId="0" xfId="0" applyAlignment="1" applyFont="1">
      <alignment horizontal="center"/>
    </xf>
    <xf borderId="0" fillId="2" fontId="26" numFmtId="0" xfId="0" applyAlignment="1" applyFont="1">
      <alignment horizontal="center"/>
    </xf>
    <xf borderId="0" fillId="2" fontId="19" numFmtId="3" xfId="0" applyAlignment="1" applyFont="1" applyNumberFormat="1">
      <alignment horizontal="left" vertical="center"/>
    </xf>
    <xf borderId="0" fillId="2" fontId="22" numFmtId="49" xfId="0" applyAlignment="1" applyFont="1" applyNumberFormat="1">
      <alignment horizontal="center" shrinkToFit="0" wrapText="0"/>
    </xf>
    <xf borderId="0" fillId="9" fontId="23" numFmtId="0" xfId="0" applyFill="1" applyFont="1"/>
    <xf borderId="0" fillId="9" fontId="27" numFmtId="0" xfId="0" applyFont="1"/>
    <xf borderId="0" fillId="2" fontId="23" numFmtId="0" xfId="0" applyAlignment="1" applyFont="1">
      <alignment shrinkToFit="0" wrapText="0"/>
    </xf>
    <xf borderId="0" fillId="2" fontId="23" numFmtId="4" xfId="0" applyFont="1" applyNumberFormat="1"/>
    <xf borderId="0" fillId="2" fontId="28" numFmtId="4" xfId="0" applyAlignment="1" applyFont="1" applyNumberFormat="1">
      <alignment horizontal="left" vertical="center"/>
    </xf>
    <xf borderId="0" fillId="2" fontId="22" numFmtId="4" xfId="0" applyFont="1" applyNumberFormat="1"/>
    <xf borderId="0" fillId="2" fontId="29" numFmtId="0" xfId="0" applyFont="1"/>
    <xf borderId="0" fillId="2" fontId="30" numFmtId="49" xfId="0" applyAlignment="1" applyFont="1" applyNumberFormat="1">
      <alignment horizontal="center"/>
    </xf>
    <xf borderId="0" fillId="2" fontId="29" numFmtId="0" xfId="0" applyAlignment="1" applyFont="1">
      <alignment horizontal="center"/>
    </xf>
    <xf borderId="0" fillId="2" fontId="29" numFmtId="4" xfId="0" applyFont="1" applyNumberFormat="1"/>
    <xf borderId="0" fillId="2" fontId="30" numFmtId="49" xfId="0" applyAlignment="1" applyFont="1" applyNumberFormat="1">
      <alignment horizontal="center" vertical="bottom"/>
    </xf>
    <xf borderId="0" fillId="2" fontId="29" numFmtId="4" xfId="0" applyAlignment="1" applyFont="1" applyNumberFormat="1">
      <alignment horizontal="right" vertical="bottom"/>
    </xf>
    <xf borderId="0" fillId="2" fontId="31" numFmtId="4" xfId="0" applyAlignment="1" applyFont="1" applyNumberFormat="1">
      <alignment horizontal="left" vertical="center"/>
    </xf>
    <xf borderId="0" fillId="2" fontId="32" numFmtId="0" xfId="0" applyFont="1"/>
    <xf borderId="0" fillId="2" fontId="33" numFmtId="0" xfId="0" applyFont="1"/>
    <xf borderId="0" fillId="2" fontId="34" numFmtId="0" xfId="0" applyFont="1"/>
    <xf borderId="0" fillId="2" fontId="35" numFmtId="0" xfId="0" applyFont="1"/>
    <xf borderId="5" fillId="2" fontId="23" numFmtId="0" xfId="0" applyBorder="1" applyFont="1"/>
    <xf borderId="0" fillId="2" fontId="36" numFmtId="0" xfId="0" applyAlignment="1" applyFont="1">
      <alignment horizontal="center"/>
    </xf>
    <xf borderId="0" fillId="9" fontId="24" numFmtId="0" xfId="0" applyAlignment="1" applyFont="1">
      <alignment horizontal="center"/>
    </xf>
    <xf borderId="0" fillId="2" fontId="24" numFmtId="0" xfId="0" applyAlignment="1" applyFont="1">
      <alignment horizontal="center"/>
    </xf>
    <xf borderId="0" fillId="2" fontId="37" numFmtId="3" xfId="0" applyAlignment="1" applyFont="1" applyNumberFormat="1">
      <alignment horizontal="right"/>
    </xf>
    <xf borderId="5" fillId="2" fontId="29" numFmtId="0" xfId="0" applyAlignment="1" applyBorder="1" applyFont="1">
      <alignment horizontal="center"/>
    </xf>
    <xf borderId="5" fillId="2" fontId="29" numFmtId="4" xfId="0" applyBorder="1" applyFont="1" applyNumberFormat="1"/>
    <xf borderId="5" fillId="2" fontId="29" numFmtId="0" xfId="0" applyBorder="1" applyFont="1"/>
    <xf borderId="6" fillId="2" fontId="29" numFmtId="0" xfId="0" applyBorder="1" applyFont="1"/>
    <xf borderId="0" fillId="2" fontId="1" numFmtId="0" xfId="0" applyFont="1"/>
    <xf borderId="0" fillId="2" fontId="38" numFmtId="0" xfId="0" applyFont="1"/>
    <xf borderId="0" fillId="2" fontId="39"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0" numFmtId="0" xfId="0" applyAlignment="1" applyFont="1">
      <alignment vertical="bottom"/>
    </xf>
    <xf borderId="0" fillId="2" fontId="41" numFmtId="3" xfId="0" applyAlignment="1" applyFont="1" applyNumberFormat="1">
      <alignment horizontal="center" vertical="bottom"/>
    </xf>
    <xf borderId="0" fillId="2" fontId="41" numFmtId="3" xfId="0" applyAlignment="1" applyFont="1" applyNumberFormat="1">
      <alignment horizontal="right" vertical="bottom"/>
    </xf>
    <xf borderId="0" fillId="2" fontId="1" numFmtId="3" xfId="0" applyAlignment="1" applyFont="1" applyNumberFormat="1">
      <alignment vertical="bottom"/>
    </xf>
    <xf borderId="0" fillId="2" fontId="42" numFmtId="3" xfId="0" applyAlignment="1" applyFont="1" applyNumberFormat="1">
      <alignment vertical="bottom"/>
    </xf>
    <xf borderId="0" fillId="2" fontId="42"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0" numFmtId="3" xfId="0" applyAlignment="1" applyFont="1" applyNumberFormat="1">
      <alignment horizontal="right" vertical="bottom"/>
    </xf>
    <xf borderId="0" fillId="2" fontId="1" numFmtId="9" xfId="0" applyAlignment="1" applyFont="1" applyNumberFormat="1">
      <alignment vertical="bottom"/>
    </xf>
    <xf borderId="0" fillId="2" fontId="42" numFmtId="3" xfId="0" applyAlignment="1" applyFont="1" applyNumberFormat="1">
      <alignment horizontal="right" vertical="bottom"/>
    </xf>
    <xf borderId="0" fillId="2" fontId="40" numFmtId="3" xfId="0" applyAlignment="1" applyFont="1" applyNumberFormat="1">
      <alignment vertical="bottom"/>
    </xf>
    <xf borderId="0" fillId="2" fontId="1" numFmtId="165" xfId="0" applyAlignment="1" applyFont="1" applyNumberFormat="1">
      <alignment horizontal="center"/>
    </xf>
    <xf borderId="0" fillId="2" fontId="42" numFmtId="0" xfId="0" applyAlignment="1" applyFont="1">
      <alignment vertical="bottom"/>
    </xf>
    <xf borderId="0" fillId="2" fontId="1" numFmtId="10" xfId="0" applyAlignment="1" applyFont="1" applyNumberFormat="1">
      <alignment horizontal="right" vertical="bottom"/>
    </xf>
    <xf borderId="0" fillId="2" fontId="29" numFmtId="166" xfId="0" applyFont="1" applyNumberFormat="1"/>
    <xf borderId="0" fillId="2" fontId="7" numFmtId="2" xfId="0" applyFont="1" applyNumberFormat="1"/>
    <xf borderId="0" fillId="2" fontId="1" numFmtId="2" xfId="0" applyFont="1" applyNumberFormat="1"/>
    <xf borderId="0" fillId="2" fontId="1" numFmtId="10" xfId="0" applyFont="1" applyNumberFormat="1"/>
    <xf borderId="0" fillId="2" fontId="7" numFmtId="10" xfId="0" applyFont="1" applyNumberFormat="1"/>
    <xf borderId="0" fillId="3" fontId="1" numFmtId="0" xfId="0" applyFont="1"/>
    <xf borderId="0" fillId="3" fontId="43" numFmtId="3" xfId="0" applyAlignment="1" applyFont="1" applyNumberFormat="1">
      <alignment horizontal="center" vertical="bottom"/>
    </xf>
    <xf borderId="0" fillId="3" fontId="44" numFmtId="3" xfId="0" applyAlignment="1" applyFont="1" applyNumberFormat="1">
      <alignment horizontal="center"/>
    </xf>
    <xf borderId="0" fillId="3" fontId="44" numFmtId="3" xfId="0" applyAlignment="1" applyFont="1" applyNumberFormat="1">
      <alignment vertical="bottom"/>
    </xf>
    <xf borderId="0" fillId="3" fontId="43" numFmtId="0" xfId="0" applyAlignment="1" applyFont="1">
      <alignment horizontal="left" vertical="bottom"/>
    </xf>
    <xf borderId="0" fillId="3" fontId="43" numFmtId="3" xfId="0" applyAlignment="1" applyFont="1" applyNumberFormat="1">
      <alignment vertical="bottom"/>
    </xf>
    <xf borderId="0" fillId="3" fontId="43" numFmtId="0" xfId="0" applyAlignment="1" applyFont="1">
      <alignment horizontal="center" vertical="bottom"/>
    </xf>
    <xf borderId="0" fillId="3" fontId="43" numFmtId="0" xfId="0" applyAlignment="1" applyFont="1">
      <alignment horizontal="center"/>
    </xf>
    <xf borderId="0" fillId="3" fontId="44" numFmtId="0" xfId="0" applyAlignment="1" applyFont="1">
      <alignment horizontal="center"/>
    </xf>
    <xf borderId="0" fillId="3" fontId="45" numFmtId="3" xfId="0" applyAlignment="1" applyFont="1" applyNumberFormat="1">
      <alignment horizontal="center" vertical="bottom"/>
    </xf>
    <xf borderId="0" fillId="3" fontId="46" numFmtId="3" xfId="0" applyAlignment="1" applyFont="1" applyNumberFormat="1">
      <alignment vertical="bottom"/>
    </xf>
    <xf borderId="0" fillId="3" fontId="43" numFmtId="3" xfId="0" applyAlignment="1" applyFont="1" applyNumberFormat="1">
      <alignment horizontal="left" vertical="bottom"/>
    </xf>
    <xf borderId="0" fillId="3" fontId="44" numFmtId="3" xfId="0" applyAlignment="1" applyFont="1" applyNumberFormat="1">
      <alignment horizontal="left" vertical="bottom"/>
    </xf>
    <xf borderId="0" fillId="3" fontId="44" numFmtId="0" xfId="0" applyAlignment="1" applyFont="1">
      <alignment horizontal="left" vertical="bottom"/>
    </xf>
    <xf borderId="0" fillId="3" fontId="44" numFmtId="3" xfId="0" applyAlignment="1" applyFont="1" applyNumberFormat="1">
      <alignment horizontal="center" vertical="bottom"/>
    </xf>
    <xf borderId="0" fillId="10" fontId="43" numFmtId="3" xfId="0" applyAlignment="1" applyFill="1" applyFont="1" applyNumberFormat="1">
      <alignment vertical="bottom"/>
    </xf>
    <xf borderId="0" fillId="3" fontId="47" numFmtId="3" xfId="0" applyAlignment="1" applyFont="1" applyNumberFormat="1">
      <alignment vertical="bottom"/>
    </xf>
    <xf borderId="0" fillId="8" fontId="48" numFmtId="3" xfId="0" applyAlignment="1" applyFont="1" applyNumberFormat="1">
      <alignment vertical="bottom"/>
    </xf>
    <xf borderId="0" fillId="3" fontId="44" numFmtId="3" xfId="0" applyFont="1" applyNumberFormat="1"/>
    <xf borderId="0" fillId="3" fontId="43" numFmtId="3" xfId="0" applyFont="1" applyNumberFormat="1"/>
    <xf borderId="0" fillId="10" fontId="43" numFmtId="3" xfId="0" applyFont="1" applyNumberFormat="1"/>
    <xf borderId="0" fillId="3" fontId="43" numFmtId="3" xfId="0" applyAlignment="1" applyFont="1" applyNumberFormat="1">
      <alignment horizontal="center"/>
    </xf>
    <xf borderId="0" fillId="3" fontId="43" numFmtId="3" xfId="0" applyAlignment="1" applyFont="1" applyNumberFormat="1">
      <alignment horizontal="left"/>
    </xf>
    <xf borderId="0" fillId="3" fontId="44" numFmtId="10" xfId="0" applyFont="1" applyNumberFormat="1"/>
    <xf borderId="0" fillId="2" fontId="42" numFmtId="0" xfId="0" applyAlignment="1" applyFont="1">
      <alignment horizontal="center"/>
    </xf>
    <xf borderId="0" fillId="2" fontId="42" numFmtId="0" xfId="0" applyFont="1"/>
    <xf borderId="7" fillId="2" fontId="44" numFmtId="0" xfId="0" applyBorder="1" applyFont="1"/>
    <xf borderId="7" fillId="2" fontId="44" numFmtId="9" xfId="0" applyBorder="1" applyFont="1" applyNumberFormat="1"/>
    <xf borderId="0" fillId="2" fontId="44" numFmtId="0" xfId="0" applyFont="1"/>
    <xf borderId="7" fillId="2" fontId="44" numFmtId="0" xfId="0" applyAlignment="1" applyBorder="1" applyFont="1">
      <alignment horizontal="left"/>
    </xf>
    <xf borderId="0" fillId="2" fontId="1" numFmtId="3" xfId="0" applyFont="1" applyNumberFormat="1"/>
    <xf borderId="0" fillId="2" fontId="10" numFmtId="0" xfId="0" applyFont="1"/>
    <xf borderId="0" fillId="2" fontId="49" numFmtId="0" xfId="0" applyFont="1"/>
    <xf borderId="0" fillId="2" fontId="49" numFmtId="0" xfId="0" applyAlignment="1" applyFont="1">
      <alignment horizontal="right"/>
    </xf>
    <xf borderId="0" fillId="2" fontId="49" numFmtId="166" xfId="0" applyAlignment="1" applyFont="1" applyNumberFormat="1">
      <alignment horizontal="right"/>
    </xf>
    <xf borderId="0" fillId="2" fontId="44" numFmtId="0" xfId="0" applyAlignment="1" applyFont="1">
      <alignment horizontal="right"/>
    </xf>
    <xf borderId="0" fillId="2" fontId="44" numFmtId="166" xfId="0" applyAlignment="1" applyFont="1" applyNumberFormat="1">
      <alignment horizontal="right"/>
    </xf>
    <xf borderId="0" fillId="2" fontId="44" numFmtId="9" xfId="0" applyFont="1" applyNumberFormat="1"/>
    <xf borderId="0" fillId="2" fontId="1" numFmtId="0" xfId="0" applyAlignment="1" applyFont="1">
      <alignment horizontal="right"/>
    </xf>
    <xf borderId="0" fillId="2" fontId="44" numFmtId="0" xfId="0" applyAlignment="1" applyFont="1">
      <alignment horizontal="left"/>
    </xf>
    <xf borderId="0" fillId="2" fontId="49" numFmtId="0" xfId="0" applyAlignment="1" applyFont="1">
      <alignment vertical="bottom"/>
    </xf>
    <xf borderId="0" fillId="2" fontId="44" numFmtId="3" xfId="0" applyAlignment="1" applyFont="1" applyNumberFormat="1">
      <alignment horizontal="right" vertical="bottom"/>
    </xf>
    <xf borderId="0" fillId="2" fontId="50" numFmtId="0" xfId="0" applyAlignment="1" applyFont="1">
      <alignment vertical="bottom"/>
    </xf>
    <xf borderId="0" fillId="2" fontId="49" numFmtId="3" xfId="0" applyAlignment="1" applyFont="1" applyNumberFormat="1">
      <alignment vertical="bottom"/>
    </xf>
    <xf borderId="0" fillId="11" fontId="44" numFmtId="167" xfId="0" applyAlignment="1" applyFill="1" applyFont="1" applyNumberFormat="1">
      <alignment horizontal="right" vertical="bottom"/>
    </xf>
    <xf borderId="0" fillId="2" fontId="51" numFmtId="0" xfId="0" applyFont="1"/>
    <xf borderId="0" fillId="2" fontId="44" numFmtId="3" xfId="0" applyAlignment="1" applyFont="1" applyNumberFormat="1">
      <alignment horizontal="right"/>
    </xf>
    <xf borderId="0" fillId="2" fontId="44" numFmtId="10" xfId="0" applyAlignment="1" applyFont="1" applyNumberFormat="1">
      <alignment horizontal="right" vertical="bottom"/>
    </xf>
    <xf borderId="0" fillId="2" fontId="44" numFmtId="10" xfId="0" applyAlignment="1" applyFont="1" applyNumberFormat="1">
      <alignment horizontal="right"/>
    </xf>
    <xf borderId="0" fillId="2" fontId="44" numFmtId="0" xfId="0" applyAlignment="1" applyFont="1">
      <alignment vertical="bottom"/>
    </xf>
    <xf borderId="0" fillId="2" fontId="15" numFmtId="0" xfId="0" applyFont="1"/>
    <xf borderId="0" fillId="2" fontId="29" numFmtId="9" xfId="0" applyFont="1" applyNumberFormat="1"/>
    <xf borderId="0" fillId="2" fontId="49" numFmtId="3" xfId="0" applyAlignment="1" applyFont="1" applyNumberFormat="1">
      <alignment horizontal="right" vertical="bottom"/>
    </xf>
    <xf borderId="0" fillId="2" fontId="44" numFmtId="9" xfId="0" applyAlignment="1" applyFont="1" applyNumberFormat="1">
      <alignment horizontal="right"/>
    </xf>
    <xf borderId="0" fillId="0" fontId="15"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2" numFmtId="0" xfId="0" applyFont="1"/>
    <xf borderId="0" fillId="2" fontId="52" numFmtId="3" xfId="0" applyFont="1" applyNumberFormat="1"/>
    <xf borderId="0" fillId="2" fontId="53" numFmtId="0" xfId="0" applyFont="1"/>
    <xf borderId="0" fillId="2" fontId="53" numFmtId="9" xfId="0" applyFont="1" applyNumberFormat="1"/>
    <xf borderId="0" fillId="2" fontId="53" numFmtId="3" xfId="0" applyFont="1" applyNumberFormat="1"/>
    <xf borderId="0" fillId="2" fontId="54" numFmtId="3" xfId="0" applyFont="1" applyNumberFormat="1"/>
    <xf borderId="0" fillId="2" fontId="52" numFmtId="9" xfId="0" applyFont="1" applyNumberFormat="1"/>
    <xf borderId="0" fillId="2" fontId="55" numFmtId="0" xfId="0" applyFont="1"/>
    <xf borderId="0" fillId="2" fontId="55" numFmtId="3" xfId="0" applyFont="1" applyNumberFormat="1"/>
    <xf borderId="0" fillId="2" fontId="52" numFmtId="4" xfId="0" applyFont="1" applyNumberFormat="1"/>
    <xf borderId="0" fillId="2" fontId="55" numFmtId="9" xfId="0" applyFont="1" applyNumberFormat="1"/>
    <xf borderId="0" fillId="2" fontId="44" numFmtId="168" xfId="0" applyFont="1" applyNumberFormat="1"/>
    <xf borderId="0" fillId="2" fontId="43" numFmtId="3" xfId="0" applyFont="1" applyNumberFormat="1"/>
    <xf borderId="0" fillId="2" fontId="44" numFmtId="3" xfId="0" applyFont="1" applyNumberFormat="1"/>
    <xf borderId="0" fillId="2" fontId="55" numFmtId="168" xfId="0" applyFont="1" applyNumberFormat="1"/>
    <xf borderId="0" fillId="2" fontId="43" numFmtId="0" xfId="0" applyFont="1"/>
    <xf borderId="0" fillId="2" fontId="1" numFmtId="169" xfId="0" applyFont="1" applyNumberFormat="1"/>
    <xf borderId="0" fillId="0" fontId="15" numFmtId="0" xfId="0" applyFont="1"/>
    <xf borderId="0" fillId="2" fontId="1" numFmtId="4" xfId="0" applyFont="1" applyNumberFormat="1"/>
    <xf borderId="0" fillId="2" fontId="1" numFmtId="0" xfId="0" applyAlignment="1" applyFont="1">
      <alignment shrinkToFit="0" wrapText="1"/>
    </xf>
    <xf borderId="0" fillId="2" fontId="56" numFmtId="0" xfId="0" applyAlignment="1" applyFont="1">
      <alignment shrinkToFit="0" wrapText="1"/>
    </xf>
    <xf borderId="0" fillId="2" fontId="52" numFmtId="0" xfId="0" applyAlignment="1" applyFont="1">
      <alignment shrinkToFit="0" wrapText="1"/>
    </xf>
    <xf borderId="0" fillId="2" fontId="43" numFmtId="0" xfId="0" applyAlignment="1" applyFont="1">
      <alignment shrinkToFit="0" wrapText="1"/>
    </xf>
    <xf borderId="0" fillId="12" fontId="57" numFmtId="0" xfId="0" applyAlignment="1" applyFill="1" applyFont="1">
      <alignment horizontal="center"/>
    </xf>
    <xf borderId="0" fillId="2" fontId="58" numFmtId="0" xfId="0" applyFont="1"/>
    <xf borderId="0" fillId="2" fontId="58" numFmtId="1" xfId="0" applyFont="1" applyNumberFormat="1"/>
    <xf borderId="0" fillId="2" fontId="59" numFmtId="0" xfId="0" applyFont="1"/>
    <xf borderId="0" fillId="2" fontId="57" numFmtId="0" xfId="0" applyFont="1"/>
    <xf borderId="0" fillId="10" fontId="1" numFmtId="0" xfId="0" applyFont="1"/>
    <xf borderId="0" fillId="10" fontId="57" numFmtId="0" xfId="0" applyFont="1"/>
    <xf borderId="0" fillId="2" fontId="1" numFmtId="170" xfId="0" applyFont="1" applyNumberFormat="1"/>
    <xf borderId="0" fillId="2" fontId="57" numFmtId="4" xfId="0" applyFont="1" applyNumberFormat="1"/>
    <xf borderId="0" fillId="2" fontId="42" numFmtId="4" xfId="0" applyAlignment="1" applyFont="1" applyNumberFormat="1">
      <alignment horizontal="center"/>
    </xf>
    <xf borderId="0" fillId="10" fontId="60" numFmtId="0" xfId="0" applyAlignment="1" applyFont="1">
      <alignment horizontal="center"/>
    </xf>
    <xf borderId="0" fillId="10" fontId="1" numFmtId="3" xfId="0" applyFont="1" applyNumberFormat="1"/>
    <xf borderId="0" fillId="10" fontId="1" numFmtId="9" xfId="0" applyFont="1" applyNumberFormat="1"/>
    <xf borderId="0" fillId="2" fontId="60" numFmtId="0" xfId="0" applyAlignment="1" applyFont="1">
      <alignment horizontal="center"/>
    </xf>
    <xf borderId="0" fillId="12" fontId="60" numFmtId="0" xfId="0" applyAlignment="1" applyFont="1">
      <alignment horizontal="center"/>
    </xf>
    <xf borderId="0" fillId="10" fontId="58" numFmtId="1" xfId="0" applyFont="1" applyNumberFormat="1"/>
    <xf borderId="0" fillId="2" fontId="1" numFmtId="171" xfId="0" applyFont="1" applyNumberFormat="1"/>
    <xf borderId="0" fillId="10" fontId="1" numFmtId="171" xfId="0" applyFont="1" applyNumberFormat="1"/>
    <xf borderId="0" fillId="10" fontId="57"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90JYDdI6yZFTj9EzZrVoQ6GGIHhlr9t/view?usp=drive_link" TargetMode="External"/><Relationship Id="rId42" Type="http://schemas.openxmlformats.org/officeDocument/2006/relationships/hyperlink" Target="https://drive.google.com/file/d/17CcJbbWJfjJ3dN0bWZ5fCtIFvlOzACK2/view?usp=drive_link" TargetMode="External"/><Relationship Id="rId41" Type="http://schemas.openxmlformats.org/officeDocument/2006/relationships/hyperlink" Target="https://drive.google.com/file/d/1lyVX9mLQDX5ny3xfrJ-Wov5NW3yn19u2/view?usp=drive_link" TargetMode="External"/><Relationship Id="rId44" Type="http://schemas.openxmlformats.org/officeDocument/2006/relationships/hyperlink" Target="https://drive.google.com/file/d/1WkwiZLxO82u17FHmnTm_v2zQVDT5hxWD/view?usp=drive_link" TargetMode="External"/><Relationship Id="rId43" Type="http://schemas.openxmlformats.org/officeDocument/2006/relationships/hyperlink" Target="https://drive.google.com/file/d/13k9WpgSvC2GtfusEqskt-wmdbOHa2aLL/view?usp=drive_link" TargetMode="External"/><Relationship Id="rId46" Type="http://schemas.openxmlformats.org/officeDocument/2006/relationships/hyperlink" Target="https://drive.google.com/file/d/1BAYwKmWObz9_5999PFMoZ0VUhVKRsLI1/view?usp=drive_link" TargetMode="External"/><Relationship Id="rId45" Type="http://schemas.openxmlformats.org/officeDocument/2006/relationships/hyperlink" Target="https://drive.google.com/file/d/1BhZtarrmtOA95fv3FnIzbD95r_LeNscw/view?usp=drive_link" TargetMode="External"/><Relationship Id="rId80" Type="http://schemas.openxmlformats.org/officeDocument/2006/relationships/drawing" Target="../drawings/drawing1.xm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23GgVp2ILhY9FadVkrHjICjQB4uC1plP/view?usp=drive_link" TargetMode="External"/><Relationship Id="rId47" Type="http://schemas.openxmlformats.org/officeDocument/2006/relationships/hyperlink" Target="https://drive.google.com/file/d/1LpAUhUdQ4Y-W5720u6FxL4UHkBPWsRBI/view?usp=drive_link" TargetMode="External"/><Relationship Id="rId49" Type="http://schemas.openxmlformats.org/officeDocument/2006/relationships/hyperlink" Target="https://drive.google.com/file/d/1cEAbUksRdjo859a7LgmpOO-8Pcjyr13K/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CYVwvHwaf2AN7Ttxh7UzXl0SZ-48GCkZ/view?usp=drive_link" TargetMode="External"/><Relationship Id="rId72" Type="http://schemas.openxmlformats.org/officeDocument/2006/relationships/hyperlink" Target="https://drive.google.com/file/d/1VNiv_tsIXFVpDU6Iw-XpW7hPjeWTTQUF/view?usp=drive_link" TargetMode="External"/><Relationship Id="rId31" Type="http://schemas.openxmlformats.org/officeDocument/2006/relationships/hyperlink" Target="https://drive.google.com/file/d/1EZezFuN53hhEeaUM_jXw1aiOYrZBuHuE/view?usp=drive_link" TargetMode="External"/><Relationship Id="rId75" Type="http://schemas.openxmlformats.org/officeDocument/2006/relationships/hyperlink" Target="https://drive.google.com/file/d/1a3prs2d6POBrXhnH79NBKqlRvjeSVfi2/view?usp=drive_link" TargetMode="External"/><Relationship Id="rId30" Type="http://schemas.openxmlformats.org/officeDocument/2006/relationships/hyperlink" Target="https://drive.google.com/file/d/1J5YW4TpqfCvuByeS5VaFWJH3He3VrVI7/view?usp=drive_link" TargetMode="External"/><Relationship Id="rId74" Type="http://schemas.openxmlformats.org/officeDocument/2006/relationships/hyperlink" Target="https://drive.google.com/file/d/1rHtOBrG5JlvyBlX380CISlDgne2605tY/view?usp=sharing" TargetMode="External"/><Relationship Id="rId33" Type="http://schemas.openxmlformats.org/officeDocument/2006/relationships/hyperlink" Target="https://drive.google.com/file/d/1GbSnZhH520sYOGaG0K4aMVNEhvvCpjV0/view?usp=drive_link" TargetMode="External"/><Relationship Id="rId77" Type="http://schemas.openxmlformats.org/officeDocument/2006/relationships/hyperlink" Target="https://drive.google.com/file/d/1TpmJRfo45gf5k7GpOwM1MIAUhrzxX6bj/view?usp=drive_link" TargetMode="External"/><Relationship Id="rId32" Type="http://schemas.openxmlformats.org/officeDocument/2006/relationships/hyperlink" Target="https://drive.google.com/file/d/1QXFl5ZNOV1KccTjzJuaMBm1nr8tnyxkz/view?usp=drive_link" TargetMode="External"/><Relationship Id="rId76" Type="http://schemas.openxmlformats.org/officeDocument/2006/relationships/hyperlink" Target="https://drive.google.com/file/d/1GajpkSDi5vpzazS3N6g7qDaHgmCrmSBi/view?usp=sharing" TargetMode="External"/><Relationship Id="rId35" Type="http://schemas.openxmlformats.org/officeDocument/2006/relationships/hyperlink" Target="https://drive.google.com/file/d/1ihr8i-QIf1S2m8n6CIv5OPjVjCeE98B_/view?usp=drive_link" TargetMode="External"/><Relationship Id="rId79" Type="http://schemas.openxmlformats.org/officeDocument/2006/relationships/hyperlink" Target="https://drive.google.com/file/d/1jDWkzqRhXVycQFias147RPyRkMlf_HBH/view?usp=drive_link" TargetMode="External"/><Relationship Id="rId34" Type="http://schemas.openxmlformats.org/officeDocument/2006/relationships/hyperlink" Target="https://drive.google.com/file/d/1hM8ra_sqXRj3IdifuSWW7j0otZKMfYpR/view?usp=drive_link" TargetMode="External"/><Relationship Id="rId78" Type="http://schemas.openxmlformats.org/officeDocument/2006/relationships/hyperlink" Target="https://drive.google.com/file/d/1wtRdogcUg9y-IkHkZJp0hOTs9XLtMlPl/view?usp=drive_link" TargetMode="External"/><Relationship Id="rId71" Type="http://schemas.openxmlformats.org/officeDocument/2006/relationships/hyperlink" Target="https://drive.google.com/file/d/15_ge0r3FmEFeu5fOu_8n5vLe5NoyyF3F/view?usp=drive_link" TargetMode="External"/><Relationship Id="rId70" Type="http://schemas.openxmlformats.org/officeDocument/2006/relationships/hyperlink" Target="https://drive.google.com/file/d/1Nc5Azi1Pmb6xprTzL0CirQdp6WDOqlGw/view?usp=drive_link" TargetMode="External"/><Relationship Id="rId37" Type="http://schemas.openxmlformats.org/officeDocument/2006/relationships/hyperlink" Target="https://drive.google.com/file/d/1-TAtSgzpwRPjMzaz2Dipg6KFnnKT4ZJB/view?usp=drive_link" TargetMode="External"/><Relationship Id="rId36" Type="http://schemas.openxmlformats.org/officeDocument/2006/relationships/hyperlink" Target="https://drive.google.com/file/d/12w1--O6jXQzVv_wucYWOUO6kFHCKERik/view?usp=drive_link" TargetMode="External"/><Relationship Id="rId39" Type="http://schemas.openxmlformats.org/officeDocument/2006/relationships/hyperlink" Target="https://drive.google.com/file/d/1ByxuKHYJnv3FhJ0tJc-vLn7GmKxXbP9O/view?usp=drive_link" TargetMode="External"/><Relationship Id="rId38" Type="http://schemas.openxmlformats.org/officeDocument/2006/relationships/hyperlink" Target="https://drive.google.com/file/d/1bY8O9fSUhc9NCv6nBJuWEyWNbnPGPiw1/view?usp=drive_link" TargetMode="External"/><Relationship Id="rId62" Type="http://schemas.openxmlformats.org/officeDocument/2006/relationships/hyperlink" Target="https://drive.google.com/file/d/18WVnQQnauA8uLfe4ZCdTJt85ZmILIuNw/view?usp=drive_link" TargetMode="External"/><Relationship Id="rId61" Type="http://schemas.openxmlformats.org/officeDocument/2006/relationships/hyperlink" Target="https://drive.google.com/file/d/1woitATrjvMbZOcl5pkUmhTMpyNxluEU-/view?usp=drive_link" TargetMode="External"/><Relationship Id="rId20" Type="http://schemas.openxmlformats.org/officeDocument/2006/relationships/hyperlink" Target="https://drive.google.com/file/d/1Y8MmLwvuJ2_gFvDzHfBvqHH-N4Ih8914/view?usp=drive_link" TargetMode="External"/><Relationship Id="rId64" Type="http://schemas.openxmlformats.org/officeDocument/2006/relationships/hyperlink" Target="https://drive.google.com/file/d/18zB1yY5l39qXjhEJkxwQfXiWZHPYedXp/view?usp=drive_link" TargetMode="External"/><Relationship Id="rId63" Type="http://schemas.openxmlformats.org/officeDocument/2006/relationships/hyperlink" Target="https://drive.google.com/file/d/1fn8yTiv4iT8_SHPNulqVuAEbeCCwv-V5/view?usp=drive_link" TargetMode="External"/><Relationship Id="rId22" Type="http://schemas.openxmlformats.org/officeDocument/2006/relationships/hyperlink" Target="https://drive.google.com/file/d/1U79khy92jL9ZPPtKp4QngrLRNfsz4Dcl/view?usp=drive_link" TargetMode="External"/><Relationship Id="rId66" Type="http://schemas.openxmlformats.org/officeDocument/2006/relationships/hyperlink" Target="https://drive.google.com/file/d/1ckW-zbBIt76tZY80aU24B2TiboNyUYuI/view?usp=drive_link" TargetMode="External"/><Relationship Id="rId21" Type="http://schemas.openxmlformats.org/officeDocument/2006/relationships/hyperlink" Target="https://drive.google.com/file/d/1jZnWYkKDWpdZCgFLipA0qzLSJVz7EIcG/view?usp=drive_link" TargetMode="External"/><Relationship Id="rId65" Type="http://schemas.openxmlformats.org/officeDocument/2006/relationships/hyperlink" Target="https://drive.google.com/file/d/1G9TaemX9z4fHryt2NwoxpeTPkE-7_N4n/view?usp=drive_link" TargetMode="External"/><Relationship Id="rId24" Type="http://schemas.openxmlformats.org/officeDocument/2006/relationships/hyperlink" Target="https://drive.google.com/file/d/102g-Y2FE0sYNXwdO8Mo9rWmWpEoG3ICW/view?usp=drive_link" TargetMode="External"/><Relationship Id="rId68" Type="http://schemas.openxmlformats.org/officeDocument/2006/relationships/hyperlink" Target="https://drive.google.com/file/d/1sp-ql9AXP_R1WgSi_VRmEyEaX6UMNSNC/view?usp=drive_link" TargetMode="External"/><Relationship Id="rId23" Type="http://schemas.openxmlformats.org/officeDocument/2006/relationships/hyperlink" Target="https://drive.google.com/file/d/1vr-JBb5I4Ic2cxCZ7kjmjorVxnHvT9mf/view?usp=drive_link" TargetMode="External"/><Relationship Id="rId67" Type="http://schemas.openxmlformats.org/officeDocument/2006/relationships/hyperlink" Target="https://drive.google.com/file/d/18_DVbDd-68Tnf0PDw4-Cp9QRlVcM3xyX/view?usp=drive_link" TargetMode="External"/><Relationship Id="rId60" Type="http://schemas.openxmlformats.org/officeDocument/2006/relationships/hyperlink" Target="https://drive.google.com/file/d/1BgqjO7x-ogj1gYG0cYivwxr7Tb45AZ5q/view?usp=drive_link" TargetMode="External"/><Relationship Id="rId26" Type="http://schemas.openxmlformats.org/officeDocument/2006/relationships/hyperlink" Target="https://drive.google.com/file/d/1-vA3uo0AfxKuyeEILh445CEmEAsEurzt/view?usp=drive_link" TargetMode="External"/><Relationship Id="rId25" Type="http://schemas.openxmlformats.org/officeDocument/2006/relationships/hyperlink" Target="https://drive.google.com/file/d/1GGDUil8H7VFDLrUSYHGGTBcL7vtyOXG7/view?usp=drive_link" TargetMode="External"/><Relationship Id="rId69" Type="http://schemas.openxmlformats.org/officeDocument/2006/relationships/hyperlink" Target="https://drive.google.com/file/d/1lUIO8_eKGcjFUmogEa2zXFthXVo6Bdpu/view?usp=drive_link" TargetMode="External"/><Relationship Id="rId28" Type="http://schemas.openxmlformats.org/officeDocument/2006/relationships/hyperlink" Target="https://drive.google.com/file/d/1oFOZLq_eVFkq_OY22Ek67qpt403AvTZA/view?usp=drive_link" TargetMode="External"/><Relationship Id="rId27" Type="http://schemas.openxmlformats.org/officeDocument/2006/relationships/hyperlink" Target="https://drive.google.com/file/d/1MTDtfB-FGZUbcT3303CxaFblQvpDBAWZ/view?usp=drive_link" TargetMode="External"/><Relationship Id="rId29" Type="http://schemas.openxmlformats.org/officeDocument/2006/relationships/hyperlink" Target="https://drive.google.com/file/d/1CK3X0m5ka3Uz88CzzPC2jXwtEFdWl54n/view?usp=drive_link" TargetMode="External"/><Relationship Id="rId51" Type="http://schemas.openxmlformats.org/officeDocument/2006/relationships/hyperlink" Target="https://drive.google.com/file/d/1pdQ_8GKTmCqcLnEtExQL27Hp_6hEhhb6/view?usp=drive_link" TargetMode="External"/><Relationship Id="rId50" Type="http://schemas.openxmlformats.org/officeDocument/2006/relationships/hyperlink" Target="https://drive.google.com/file/d/1xqqb6tI6RGLv3bAnUjP4m0zNqp0AZET4/view?usp=drive_link" TargetMode="External"/><Relationship Id="rId53" Type="http://schemas.openxmlformats.org/officeDocument/2006/relationships/hyperlink" Target="https://drive.google.com/file/d/1eJINpuZDq7PeYBj4BNwbbbuLFPsl4VP6/view?usp=drive_link" TargetMode="External"/><Relationship Id="rId52" Type="http://schemas.openxmlformats.org/officeDocument/2006/relationships/hyperlink" Target="https://drive.google.com/file/d/1Cpipx_IBlX257EAZqwMZhHEUvoMSkzTw/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kfo5qnTgEYaeC8ohJCtHvIaqR6oQ01n3/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elJCTybRMSdHazWNJWEbN86C6DtJExRH/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8D--cqr3i_QRfx-WHEqCGaJHFyIDeuD-/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F0x8VqXjy8IIvBfqukuUPkfclpydnnW/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tCBaJ_pjlshpF6lypsl0DqwC8htebfi8/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TDbZfZw-AJGzIO9HMUQLIsQ_f-_qxmND/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hidden="1" customHeight="1">
      <c r="A16" s="5" t="s">
        <v>87</v>
      </c>
      <c r="B16" s="5" t="s">
        <v>88</v>
      </c>
      <c r="C16" s="2" t="s">
        <v>89</v>
      </c>
      <c r="D16" s="4" t="s">
        <v>25</v>
      </c>
      <c r="E16" s="2" t="s">
        <v>40</v>
      </c>
      <c r="F16" s="2">
        <v>16.0</v>
      </c>
      <c r="G16" s="2" t="s">
        <v>27</v>
      </c>
      <c r="H16" s="2" t="s">
        <v>35</v>
      </c>
      <c r="I16" s="1" t="s">
        <v>90</v>
      </c>
      <c r="J16" s="1" t="s">
        <v>84</v>
      </c>
      <c r="K16" s="1" t="s">
        <v>91</v>
      </c>
      <c r="L16" s="9">
        <v>45692.0</v>
      </c>
      <c r="M16" s="1" t="s">
        <v>92</v>
      </c>
      <c r="N16" s="1" t="s">
        <v>93</v>
      </c>
      <c r="O16" s="1"/>
      <c r="P16" s="1" t="s">
        <v>94</v>
      </c>
      <c r="Q16" s="2"/>
      <c r="R16" s="2"/>
      <c r="S16" s="2"/>
      <c r="T16" s="3" t="s">
        <v>95</v>
      </c>
      <c r="U16" s="3" t="s">
        <v>96</v>
      </c>
      <c r="V16" s="3" t="s">
        <v>97</v>
      </c>
      <c r="W16" s="3" t="s">
        <v>98</v>
      </c>
      <c r="X16" s="2"/>
      <c r="Y16" s="2"/>
      <c r="Z16" s="2"/>
    </row>
    <row r="17" ht="15.75" hidden="1" customHeight="1">
      <c r="A17" s="5" t="s">
        <v>99</v>
      </c>
      <c r="B17" s="5" t="s">
        <v>100</v>
      </c>
      <c r="C17" s="2"/>
      <c r="D17" s="4" t="s">
        <v>25</v>
      </c>
      <c r="E17" s="2" t="s">
        <v>26</v>
      </c>
      <c r="F17" s="2">
        <v>24.0</v>
      </c>
      <c r="G17" s="2" t="s">
        <v>27</v>
      </c>
      <c r="H17" s="2" t="s">
        <v>35</v>
      </c>
      <c r="I17" s="1" t="s">
        <v>101</v>
      </c>
      <c r="J17" s="1" t="s">
        <v>102</v>
      </c>
      <c r="K17" s="1" t="s">
        <v>103</v>
      </c>
      <c r="L17" s="1" t="s">
        <v>104</v>
      </c>
      <c r="M17" s="1" t="s">
        <v>105</v>
      </c>
      <c r="N17" s="1" t="s">
        <v>106</v>
      </c>
      <c r="O17" s="1"/>
      <c r="P17" s="2"/>
      <c r="Q17" s="2" t="s">
        <v>107</v>
      </c>
      <c r="R17" s="2"/>
      <c r="S17" s="2"/>
      <c r="T17" s="2"/>
      <c r="U17" s="2"/>
      <c r="V17" s="2"/>
      <c r="W17" s="2"/>
      <c r="X17" s="2"/>
      <c r="Y17" s="2"/>
      <c r="Z17" s="2"/>
    </row>
    <row r="18" ht="15.75" customHeight="1">
      <c r="A18" s="8" t="s">
        <v>87</v>
      </c>
      <c r="B18" s="8" t="s">
        <v>108</v>
      </c>
      <c r="C18" s="2" t="s">
        <v>109</v>
      </c>
      <c r="D18" s="4" t="s">
        <v>25</v>
      </c>
      <c r="E18" s="2" t="s">
        <v>26</v>
      </c>
      <c r="F18" s="2">
        <v>24.0</v>
      </c>
      <c r="G18" s="2" t="s">
        <v>27</v>
      </c>
      <c r="H18" s="2" t="s">
        <v>35</v>
      </c>
      <c r="I18" s="1" t="s">
        <v>110</v>
      </c>
      <c r="J18" s="1" t="s">
        <v>111</v>
      </c>
      <c r="K18" s="1" t="s">
        <v>112</v>
      </c>
      <c r="L18" s="1"/>
      <c r="M18" s="1" t="s">
        <v>113</v>
      </c>
      <c r="N18" s="1" t="s">
        <v>114</v>
      </c>
      <c r="O18" s="1"/>
      <c r="P18" s="1" t="s">
        <v>115</v>
      </c>
      <c r="Q18" s="2" t="s">
        <v>80</v>
      </c>
      <c r="R18" s="2"/>
      <c r="S18" s="2"/>
      <c r="T18" s="3" t="s">
        <v>116</v>
      </c>
      <c r="U18" s="3" t="s">
        <v>117</v>
      </c>
      <c r="V18" s="3" t="s">
        <v>118</v>
      </c>
      <c r="W18" s="3" t="s">
        <v>119</v>
      </c>
      <c r="X18" s="2"/>
      <c r="Y18" s="2"/>
      <c r="Z18" s="2"/>
    </row>
    <row r="19" ht="15.75" customHeight="1">
      <c r="A19" s="8"/>
      <c r="B19" s="8" t="s">
        <v>120</v>
      </c>
      <c r="C19" s="2" t="s">
        <v>121</v>
      </c>
      <c r="D19" s="4" t="s">
        <v>25</v>
      </c>
      <c r="E19" s="2" t="s">
        <v>26</v>
      </c>
      <c r="F19" s="2">
        <v>24.0</v>
      </c>
      <c r="G19" s="2" t="s">
        <v>27</v>
      </c>
      <c r="H19" s="2" t="s">
        <v>35</v>
      </c>
      <c r="I19" s="1" t="s">
        <v>122</v>
      </c>
      <c r="J19" s="1" t="s">
        <v>84</v>
      </c>
      <c r="K19" s="1" t="s">
        <v>123</v>
      </c>
      <c r="L19" s="1" t="s">
        <v>104</v>
      </c>
      <c r="M19" s="1" t="s">
        <v>48</v>
      </c>
      <c r="N19" s="1" t="s">
        <v>124</v>
      </c>
      <c r="O19" s="1"/>
      <c r="P19" s="1" t="s">
        <v>125</v>
      </c>
      <c r="Q19" s="2" t="s">
        <v>80</v>
      </c>
      <c r="R19" s="2"/>
      <c r="S19" s="2"/>
      <c r="T19" s="3" t="s">
        <v>126</v>
      </c>
      <c r="U19" s="3" t="s">
        <v>127</v>
      </c>
      <c r="V19" s="3" t="s">
        <v>128</v>
      </c>
      <c r="W19" s="3" t="s">
        <v>129</v>
      </c>
      <c r="X19" s="2"/>
      <c r="Y19" s="2"/>
      <c r="Z19" s="2"/>
    </row>
    <row r="20" ht="15.75" hidden="1" customHeight="1">
      <c r="A20" s="5" t="s">
        <v>87</v>
      </c>
      <c r="B20" s="5" t="s">
        <v>130</v>
      </c>
      <c r="C20" s="2" t="s">
        <v>131</v>
      </c>
      <c r="D20" s="4" t="s">
        <v>25</v>
      </c>
      <c r="E20" s="2" t="s">
        <v>26</v>
      </c>
      <c r="F20" s="2">
        <v>18.0</v>
      </c>
      <c r="G20" s="2" t="s">
        <v>27</v>
      </c>
      <c r="H20" s="2" t="s">
        <v>35</v>
      </c>
      <c r="I20" s="1" t="s">
        <v>132</v>
      </c>
      <c r="J20" s="1" t="s">
        <v>133</v>
      </c>
      <c r="K20" s="1" t="s">
        <v>134</v>
      </c>
      <c r="L20" s="1" t="s">
        <v>135</v>
      </c>
      <c r="M20" s="1" t="s">
        <v>105</v>
      </c>
      <c r="N20" s="1" t="s">
        <v>136</v>
      </c>
      <c r="O20" s="1"/>
      <c r="P20" s="1" t="s">
        <v>137</v>
      </c>
      <c r="Q20" s="2" t="s">
        <v>138</v>
      </c>
      <c r="R20" s="2"/>
      <c r="S20" s="2"/>
      <c r="T20" s="3" t="s">
        <v>139</v>
      </c>
      <c r="U20" s="3" t="s">
        <v>140</v>
      </c>
      <c r="V20" s="3" t="s">
        <v>141</v>
      </c>
      <c r="W20" s="3" t="s">
        <v>142</v>
      </c>
      <c r="X20" s="2"/>
      <c r="Y20" s="2"/>
      <c r="Z20" s="2"/>
    </row>
    <row r="21" ht="15.75" hidden="1" customHeight="1">
      <c r="A21" s="1"/>
      <c r="B21" s="1" t="s">
        <v>143</v>
      </c>
      <c r="C21" s="2"/>
      <c r="D21" s="4" t="s">
        <v>25</v>
      </c>
      <c r="E21" s="2" t="s">
        <v>26</v>
      </c>
      <c r="F21" s="2">
        <v>31.0</v>
      </c>
      <c r="G21" s="2" t="s">
        <v>27</v>
      </c>
      <c r="H21" s="2" t="s">
        <v>28</v>
      </c>
      <c r="I21" s="1" t="s">
        <v>144</v>
      </c>
      <c r="J21" s="1" t="s">
        <v>145</v>
      </c>
      <c r="K21" s="1" t="s">
        <v>146</v>
      </c>
      <c r="L21" s="1"/>
      <c r="M21" s="1"/>
      <c r="N21" s="1" t="s">
        <v>147</v>
      </c>
      <c r="O21" s="1" t="s">
        <v>148</v>
      </c>
      <c r="P21" s="2"/>
      <c r="Q21" s="2" t="s">
        <v>138</v>
      </c>
      <c r="R21" s="2"/>
      <c r="S21" s="2"/>
      <c r="T21" s="2"/>
      <c r="U21" s="2"/>
      <c r="V21" s="2"/>
      <c r="W21" s="2"/>
      <c r="X21" s="2"/>
      <c r="Y21" s="2"/>
      <c r="Z21" s="2"/>
    </row>
    <row r="22" ht="15.75" hidden="1" customHeight="1">
      <c r="A22" s="6" t="s">
        <v>30</v>
      </c>
      <c r="B22" s="6" t="s">
        <v>149</v>
      </c>
      <c r="C22" s="2"/>
      <c r="D22" s="4" t="s">
        <v>25</v>
      </c>
      <c r="E22" s="2" t="s">
        <v>26</v>
      </c>
      <c r="F22" s="2">
        <v>27.0</v>
      </c>
      <c r="G22" s="2" t="s">
        <v>27</v>
      </c>
      <c r="H22" s="2" t="s">
        <v>28</v>
      </c>
      <c r="I22" s="1" t="s">
        <v>150</v>
      </c>
      <c r="J22" s="1" t="s">
        <v>151</v>
      </c>
      <c r="K22" s="1" t="s">
        <v>152</v>
      </c>
      <c r="L22" s="1"/>
      <c r="M22" s="1"/>
      <c r="N22" s="1" t="s">
        <v>153</v>
      </c>
      <c r="O22" s="1" t="s">
        <v>154</v>
      </c>
      <c r="P22" s="2"/>
      <c r="Q22" s="2" t="s">
        <v>155</v>
      </c>
      <c r="R22" s="2"/>
      <c r="S22" s="2"/>
      <c r="T22" s="2"/>
      <c r="U22" s="2"/>
      <c r="V22" s="2"/>
      <c r="W22" s="2"/>
      <c r="X22" s="2"/>
      <c r="Y22" s="2"/>
      <c r="Z22" s="2"/>
    </row>
    <row r="23" ht="15.75" hidden="1" customHeight="1">
      <c r="A23" s="6" t="s">
        <v>30</v>
      </c>
      <c r="B23" s="6" t="s">
        <v>156</v>
      </c>
      <c r="C23" s="2"/>
      <c r="D23" s="4" t="s">
        <v>25</v>
      </c>
      <c r="E23" s="2" t="s">
        <v>40</v>
      </c>
      <c r="F23" s="2">
        <v>26.0</v>
      </c>
      <c r="G23" s="2" t="s">
        <v>27</v>
      </c>
      <c r="H23" s="2" t="s">
        <v>35</v>
      </c>
      <c r="I23" s="1" t="s">
        <v>157</v>
      </c>
      <c r="J23" s="1" t="s">
        <v>158</v>
      </c>
      <c r="K23" s="1" t="s">
        <v>159</v>
      </c>
      <c r="L23" s="1"/>
      <c r="M23" s="1"/>
      <c r="N23" s="1" t="s">
        <v>160</v>
      </c>
      <c r="O23" s="1"/>
      <c r="P23" s="2"/>
      <c r="Q23" s="2" t="s">
        <v>155</v>
      </c>
      <c r="R23" s="2"/>
      <c r="S23" s="2"/>
      <c r="T23" s="2"/>
      <c r="U23" s="2"/>
      <c r="V23" s="2"/>
      <c r="W23" s="2"/>
      <c r="X23" s="2"/>
      <c r="Y23" s="2"/>
      <c r="Z23" s="2"/>
    </row>
    <row r="24" ht="15.75" hidden="1" customHeight="1">
      <c r="A24" s="6" t="s">
        <v>30</v>
      </c>
      <c r="B24" s="6" t="s">
        <v>161</v>
      </c>
      <c r="C24" s="2"/>
      <c r="D24" s="4" t="s">
        <v>25</v>
      </c>
      <c r="E24" s="2" t="s">
        <v>26</v>
      </c>
      <c r="F24" s="2">
        <v>22.0</v>
      </c>
      <c r="G24" s="2" t="s">
        <v>27</v>
      </c>
      <c r="H24" s="2" t="s">
        <v>35</v>
      </c>
      <c r="I24" s="1" t="s">
        <v>162</v>
      </c>
      <c r="J24" s="1" t="s">
        <v>163</v>
      </c>
      <c r="K24" s="1" t="s">
        <v>164</v>
      </c>
      <c r="L24" s="1" t="s">
        <v>104</v>
      </c>
      <c r="M24" s="1"/>
      <c r="N24" s="1" t="s">
        <v>165</v>
      </c>
      <c r="O24" s="1"/>
      <c r="P24" s="2"/>
      <c r="Q24" s="2" t="s">
        <v>138</v>
      </c>
      <c r="R24" s="2"/>
      <c r="S24" s="2"/>
      <c r="T24" s="2"/>
      <c r="U24" s="2"/>
      <c r="V24" s="2"/>
      <c r="W24" s="2"/>
      <c r="X24" s="2"/>
      <c r="Y24" s="2"/>
      <c r="Z24" s="2"/>
    </row>
    <row r="25" ht="15.75" hidden="1" customHeight="1">
      <c r="A25" s="5" t="s">
        <v>87</v>
      </c>
      <c r="B25" s="5" t="s">
        <v>166</v>
      </c>
      <c r="C25" s="2" t="s">
        <v>167</v>
      </c>
      <c r="D25" s="4" t="s">
        <v>25</v>
      </c>
      <c r="E25" s="2" t="s">
        <v>40</v>
      </c>
      <c r="F25" s="2">
        <v>16.0</v>
      </c>
      <c r="G25" s="2" t="s">
        <v>27</v>
      </c>
      <c r="H25" s="2" t="s">
        <v>35</v>
      </c>
      <c r="I25" s="1" t="s">
        <v>110</v>
      </c>
      <c r="J25" s="1" t="s">
        <v>111</v>
      </c>
      <c r="K25" s="1" t="s">
        <v>112</v>
      </c>
      <c r="L25" s="1" t="s">
        <v>168</v>
      </c>
      <c r="M25" s="1" t="s">
        <v>113</v>
      </c>
      <c r="N25" s="1" t="s">
        <v>169</v>
      </c>
      <c r="O25" s="1"/>
      <c r="P25" s="1" t="s">
        <v>170</v>
      </c>
      <c r="Q25" s="2" t="s">
        <v>80</v>
      </c>
      <c r="R25" s="2"/>
      <c r="S25" s="2"/>
      <c r="T25" s="3" t="s">
        <v>171</v>
      </c>
      <c r="U25" s="3" t="s">
        <v>172</v>
      </c>
      <c r="V25" s="3" t="s">
        <v>173</v>
      </c>
      <c r="W25" s="3" t="s">
        <v>174</v>
      </c>
      <c r="X25" s="2"/>
      <c r="Y25" s="2"/>
      <c r="Z25" s="2"/>
    </row>
    <row r="26" ht="15.75" hidden="1" customHeight="1">
      <c r="A26" s="5" t="s">
        <v>99</v>
      </c>
      <c r="B26" s="5" t="s">
        <v>175</v>
      </c>
      <c r="C26" s="2"/>
      <c r="D26" s="4" t="s">
        <v>25</v>
      </c>
      <c r="E26" s="2" t="s">
        <v>40</v>
      </c>
      <c r="F26" s="2">
        <v>22.0</v>
      </c>
      <c r="G26" s="2" t="s">
        <v>176</v>
      </c>
      <c r="H26" s="2" t="s">
        <v>28</v>
      </c>
      <c r="I26" s="1" t="s">
        <v>177</v>
      </c>
      <c r="J26" s="1"/>
      <c r="K26" s="1"/>
      <c r="L26" s="1"/>
      <c r="M26" s="1"/>
      <c r="N26" s="1"/>
      <c r="O26" s="1"/>
      <c r="P26" s="2"/>
      <c r="Q26" s="2"/>
      <c r="R26" s="2">
        <v>1.0</v>
      </c>
      <c r="S26" s="2" t="s">
        <v>178</v>
      </c>
      <c r="T26" s="2"/>
      <c r="U26" s="2"/>
      <c r="V26" s="2"/>
      <c r="W26" s="2"/>
      <c r="X26" s="2"/>
      <c r="Y26" s="2"/>
      <c r="Z26" s="2"/>
    </row>
    <row r="27" ht="15.75" customHeight="1">
      <c r="A27" s="8" t="s">
        <v>179</v>
      </c>
      <c r="B27" s="8" t="s">
        <v>180</v>
      </c>
      <c r="C27" s="2" t="s">
        <v>181</v>
      </c>
      <c r="D27" s="4" t="s">
        <v>25</v>
      </c>
      <c r="E27" s="2" t="s">
        <v>26</v>
      </c>
      <c r="F27" s="2">
        <v>25.0</v>
      </c>
      <c r="G27" s="2" t="s">
        <v>27</v>
      </c>
      <c r="H27" s="2" t="s">
        <v>35</v>
      </c>
      <c r="I27" s="1" t="s">
        <v>182</v>
      </c>
      <c r="J27" s="1"/>
      <c r="K27" s="1"/>
      <c r="L27" s="1"/>
      <c r="M27" s="1"/>
      <c r="N27" s="1" t="s">
        <v>183</v>
      </c>
      <c r="O27" s="1"/>
      <c r="P27" s="1" t="s">
        <v>184</v>
      </c>
      <c r="Q27" s="2"/>
      <c r="R27" s="2"/>
      <c r="S27" s="2" t="s">
        <v>185</v>
      </c>
      <c r="T27" s="3" t="s">
        <v>186</v>
      </c>
      <c r="U27" s="3" t="s">
        <v>187</v>
      </c>
      <c r="V27" s="3" t="s">
        <v>188</v>
      </c>
      <c r="W27" s="3" t="s">
        <v>189</v>
      </c>
      <c r="X27" s="2" t="s">
        <v>190</v>
      </c>
      <c r="Y27" s="2"/>
      <c r="Z27" s="2"/>
    </row>
    <row r="28" ht="15.75" hidden="1" customHeight="1">
      <c r="A28" s="5" t="s">
        <v>87</v>
      </c>
      <c r="B28" s="5" t="s">
        <v>191</v>
      </c>
      <c r="C28" s="2" t="s">
        <v>192</v>
      </c>
      <c r="D28" s="4" t="s">
        <v>25</v>
      </c>
      <c r="E28" s="2" t="s">
        <v>26</v>
      </c>
      <c r="F28" s="2">
        <v>24.0</v>
      </c>
      <c r="G28" s="2" t="s">
        <v>27</v>
      </c>
      <c r="H28" s="2" t="s">
        <v>35</v>
      </c>
      <c r="I28" s="1" t="s">
        <v>193</v>
      </c>
      <c r="J28" s="1" t="s">
        <v>163</v>
      </c>
      <c r="K28" s="1" t="s">
        <v>194</v>
      </c>
      <c r="L28" s="1" t="s">
        <v>195</v>
      </c>
      <c r="M28" s="1" t="s">
        <v>196</v>
      </c>
      <c r="N28" s="1" t="s">
        <v>197</v>
      </c>
      <c r="O28" s="1"/>
      <c r="P28" s="1" t="s">
        <v>198</v>
      </c>
      <c r="Q28" s="2" t="s">
        <v>80</v>
      </c>
      <c r="R28" s="2"/>
      <c r="S28" s="2"/>
      <c r="T28" s="3" t="s">
        <v>199</v>
      </c>
      <c r="U28" s="3" t="s">
        <v>200</v>
      </c>
      <c r="V28" s="3" t="s">
        <v>201</v>
      </c>
      <c r="W28" s="3" t="s">
        <v>202</v>
      </c>
      <c r="X28" s="2"/>
      <c r="Y28" s="2"/>
      <c r="Z28" s="2"/>
    </row>
    <row r="29" ht="15.75" hidden="1" customHeight="1">
      <c r="A29" s="5" t="s">
        <v>87</v>
      </c>
      <c r="B29" s="5" t="s">
        <v>203</v>
      </c>
      <c r="C29" s="2" t="s">
        <v>204</v>
      </c>
      <c r="D29" s="4" t="s">
        <v>25</v>
      </c>
      <c r="E29" s="2" t="s">
        <v>26</v>
      </c>
      <c r="F29" s="2">
        <v>20.0</v>
      </c>
      <c r="G29" s="2" t="s">
        <v>27</v>
      </c>
      <c r="H29" s="2" t="s">
        <v>35</v>
      </c>
      <c r="I29" s="1" t="s">
        <v>205</v>
      </c>
      <c r="J29" s="1" t="s">
        <v>206</v>
      </c>
      <c r="K29" s="1" t="s">
        <v>207</v>
      </c>
      <c r="L29" s="1"/>
      <c r="M29" s="1"/>
      <c r="N29" s="1" t="s">
        <v>208</v>
      </c>
      <c r="O29" s="1"/>
      <c r="P29" s="1" t="s">
        <v>209</v>
      </c>
      <c r="Q29" s="2" t="s">
        <v>210</v>
      </c>
      <c r="R29" s="2"/>
      <c r="S29" s="2"/>
      <c r="T29" s="3" t="s">
        <v>211</v>
      </c>
      <c r="U29" s="3" t="s">
        <v>212</v>
      </c>
      <c r="V29" s="3" t="s">
        <v>213</v>
      </c>
      <c r="W29" s="3" t="s">
        <v>214</v>
      </c>
      <c r="X29" s="2"/>
      <c r="Y29" s="2"/>
      <c r="Z29" s="2"/>
    </row>
    <row r="30" ht="15.75" hidden="1" customHeight="1">
      <c r="A30" s="1"/>
      <c r="B30" s="1" t="s">
        <v>215</v>
      </c>
      <c r="C30" s="2"/>
      <c r="D30" s="4" t="s">
        <v>25</v>
      </c>
      <c r="E30" s="2" t="s">
        <v>40</v>
      </c>
      <c r="F30" s="2">
        <v>35.0</v>
      </c>
      <c r="G30" s="2" t="s">
        <v>176</v>
      </c>
      <c r="H30" s="2" t="s">
        <v>28</v>
      </c>
      <c r="I30" s="1" t="s">
        <v>216</v>
      </c>
      <c r="J30" s="1" t="s">
        <v>217</v>
      </c>
      <c r="K30" s="1" t="s">
        <v>218</v>
      </c>
      <c r="L30" s="1"/>
      <c r="M30" s="1" t="s">
        <v>219</v>
      </c>
      <c r="N30" s="1" t="s">
        <v>220</v>
      </c>
      <c r="O30" s="1"/>
      <c r="P30" s="2"/>
      <c r="Q30" s="2" t="s">
        <v>80</v>
      </c>
      <c r="R30" s="2">
        <v>2.0</v>
      </c>
      <c r="S30" s="2" t="s">
        <v>221</v>
      </c>
      <c r="T30" s="2"/>
      <c r="U30" s="2"/>
      <c r="V30" s="2"/>
      <c r="W30" s="2"/>
      <c r="X30" s="2"/>
      <c r="Y30" s="2"/>
      <c r="Z30" s="2"/>
    </row>
    <row r="31" ht="15.75" hidden="1" customHeight="1">
      <c r="A31" s="1"/>
      <c r="B31" s="1" t="s">
        <v>222</v>
      </c>
      <c r="C31" s="2"/>
      <c r="D31" s="4" t="s">
        <v>25</v>
      </c>
      <c r="E31" s="2" t="s">
        <v>40</v>
      </c>
      <c r="F31" s="2">
        <v>28.0</v>
      </c>
      <c r="G31" s="2" t="s">
        <v>176</v>
      </c>
      <c r="H31" s="2" t="s">
        <v>28</v>
      </c>
      <c r="I31" s="1" t="s">
        <v>223</v>
      </c>
      <c r="J31" s="1" t="s">
        <v>224</v>
      </c>
      <c r="K31" s="1" t="s">
        <v>225</v>
      </c>
      <c r="L31" s="1"/>
      <c r="M31" s="1"/>
      <c r="N31" s="1" t="s">
        <v>226</v>
      </c>
      <c r="O31" s="1"/>
      <c r="P31" s="2"/>
      <c r="Q31" s="2" t="s">
        <v>80</v>
      </c>
      <c r="R31" s="2">
        <v>1.0</v>
      </c>
      <c r="S31" s="2" t="s">
        <v>227</v>
      </c>
      <c r="T31" s="2"/>
      <c r="U31" s="2"/>
      <c r="V31" s="2"/>
      <c r="W31" s="2"/>
      <c r="X31" s="2"/>
      <c r="Y31" s="2"/>
      <c r="Z31" s="2"/>
    </row>
    <row r="32" ht="15.75" hidden="1" customHeight="1">
      <c r="A32" s="1"/>
      <c r="B32" s="1" t="s">
        <v>228</v>
      </c>
      <c r="C32" s="2"/>
      <c r="D32" s="4" t="s">
        <v>25</v>
      </c>
      <c r="E32" s="2" t="s">
        <v>40</v>
      </c>
      <c r="F32" s="2">
        <v>28.0</v>
      </c>
      <c r="G32" s="2" t="s">
        <v>176</v>
      </c>
      <c r="H32" s="2" t="s">
        <v>28</v>
      </c>
      <c r="I32" s="1" t="s">
        <v>229</v>
      </c>
      <c r="J32" s="1" t="s">
        <v>84</v>
      </c>
      <c r="K32" s="1" t="s">
        <v>230</v>
      </c>
      <c r="L32" s="1"/>
      <c r="M32" s="1" t="s">
        <v>113</v>
      </c>
      <c r="N32" s="1" t="s">
        <v>231</v>
      </c>
      <c r="O32" s="1"/>
      <c r="P32" s="2"/>
      <c r="Q32" s="2" t="s">
        <v>80</v>
      </c>
      <c r="R32" s="2">
        <v>2.0</v>
      </c>
      <c r="S32" s="2" t="s">
        <v>232</v>
      </c>
      <c r="T32" s="2"/>
      <c r="U32" s="2"/>
      <c r="V32" s="2"/>
      <c r="W32" s="2"/>
      <c r="X32" s="2"/>
      <c r="Y32" s="2"/>
      <c r="Z32" s="2"/>
    </row>
    <row r="33" ht="15.75" hidden="1" customHeight="1">
      <c r="A33" s="1"/>
      <c r="B33" s="1" t="s">
        <v>233</v>
      </c>
      <c r="C33" s="2"/>
      <c r="D33" s="4" t="s">
        <v>25</v>
      </c>
      <c r="E33" s="2" t="s">
        <v>234</v>
      </c>
      <c r="F33" s="2">
        <v>30.0</v>
      </c>
      <c r="G33" s="2" t="s">
        <v>176</v>
      </c>
      <c r="H33" s="2" t="s">
        <v>28</v>
      </c>
      <c r="I33" s="1" t="s">
        <v>229</v>
      </c>
      <c r="J33" s="1" t="s">
        <v>224</v>
      </c>
      <c r="K33" s="1" t="s">
        <v>235</v>
      </c>
      <c r="L33" s="1"/>
      <c r="M33" s="1" t="s">
        <v>236</v>
      </c>
      <c r="N33" s="1" t="s">
        <v>237</v>
      </c>
      <c r="O33" s="1"/>
      <c r="P33" s="2"/>
      <c r="Q33" s="2" t="s">
        <v>138</v>
      </c>
      <c r="R33" s="2">
        <v>2.0</v>
      </c>
      <c r="S33" s="2" t="s">
        <v>238</v>
      </c>
      <c r="T33" s="2"/>
      <c r="U33" s="2"/>
      <c r="V33" s="2"/>
      <c r="W33" s="2"/>
      <c r="X33" s="2"/>
      <c r="Y33" s="2"/>
      <c r="Z33" s="2"/>
    </row>
    <row r="34" ht="15.75" customHeight="1">
      <c r="A34" s="8"/>
      <c r="B34" s="8" t="s">
        <v>239</v>
      </c>
      <c r="C34" s="2" t="s">
        <v>240</v>
      </c>
      <c r="D34" s="4" t="s">
        <v>25</v>
      </c>
      <c r="E34" s="2" t="s">
        <v>234</v>
      </c>
      <c r="F34" s="2">
        <v>24.0</v>
      </c>
      <c r="G34" s="2" t="s">
        <v>176</v>
      </c>
      <c r="H34" s="2" t="s">
        <v>28</v>
      </c>
      <c r="I34" s="1" t="s">
        <v>241</v>
      </c>
      <c r="J34" s="1" t="s">
        <v>242</v>
      </c>
      <c r="K34" s="1" t="s">
        <v>243</v>
      </c>
      <c r="L34" s="1"/>
      <c r="M34" s="1" t="s">
        <v>244</v>
      </c>
      <c r="N34" s="1" t="s">
        <v>245</v>
      </c>
      <c r="O34" s="1"/>
      <c r="P34" s="1" t="s">
        <v>246</v>
      </c>
      <c r="Q34" s="2" t="s">
        <v>80</v>
      </c>
      <c r="R34" s="2">
        <v>1.0</v>
      </c>
      <c r="S34" s="2" t="s">
        <v>247</v>
      </c>
      <c r="T34" s="3" t="s">
        <v>248</v>
      </c>
      <c r="U34" s="3" t="s">
        <v>249</v>
      </c>
      <c r="V34" s="3" t="s">
        <v>250</v>
      </c>
      <c r="W34" s="3" t="s">
        <v>251</v>
      </c>
      <c r="X34" s="2"/>
      <c r="Y34" s="2"/>
      <c r="Z34" s="2"/>
    </row>
    <row r="35" ht="15.75" hidden="1" customHeight="1">
      <c r="A35" s="5" t="s">
        <v>99</v>
      </c>
      <c r="B35" s="5" t="s">
        <v>252</v>
      </c>
      <c r="C35" s="2"/>
      <c r="D35" s="4" t="s">
        <v>25</v>
      </c>
      <c r="E35" s="2" t="s">
        <v>40</v>
      </c>
      <c r="F35" s="2">
        <v>22.0</v>
      </c>
      <c r="G35" s="2" t="s">
        <v>176</v>
      </c>
      <c r="H35" s="2" t="s">
        <v>28</v>
      </c>
      <c r="I35" s="1" t="s">
        <v>253</v>
      </c>
      <c r="J35" s="1" t="s">
        <v>254</v>
      </c>
      <c r="K35" s="1" t="s">
        <v>255</v>
      </c>
      <c r="L35" s="1"/>
      <c r="M35" s="1" t="s">
        <v>256</v>
      </c>
      <c r="N35" s="1" t="s">
        <v>257</v>
      </c>
      <c r="O35" s="1"/>
      <c r="P35" s="2"/>
      <c r="Q35" s="2" t="s">
        <v>138</v>
      </c>
      <c r="R35" s="2">
        <v>1.0</v>
      </c>
      <c r="S35" s="2" t="s">
        <v>258</v>
      </c>
      <c r="T35" s="2"/>
      <c r="U35" s="2"/>
      <c r="V35" s="2"/>
      <c r="W35" s="2"/>
      <c r="X35" s="2"/>
      <c r="Y35" s="2"/>
      <c r="Z35" s="2"/>
    </row>
    <row r="36" ht="15.75" hidden="1" customHeight="1">
      <c r="A36" s="1"/>
      <c r="B36" s="1" t="s">
        <v>259</v>
      </c>
      <c r="C36" s="2"/>
      <c r="D36" s="4" t="s">
        <v>25</v>
      </c>
      <c r="E36" s="2" t="s">
        <v>40</v>
      </c>
      <c r="F36" s="2">
        <v>35.0</v>
      </c>
      <c r="G36" s="2" t="s">
        <v>176</v>
      </c>
      <c r="H36" s="2" t="s">
        <v>28</v>
      </c>
      <c r="I36" s="1" t="s">
        <v>260</v>
      </c>
      <c r="J36" s="1" t="s">
        <v>261</v>
      </c>
      <c r="K36" s="1" t="s">
        <v>262</v>
      </c>
      <c r="L36" s="1"/>
      <c r="M36" s="1" t="s">
        <v>219</v>
      </c>
      <c r="N36" s="1" t="s">
        <v>263</v>
      </c>
      <c r="O36" s="1"/>
      <c r="P36" s="2"/>
      <c r="Q36" s="2" t="s">
        <v>80</v>
      </c>
      <c r="R36" s="2">
        <v>2.0</v>
      </c>
      <c r="S36" s="2" t="s">
        <v>264</v>
      </c>
      <c r="T36" s="2"/>
      <c r="U36" s="2"/>
      <c r="V36" s="2"/>
      <c r="W36" s="2"/>
      <c r="X36" s="2"/>
      <c r="Y36" s="2"/>
      <c r="Z36" s="2"/>
    </row>
    <row r="37" ht="15.75" customHeight="1">
      <c r="A37" s="8" t="s">
        <v>265</v>
      </c>
      <c r="B37" s="8" t="s">
        <v>266</v>
      </c>
      <c r="C37" s="2" t="s">
        <v>267</v>
      </c>
      <c r="D37" s="4" t="s">
        <v>25</v>
      </c>
      <c r="E37" s="2" t="s">
        <v>26</v>
      </c>
      <c r="F37" s="2">
        <v>27.0</v>
      </c>
      <c r="G37" s="2" t="s">
        <v>176</v>
      </c>
      <c r="H37" s="2" t="s">
        <v>28</v>
      </c>
      <c r="I37" s="1" t="s">
        <v>268</v>
      </c>
      <c r="J37" s="1" t="s">
        <v>269</v>
      </c>
      <c r="K37" s="1" t="s">
        <v>270</v>
      </c>
      <c r="L37" s="1"/>
      <c r="M37" s="1" t="s">
        <v>271</v>
      </c>
      <c r="N37" s="1" t="s">
        <v>272</v>
      </c>
      <c r="O37" s="1"/>
      <c r="P37" s="1" t="s">
        <v>148</v>
      </c>
      <c r="Q37" s="2" t="s">
        <v>138</v>
      </c>
      <c r="R37" s="2">
        <v>2.0</v>
      </c>
      <c r="S37" s="2" t="s">
        <v>273</v>
      </c>
      <c r="T37" s="3" t="s">
        <v>274</v>
      </c>
      <c r="U37" s="3" t="s">
        <v>275</v>
      </c>
      <c r="V37" s="3" t="s">
        <v>276</v>
      </c>
      <c r="W37" s="3" t="s">
        <v>277</v>
      </c>
      <c r="X37" s="2"/>
      <c r="Y37" s="2"/>
      <c r="Z37" s="2"/>
    </row>
    <row r="38" ht="15.75" hidden="1" customHeight="1">
      <c r="A38" s="6" t="s">
        <v>30</v>
      </c>
      <c r="B38" s="6" t="s">
        <v>278</v>
      </c>
      <c r="C38" s="2"/>
      <c r="D38" s="4" t="s">
        <v>25</v>
      </c>
      <c r="E38" s="2" t="s">
        <v>40</v>
      </c>
      <c r="F38" s="2">
        <v>30.0</v>
      </c>
      <c r="G38" s="2" t="s">
        <v>176</v>
      </c>
      <c r="H38" s="2" t="s">
        <v>28</v>
      </c>
      <c r="I38" s="1" t="s">
        <v>279</v>
      </c>
      <c r="J38" s="1" t="s">
        <v>242</v>
      </c>
      <c r="K38" s="1"/>
      <c r="L38" s="1"/>
      <c r="M38" s="1" t="s">
        <v>219</v>
      </c>
      <c r="N38" s="1" t="s">
        <v>280</v>
      </c>
      <c r="O38" s="1"/>
      <c r="P38" s="2"/>
      <c r="Q38" s="2" t="s">
        <v>80</v>
      </c>
      <c r="R38" s="2">
        <v>2.0</v>
      </c>
      <c r="S38" s="2" t="s">
        <v>281</v>
      </c>
      <c r="T38" s="2"/>
      <c r="U38" s="2"/>
      <c r="V38" s="2"/>
      <c r="W38" s="2"/>
      <c r="X38" s="2"/>
      <c r="Y38" s="2"/>
      <c r="Z38" s="2"/>
    </row>
    <row r="39" ht="15.75" hidden="1" customHeight="1">
      <c r="A39" s="1"/>
      <c r="B39" s="1" t="s">
        <v>282</v>
      </c>
      <c r="C39" s="2"/>
      <c r="D39" s="4" t="s">
        <v>25</v>
      </c>
      <c r="E39" s="2" t="s">
        <v>234</v>
      </c>
      <c r="F39" s="2">
        <v>30.0</v>
      </c>
      <c r="G39" s="2" t="s">
        <v>176</v>
      </c>
      <c r="H39" s="2" t="s">
        <v>28</v>
      </c>
      <c r="I39" s="1" t="s">
        <v>283</v>
      </c>
      <c r="J39" s="1" t="s">
        <v>75</v>
      </c>
      <c r="K39" s="1" t="s">
        <v>284</v>
      </c>
      <c r="L39" s="1"/>
      <c r="M39" s="1" t="s">
        <v>105</v>
      </c>
      <c r="N39" s="1" t="s">
        <v>285</v>
      </c>
      <c r="O39" s="1"/>
      <c r="P39" s="2"/>
      <c r="Q39" s="2" t="s">
        <v>80</v>
      </c>
      <c r="R39" s="2">
        <v>2.0</v>
      </c>
      <c r="S39" s="2" t="s">
        <v>286</v>
      </c>
      <c r="T39" s="2"/>
      <c r="U39" s="2"/>
      <c r="V39" s="2"/>
      <c r="W39" s="2"/>
      <c r="X39" s="2"/>
      <c r="Y39" s="2"/>
      <c r="Z39" s="2"/>
    </row>
    <row r="40" ht="15.75" customHeight="1">
      <c r="A40" s="8"/>
      <c r="B40" s="8" t="s">
        <v>287</v>
      </c>
      <c r="C40" s="2" t="s">
        <v>288</v>
      </c>
      <c r="D40" s="4" t="s">
        <v>25</v>
      </c>
      <c r="E40" s="2" t="s">
        <v>40</v>
      </c>
      <c r="F40" s="2">
        <v>20.0</v>
      </c>
      <c r="G40" s="2" t="s">
        <v>176</v>
      </c>
      <c r="H40" s="2" t="s">
        <v>35</v>
      </c>
      <c r="I40" s="1" t="s">
        <v>289</v>
      </c>
      <c r="J40" s="1" t="s">
        <v>290</v>
      </c>
      <c r="K40" s="1"/>
      <c r="L40" s="1" t="s">
        <v>291</v>
      </c>
      <c r="M40" s="1" t="s">
        <v>219</v>
      </c>
      <c r="N40" s="1" t="s">
        <v>292</v>
      </c>
      <c r="O40" s="1"/>
      <c r="P40" s="1" t="s">
        <v>148</v>
      </c>
      <c r="Q40" s="2" t="s">
        <v>80</v>
      </c>
      <c r="R40" s="2">
        <v>0.0</v>
      </c>
      <c r="S40" s="2"/>
      <c r="T40" s="3" t="s">
        <v>293</v>
      </c>
      <c r="U40" s="3" t="s">
        <v>294</v>
      </c>
      <c r="V40" s="3" t="s">
        <v>295</v>
      </c>
      <c r="W40" s="3" t="s">
        <v>296</v>
      </c>
      <c r="X40" s="2"/>
      <c r="Y40" s="2"/>
      <c r="Z40" s="2"/>
    </row>
    <row r="41" ht="15.75" hidden="1" customHeight="1">
      <c r="A41" s="6" t="s">
        <v>30</v>
      </c>
      <c r="B41" s="6" t="s">
        <v>297</v>
      </c>
      <c r="C41" s="2"/>
      <c r="D41" s="4" t="s">
        <v>25</v>
      </c>
      <c r="E41" s="2" t="s">
        <v>26</v>
      </c>
      <c r="F41" s="2">
        <v>25.0</v>
      </c>
      <c r="G41" s="2" t="s">
        <v>176</v>
      </c>
      <c r="H41" s="2" t="s">
        <v>35</v>
      </c>
      <c r="I41" s="1" t="s">
        <v>298</v>
      </c>
      <c r="J41" s="1" t="s">
        <v>299</v>
      </c>
      <c r="K41" s="1" t="s">
        <v>300</v>
      </c>
      <c r="L41" s="1"/>
      <c r="M41" s="1" t="s">
        <v>92</v>
      </c>
      <c r="N41" s="1" t="s">
        <v>148</v>
      </c>
      <c r="O41" s="1"/>
      <c r="P41" s="2"/>
      <c r="Q41" s="2" t="s">
        <v>138</v>
      </c>
      <c r="R41" s="2">
        <v>0.0</v>
      </c>
      <c r="S41" s="2"/>
      <c r="T41" s="2"/>
      <c r="U41" s="2"/>
      <c r="V41" s="2"/>
      <c r="W41" s="2"/>
      <c r="X41" s="2"/>
      <c r="Y41" s="2"/>
      <c r="Z41" s="2"/>
    </row>
    <row r="42" ht="15.75" hidden="1" customHeight="1">
      <c r="A42" s="1"/>
      <c r="B42" s="1" t="s">
        <v>301</v>
      </c>
      <c r="C42" s="2"/>
      <c r="D42" s="4" t="s">
        <v>25</v>
      </c>
      <c r="E42" s="2" t="s">
        <v>234</v>
      </c>
      <c r="F42" s="2">
        <v>31.0</v>
      </c>
      <c r="G42" s="2" t="s">
        <v>176</v>
      </c>
      <c r="H42" s="2" t="s">
        <v>28</v>
      </c>
      <c r="I42" s="1" t="s">
        <v>283</v>
      </c>
      <c r="J42" s="1" t="s">
        <v>290</v>
      </c>
      <c r="K42" s="1" t="s">
        <v>302</v>
      </c>
      <c r="L42" s="1"/>
      <c r="M42" s="1" t="s">
        <v>303</v>
      </c>
      <c r="N42" s="1" t="s">
        <v>148</v>
      </c>
      <c r="O42" s="1"/>
      <c r="P42" s="2"/>
      <c r="Q42" s="2" t="s">
        <v>138</v>
      </c>
      <c r="R42" s="2">
        <v>2.0</v>
      </c>
      <c r="S42" s="2" t="s">
        <v>304</v>
      </c>
      <c r="T42" s="2"/>
      <c r="U42" s="2"/>
      <c r="V42" s="2"/>
      <c r="W42" s="2"/>
      <c r="X42" s="2"/>
      <c r="Y42" s="2"/>
      <c r="Z42" s="2"/>
    </row>
    <row r="43" ht="15.75" customHeight="1">
      <c r="A43" s="8" t="s">
        <v>265</v>
      </c>
      <c r="B43" s="8" t="s">
        <v>305</v>
      </c>
      <c r="C43" s="2"/>
      <c r="D43" s="4" t="s">
        <v>25</v>
      </c>
      <c r="E43" s="2" t="s">
        <v>40</v>
      </c>
      <c r="F43" s="2">
        <v>25.0</v>
      </c>
      <c r="G43" s="2" t="s">
        <v>176</v>
      </c>
      <c r="H43" s="2" t="s">
        <v>28</v>
      </c>
      <c r="I43" s="1" t="s">
        <v>306</v>
      </c>
      <c r="J43" s="1" t="s">
        <v>307</v>
      </c>
      <c r="K43" s="1" t="s">
        <v>308</v>
      </c>
      <c r="L43" s="1"/>
      <c r="M43" s="1" t="s">
        <v>219</v>
      </c>
      <c r="N43" s="1" t="s">
        <v>309</v>
      </c>
      <c r="O43" s="1"/>
      <c r="P43" s="1" t="s">
        <v>310</v>
      </c>
      <c r="Q43" s="2" t="s">
        <v>138</v>
      </c>
      <c r="R43" s="2">
        <v>2.0</v>
      </c>
      <c r="S43" s="2" t="s">
        <v>311</v>
      </c>
      <c r="T43" s="3" t="s">
        <v>312</v>
      </c>
      <c r="U43" s="3" t="s">
        <v>313</v>
      </c>
      <c r="V43" s="3" t="s">
        <v>314</v>
      </c>
      <c r="W43" s="3" t="s">
        <v>315</v>
      </c>
      <c r="X43" s="2"/>
      <c r="Y43" s="2"/>
      <c r="Z43" s="2"/>
    </row>
    <row r="44" ht="15.75" hidden="1" customHeight="1">
      <c r="A44" s="6" t="s">
        <v>30</v>
      </c>
      <c r="B44" s="6" t="s">
        <v>316</v>
      </c>
      <c r="C44" s="2"/>
      <c r="D44" s="4" t="s">
        <v>25</v>
      </c>
      <c r="E44" s="2" t="s">
        <v>26</v>
      </c>
      <c r="F44" s="2">
        <v>28.0</v>
      </c>
      <c r="G44" s="2" t="s">
        <v>176</v>
      </c>
      <c r="H44" s="2" t="s">
        <v>28</v>
      </c>
      <c r="I44" s="1" t="s">
        <v>317</v>
      </c>
      <c r="J44" s="1"/>
      <c r="K44" s="1"/>
      <c r="L44" s="1"/>
      <c r="M44" s="1" t="s">
        <v>318</v>
      </c>
      <c r="N44" s="1" t="s">
        <v>319</v>
      </c>
      <c r="O44" s="1"/>
      <c r="P44" s="2"/>
      <c r="Q44" s="2" t="s">
        <v>320</v>
      </c>
      <c r="R44" s="2">
        <v>2.0</v>
      </c>
      <c r="S44" s="2" t="s">
        <v>321</v>
      </c>
      <c r="T44" s="2"/>
      <c r="U44" s="2"/>
      <c r="V44" s="2"/>
      <c r="W44" s="2"/>
      <c r="X44" s="2"/>
      <c r="Y44" s="2"/>
      <c r="Z44" s="2"/>
    </row>
    <row r="45" ht="15.75" hidden="1" customHeight="1">
      <c r="A45" s="1"/>
      <c r="B45" s="1" t="s">
        <v>322</v>
      </c>
      <c r="C45" s="2"/>
      <c r="D45" s="4" t="s">
        <v>25</v>
      </c>
      <c r="E45" s="2" t="s">
        <v>40</v>
      </c>
      <c r="F45" s="2">
        <v>31.0</v>
      </c>
      <c r="G45" s="2" t="s">
        <v>176</v>
      </c>
      <c r="H45" s="2" t="s">
        <v>28</v>
      </c>
      <c r="I45" s="1" t="s">
        <v>193</v>
      </c>
      <c r="J45" s="1" t="s">
        <v>75</v>
      </c>
      <c r="K45" s="1" t="s">
        <v>323</v>
      </c>
      <c r="L45" s="1"/>
      <c r="M45" s="1" t="s">
        <v>236</v>
      </c>
      <c r="N45" s="1" t="s">
        <v>324</v>
      </c>
      <c r="O45" s="1"/>
      <c r="P45" s="2"/>
      <c r="Q45" s="2" t="s">
        <v>80</v>
      </c>
      <c r="R45" s="2">
        <v>2.0</v>
      </c>
      <c r="S45" s="2" t="s">
        <v>325</v>
      </c>
      <c r="T45" s="2"/>
      <c r="U45" s="2"/>
      <c r="V45" s="2"/>
      <c r="W45" s="2"/>
      <c r="X45" s="2"/>
      <c r="Y45" s="2"/>
      <c r="Z45" s="2"/>
    </row>
    <row r="46" ht="15.75" hidden="1" customHeight="1">
      <c r="A46" s="5" t="s">
        <v>99</v>
      </c>
      <c r="B46" s="5" t="s">
        <v>326</v>
      </c>
      <c r="C46" s="2"/>
      <c r="D46" s="4" t="s">
        <v>25</v>
      </c>
      <c r="E46" s="2" t="s">
        <v>327</v>
      </c>
      <c r="F46" s="2">
        <v>19.0</v>
      </c>
      <c r="G46" s="2" t="s">
        <v>176</v>
      </c>
      <c r="H46" s="2" t="s">
        <v>35</v>
      </c>
      <c r="I46" s="1" t="s">
        <v>320</v>
      </c>
      <c r="J46" s="1"/>
      <c r="K46" s="1"/>
      <c r="L46" s="1"/>
      <c r="M46" s="1"/>
      <c r="N46" s="1" t="s">
        <v>328</v>
      </c>
      <c r="O46" s="1"/>
      <c r="P46" s="2"/>
      <c r="Q46" s="2" t="s">
        <v>320</v>
      </c>
      <c r="R46" s="2">
        <v>0.0</v>
      </c>
      <c r="S46" s="2"/>
      <c r="T46" s="2"/>
      <c r="U46" s="2"/>
      <c r="V46" s="2"/>
      <c r="W46" s="2"/>
      <c r="X46" s="2"/>
      <c r="Y46" s="2"/>
      <c r="Z46" s="2"/>
    </row>
    <row r="47" ht="15.75" hidden="1" customHeight="1">
      <c r="A47" s="1"/>
      <c r="B47" s="1" t="s">
        <v>329</v>
      </c>
      <c r="C47" s="2"/>
      <c r="D47" s="4" t="s">
        <v>25</v>
      </c>
      <c r="E47" s="2" t="s">
        <v>26</v>
      </c>
      <c r="F47" s="2">
        <v>30.0</v>
      </c>
      <c r="G47" s="2" t="s">
        <v>27</v>
      </c>
      <c r="H47" s="2" t="s">
        <v>28</v>
      </c>
      <c r="I47" s="1" t="s">
        <v>330</v>
      </c>
      <c r="J47" s="1" t="s">
        <v>331</v>
      </c>
      <c r="K47" s="1" t="s">
        <v>332</v>
      </c>
      <c r="L47" s="1"/>
      <c r="M47" s="1"/>
      <c r="N47" s="1" t="s">
        <v>333</v>
      </c>
      <c r="O47" s="1"/>
      <c r="P47" s="2"/>
      <c r="Q47" s="2" t="s">
        <v>138</v>
      </c>
      <c r="R47" s="2">
        <v>1.0</v>
      </c>
      <c r="S47" s="2" t="s">
        <v>334</v>
      </c>
      <c r="T47" s="2"/>
      <c r="U47" s="2"/>
      <c r="V47" s="2"/>
      <c r="W47" s="2"/>
      <c r="X47" s="2"/>
      <c r="Y47" s="2"/>
      <c r="Z47" s="2"/>
    </row>
    <row r="48" ht="15.75" hidden="1" customHeight="1">
      <c r="A48" s="5" t="s">
        <v>99</v>
      </c>
      <c r="B48" s="5" t="s">
        <v>335</v>
      </c>
      <c r="C48" s="2" t="s">
        <v>336</v>
      </c>
      <c r="D48" s="4" t="s">
        <v>25</v>
      </c>
      <c r="E48" s="2" t="s">
        <v>26</v>
      </c>
      <c r="F48" s="2">
        <v>19.0</v>
      </c>
      <c r="G48" s="2" t="s">
        <v>27</v>
      </c>
      <c r="H48" s="2" t="s">
        <v>35</v>
      </c>
      <c r="I48" s="1" t="s">
        <v>337</v>
      </c>
      <c r="J48" s="1" t="s">
        <v>338</v>
      </c>
      <c r="K48" s="1" t="s">
        <v>339</v>
      </c>
      <c r="L48" s="1"/>
      <c r="M48" s="1" t="s">
        <v>340</v>
      </c>
      <c r="N48" s="1" t="s">
        <v>341</v>
      </c>
      <c r="O48" s="1"/>
      <c r="P48" s="1" t="s">
        <v>342</v>
      </c>
      <c r="Q48" s="2" t="s">
        <v>80</v>
      </c>
      <c r="R48" s="2"/>
      <c r="S48" s="2"/>
      <c r="T48" s="3" t="s">
        <v>343</v>
      </c>
      <c r="U48" s="3" t="s">
        <v>344</v>
      </c>
      <c r="V48" s="3" t="s">
        <v>345</v>
      </c>
      <c r="W48" s="3" t="s">
        <v>346</v>
      </c>
      <c r="X48" s="2" t="s">
        <v>347</v>
      </c>
      <c r="Y48" s="2"/>
      <c r="Z48" s="2"/>
    </row>
    <row r="49" ht="15.75" customHeight="1">
      <c r="A49" s="8"/>
      <c r="B49" s="8" t="s">
        <v>348</v>
      </c>
      <c r="C49" s="2" t="s">
        <v>349</v>
      </c>
      <c r="D49" s="4" t="s">
        <v>25</v>
      </c>
      <c r="E49" s="2" t="s">
        <v>234</v>
      </c>
      <c r="F49" s="2">
        <v>24.0</v>
      </c>
      <c r="G49" s="2" t="s">
        <v>176</v>
      </c>
      <c r="H49" s="2" t="s">
        <v>28</v>
      </c>
      <c r="I49" s="1" t="s">
        <v>350</v>
      </c>
      <c r="J49" s="1" t="s">
        <v>351</v>
      </c>
      <c r="K49" s="1" t="s">
        <v>352</v>
      </c>
      <c r="L49" s="1"/>
      <c r="M49" s="1" t="s">
        <v>353</v>
      </c>
      <c r="N49" s="1" t="s">
        <v>220</v>
      </c>
      <c r="O49" s="1"/>
      <c r="P49" s="1" t="s">
        <v>148</v>
      </c>
      <c r="Q49" s="2" t="s">
        <v>138</v>
      </c>
      <c r="R49" s="2">
        <v>4.0</v>
      </c>
      <c r="S49" s="2" t="s">
        <v>354</v>
      </c>
      <c r="T49" s="3" t="s">
        <v>355</v>
      </c>
      <c r="U49" s="3" t="s">
        <v>356</v>
      </c>
      <c r="V49" s="3" t="s">
        <v>357</v>
      </c>
      <c r="W49" s="3" t="s">
        <v>358</v>
      </c>
      <c r="X49" s="2"/>
      <c r="Y49" s="2"/>
      <c r="Z49" s="2"/>
    </row>
    <row r="50" ht="15.75" hidden="1" customHeight="1">
      <c r="A50" s="5" t="s">
        <v>87</v>
      </c>
      <c r="B50" s="5" t="s">
        <v>359</v>
      </c>
      <c r="C50" s="2" t="s">
        <v>360</v>
      </c>
      <c r="D50" s="4" t="s">
        <v>25</v>
      </c>
      <c r="E50" s="2" t="s">
        <v>40</v>
      </c>
      <c r="F50" s="2">
        <v>25.0</v>
      </c>
      <c r="G50" s="2" t="s">
        <v>176</v>
      </c>
      <c r="H50" s="2" t="s">
        <v>28</v>
      </c>
      <c r="I50" s="1" t="s">
        <v>361</v>
      </c>
      <c r="J50" s="1" t="s">
        <v>224</v>
      </c>
      <c r="K50" s="1" t="s">
        <v>362</v>
      </c>
      <c r="L50" s="1"/>
      <c r="M50" s="1" t="s">
        <v>340</v>
      </c>
      <c r="N50" s="1" t="s">
        <v>148</v>
      </c>
      <c r="O50" s="1"/>
      <c r="P50" s="1" t="s">
        <v>363</v>
      </c>
      <c r="Q50" s="2" t="s">
        <v>80</v>
      </c>
      <c r="R50" s="2">
        <v>1.0</v>
      </c>
      <c r="S50" s="2" t="s">
        <v>364</v>
      </c>
      <c r="T50" s="3" t="s">
        <v>365</v>
      </c>
      <c r="U50" s="3" t="s">
        <v>366</v>
      </c>
      <c r="V50" s="3" t="s">
        <v>367</v>
      </c>
      <c r="W50" s="3" t="s">
        <v>368</v>
      </c>
      <c r="X50" s="2"/>
      <c r="Y50" s="2"/>
      <c r="Z50" s="2"/>
    </row>
    <row r="51" ht="15.75" hidden="1" customHeight="1">
      <c r="A51" s="1"/>
      <c r="B51" s="1" t="s">
        <v>369</v>
      </c>
      <c r="C51" s="2"/>
      <c r="D51" s="4" t="s">
        <v>25</v>
      </c>
      <c r="E51" s="2" t="s">
        <v>40</v>
      </c>
      <c r="F51" s="2">
        <v>32.0</v>
      </c>
      <c r="G51" s="2" t="s">
        <v>176</v>
      </c>
      <c r="H51" s="2" t="s">
        <v>28</v>
      </c>
      <c r="I51" s="1" t="s">
        <v>370</v>
      </c>
      <c r="J51" s="1" t="s">
        <v>224</v>
      </c>
      <c r="K51" s="1" t="s">
        <v>371</v>
      </c>
      <c r="L51" s="1"/>
      <c r="M51" s="1" t="s">
        <v>372</v>
      </c>
      <c r="N51" s="1" t="s">
        <v>373</v>
      </c>
      <c r="O51" s="1"/>
      <c r="P51" s="2"/>
      <c r="Q51" s="2" t="s">
        <v>80</v>
      </c>
      <c r="R51" s="2">
        <v>2.0</v>
      </c>
      <c r="S51" s="2" t="s">
        <v>374</v>
      </c>
      <c r="T51" s="2"/>
      <c r="U51" s="2"/>
      <c r="V51" s="2"/>
      <c r="W51" s="2"/>
      <c r="X51" s="2"/>
      <c r="Y51" s="2"/>
      <c r="Z51" s="2"/>
    </row>
    <row r="52" ht="15.75" hidden="1" customHeight="1">
      <c r="A52" s="1"/>
      <c r="B52" s="1" t="s">
        <v>375</v>
      </c>
      <c r="C52" s="2"/>
      <c r="D52" s="4" t="s">
        <v>25</v>
      </c>
      <c r="E52" s="2" t="s">
        <v>234</v>
      </c>
      <c r="F52" s="2">
        <v>30.0</v>
      </c>
      <c r="G52" s="2" t="s">
        <v>176</v>
      </c>
      <c r="H52" s="2" t="s">
        <v>28</v>
      </c>
      <c r="I52" s="1" t="s">
        <v>46</v>
      </c>
      <c r="J52" s="1" t="s">
        <v>69</v>
      </c>
      <c r="K52" s="1" t="s">
        <v>376</v>
      </c>
      <c r="L52" s="1"/>
      <c r="M52" s="1" t="s">
        <v>377</v>
      </c>
      <c r="N52" s="1" t="s">
        <v>378</v>
      </c>
      <c r="O52" s="1"/>
      <c r="P52" s="2"/>
      <c r="Q52" s="2" t="s">
        <v>80</v>
      </c>
      <c r="R52" s="2">
        <v>1.0</v>
      </c>
      <c r="S52" s="2" t="s">
        <v>379</v>
      </c>
      <c r="T52" s="2"/>
      <c r="U52" s="2"/>
      <c r="V52" s="2"/>
      <c r="W52" s="2"/>
      <c r="X52" s="2"/>
      <c r="Y52" s="2"/>
      <c r="Z52" s="2"/>
    </row>
    <row r="53" ht="15.75" hidden="1" customHeight="1">
      <c r="A53" s="1"/>
      <c r="B53" s="1" t="s">
        <v>380</v>
      </c>
      <c r="C53" s="2"/>
      <c r="D53" s="4" t="s">
        <v>25</v>
      </c>
      <c r="E53" s="2" t="s">
        <v>40</v>
      </c>
      <c r="F53" s="2">
        <v>28.0</v>
      </c>
      <c r="G53" s="2" t="s">
        <v>176</v>
      </c>
      <c r="H53" s="2" t="s">
        <v>28</v>
      </c>
      <c r="I53" s="1" t="s">
        <v>381</v>
      </c>
      <c r="J53" s="1" t="s">
        <v>382</v>
      </c>
      <c r="K53" s="1" t="s">
        <v>383</v>
      </c>
      <c r="L53" s="1"/>
      <c r="M53" s="1" t="s">
        <v>384</v>
      </c>
      <c r="N53" s="1" t="s">
        <v>385</v>
      </c>
      <c r="O53" s="1"/>
      <c r="P53" s="2"/>
      <c r="Q53" s="2" t="s">
        <v>138</v>
      </c>
      <c r="R53" s="2">
        <v>2.0</v>
      </c>
      <c r="S53" s="2" t="s">
        <v>386</v>
      </c>
      <c r="T53" s="2"/>
      <c r="U53" s="2"/>
      <c r="V53" s="2"/>
      <c r="W53" s="2"/>
      <c r="X53" s="2"/>
      <c r="Y53" s="2"/>
      <c r="Z53" s="2"/>
    </row>
    <row r="54" ht="15.75" customHeight="1">
      <c r="A54" s="8" t="s">
        <v>265</v>
      </c>
      <c r="B54" s="8" t="s">
        <v>387</v>
      </c>
      <c r="C54" s="2"/>
      <c r="D54" s="4" t="s">
        <v>25</v>
      </c>
      <c r="E54" s="2" t="s">
        <v>234</v>
      </c>
      <c r="F54" s="2">
        <v>25.0</v>
      </c>
      <c r="G54" s="2" t="s">
        <v>176</v>
      </c>
      <c r="H54" s="2" t="s">
        <v>28</v>
      </c>
      <c r="I54" s="1" t="s">
        <v>388</v>
      </c>
      <c r="J54" s="1" t="s">
        <v>389</v>
      </c>
      <c r="K54" s="1" t="s">
        <v>390</v>
      </c>
      <c r="L54" s="1"/>
      <c r="M54" s="1" t="s">
        <v>391</v>
      </c>
      <c r="N54" s="1" t="s">
        <v>220</v>
      </c>
      <c r="O54" s="1"/>
      <c r="P54" s="1" t="s">
        <v>392</v>
      </c>
      <c r="Q54" s="2" t="s">
        <v>80</v>
      </c>
      <c r="R54" s="2">
        <v>1.0</v>
      </c>
      <c r="S54" s="2" t="s">
        <v>379</v>
      </c>
      <c r="T54" s="3" t="s">
        <v>393</v>
      </c>
      <c r="U54" s="3" t="s">
        <v>394</v>
      </c>
      <c r="V54" s="3" t="s">
        <v>395</v>
      </c>
      <c r="W54" s="3" t="s">
        <v>396</v>
      </c>
      <c r="X54" s="2" t="s">
        <v>397</v>
      </c>
      <c r="Y54" s="2"/>
      <c r="Z54" s="2"/>
    </row>
    <row r="55" ht="15.75" customHeight="1">
      <c r="A55" s="8" t="s">
        <v>265</v>
      </c>
      <c r="B55" s="8" t="s">
        <v>398</v>
      </c>
      <c r="C55" s="2"/>
      <c r="D55" s="4" t="s">
        <v>25</v>
      </c>
      <c r="E55" s="2" t="s">
        <v>40</v>
      </c>
      <c r="F55" s="2">
        <v>19.0</v>
      </c>
      <c r="G55" s="2" t="s">
        <v>176</v>
      </c>
      <c r="H55" s="2" t="s">
        <v>28</v>
      </c>
      <c r="I55" s="1" t="s">
        <v>101</v>
      </c>
      <c r="J55" s="1" t="s">
        <v>242</v>
      </c>
      <c r="K55" s="1" t="s">
        <v>399</v>
      </c>
      <c r="L55" s="1"/>
      <c r="M55" s="1" t="s">
        <v>400</v>
      </c>
      <c r="N55" s="1" t="s">
        <v>401</v>
      </c>
      <c r="O55" s="1"/>
      <c r="P55" s="1" t="s">
        <v>402</v>
      </c>
      <c r="Q55" s="2" t="s">
        <v>80</v>
      </c>
      <c r="R55" s="2">
        <v>0.0</v>
      </c>
      <c r="S55" s="2"/>
      <c r="T55" s="3" t="s">
        <v>403</v>
      </c>
      <c r="U55" s="3" t="s">
        <v>404</v>
      </c>
      <c r="V55" s="3" t="s">
        <v>405</v>
      </c>
      <c r="W55" s="3" t="s">
        <v>406</v>
      </c>
      <c r="X55" s="2" t="s">
        <v>407</v>
      </c>
      <c r="Y55" s="2"/>
      <c r="Z55" s="2"/>
    </row>
    <row r="56" ht="15.75" hidden="1" customHeight="1">
      <c r="A56" s="1"/>
      <c r="B56" s="1" t="s">
        <v>408</v>
      </c>
      <c r="C56" s="2"/>
      <c r="D56" s="4" t="s">
        <v>25</v>
      </c>
      <c r="E56" s="2" t="s">
        <v>40</v>
      </c>
      <c r="F56" s="2">
        <v>30.0</v>
      </c>
      <c r="G56" s="2" t="s">
        <v>176</v>
      </c>
      <c r="H56" s="2" t="s">
        <v>28</v>
      </c>
      <c r="I56" s="1" t="s">
        <v>283</v>
      </c>
      <c r="J56" s="1" t="s">
        <v>242</v>
      </c>
      <c r="K56" s="1" t="s">
        <v>409</v>
      </c>
      <c r="L56" s="1"/>
      <c r="M56" s="1" t="s">
        <v>410</v>
      </c>
      <c r="N56" s="1" t="s">
        <v>411</v>
      </c>
      <c r="O56" s="1"/>
      <c r="P56" s="2"/>
      <c r="Q56" s="2" t="s">
        <v>138</v>
      </c>
      <c r="R56" s="2">
        <v>1.0</v>
      </c>
      <c r="S56" s="2" t="s">
        <v>412</v>
      </c>
      <c r="T56" s="2"/>
      <c r="U56" s="2"/>
      <c r="V56" s="2"/>
      <c r="W56" s="2"/>
      <c r="X56" s="2"/>
      <c r="Y56" s="2"/>
      <c r="Z56" s="2"/>
    </row>
    <row r="57" ht="15.75" hidden="1" customHeight="1">
      <c r="A57" s="1"/>
      <c r="B57" s="1" t="s">
        <v>413</v>
      </c>
      <c r="C57" s="2"/>
      <c r="D57" s="4" t="s">
        <v>25</v>
      </c>
      <c r="E57" s="2" t="s">
        <v>40</v>
      </c>
      <c r="F57" s="2">
        <v>34.0</v>
      </c>
      <c r="G57" s="2" t="s">
        <v>176</v>
      </c>
      <c r="H57" s="2" t="s">
        <v>28</v>
      </c>
      <c r="I57" s="1" t="s">
        <v>414</v>
      </c>
      <c r="J57" s="1" t="s">
        <v>415</v>
      </c>
      <c r="K57" s="1"/>
      <c r="L57" s="1"/>
      <c r="M57" s="1" t="s">
        <v>416</v>
      </c>
      <c r="N57" s="1" t="s">
        <v>417</v>
      </c>
      <c r="O57" s="1"/>
      <c r="P57" s="2"/>
      <c r="Q57" s="2" t="s">
        <v>80</v>
      </c>
      <c r="R57" s="2">
        <v>4.0</v>
      </c>
      <c r="S57" s="2" t="s">
        <v>418</v>
      </c>
      <c r="T57" s="2"/>
      <c r="U57" s="2"/>
      <c r="V57" s="2"/>
      <c r="W57" s="2"/>
      <c r="X57" s="2"/>
      <c r="Y57" s="2"/>
      <c r="Z57" s="2"/>
    </row>
    <row r="58" ht="15.75" hidden="1" customHeight="1">
      <c r="A58" s="6" t="s">
        <v>30</v>
      </c>
      <c r="B58" s="6" t="s">
        <v>419</v>
      </c>
      <c r="C58" s="2"/>
      <c r="D58" s="4" t="s">
        <v>25</v>
      </c>
      <c r="E58" s="2" t="s">
        <v>40</v>
      </c>
      <c r="F58" s="2">
        <v>38.0</v>
      </c>
      <c r="G58" s="2" t="s">
        <v>176</v>
      </c>
      <c r="H58" s="2" t="s">
        <v>28</v>
      </c>
      <c r="I58" s="1" t="s">
        <v>377</v>
      </c>
      <c r="J58" s="1"/>
      <c r="K58" s="1"/>
      <c r="L58" s="1"/>
      <c r="M58" s="1" t="s">
        <v>420</v>
      </c>
      <c r="N58" s="1" t="s">
        <v>421</v>
      </c>
      <c r="O58" s="1"/>
      <c r="P58" s="2"/>
      <c r="Q58" s="2"/>
      <c r="R58" s="2">
        <v>3.0</v>
      </c>
      <c r="S58" s="2" t="s">
        <v>422</v>
      </c>
      <c r="T58" s="2"/>
      <c r="U58" s="2"/>
      <c r="V58" s="2"/>
      <c r="W58" s="2"/>
      <c r="X58" s="2"/>
      <c r="Y58" s="2"/>
      <c r="Z58" s="2"/>
    </row>
    <row r="59" ht="15.75" hidden="1" customHeight="1">
      <c r="A59" s="8"/>
      <c r="B59" s="1" t="s">
        <v>423</v>
      </c>
      <c r="C59" s="2"/>
      <c r="D59" s="4" t="s">
        <v>25</v>
      </c>
      <c r="E59" s="2" t="s">
        <v>327</v>
      </c>
      <c r="F59" s="2">
        <v>27.0</v>
      </c>
      <c r="G59" s="2" t="s">
        <v>176</v>
      </c>
      <c r="H59" s="2" t="s">
        <v>28</v>
      </c>
      <c r="I59" s="1" t="s">
        <v>424</v>
      </c>
      <c r="J59" s="1" t="s">
        <v>425</v>
      </c>
      <c r="K59" s="1" t="s">
        <v>399</v>
      </c>
      <c r="L59" s="1"/>
      <c r="M59" s="1" t="s">
        <v>416</v>
      </c>
      <c r="N59" s="1" t="s">
        <v>426</v>
      </c>
      <c r="O59" s="1"/>
      <c r="P59" s="1"/>
      <c r="Q59" s="2" t="s">
        <v>138</v>
      </c>
      <c r="R59" s="2">
        <v>0.0</v>
      </c>
      <c r="S59" s="2"/>
      <c r="T59" s="2"/>
      <c r="U59" s="2"/>
      <c r="V59" s="2"/>
      <c r="W59" s="2"/>
      <c r="X59" s="2"/>
      <c r="Y59" s="2"/>
      <c r="Z59" s="2"/>
    </row>
    <row r="60" ht="15.75" hidden="1" customHeight="1">
      <c r="A60" s="1"/>
      <c r="B60" s="1" t="s">
        <v>427</v>
      </c>
      <c r="C60" s="2"/>
      <c r="D60" s="4" t="s">
        <v>25</v>
      </c>
      <c r="E60" s="2" t="s">
        <v>40</v>
      </c>
      <c r="F60" s="2">
        <v>39.0</v>
      </c>
      <c r="G60" s="2" t="s">
        <v>176</v>
      </c>
      <c r="H60" s="2" t="s">
        <v>28</v>
      </c>
      <c r="I60" s="1" t="s">
        <v>428</v>
      </c>
      <c r="J60" s="1"/>
      <c r="K60" s="1"/>
      <c r="L60" s="1"/>
      <c r="M60" s="1"/>
      <c r="N60" s="1" t="s">
        <v>429</v>
      </c>
      <c r="O60" s="1"/>
      <c r="P60" s="2"/>
      <c r="Q60" s="2"/>
      <c r="R60" s="2">
        <v>3.0</v>
      </c>
      <c r="S60" s="2" t="s">
        <v>430</v>
      </c>
      <c r="T60" s="2"/>
      <c r="U60" s="2"/>
      <c r="V60" s="2"/>
      <c r="W60" s="2"/>
      <c r="X60" s="2"/>
      <c r="Y60" s="2"/>
      <c r="Z60" s="2"/>
    </row>
    <row r="61" ht="15.75" hidden="1" customHeight="1">
      <c r="A61" s="1"/>
      <c r="B61" s="1" t="s">
        <v>431</v>
      </c>
      <c r="C61" s="2"/>
      <c r="D61" s="4" t="s">
        <v>25</v>
      </c>
      <c r="E61" s="2" t="s">
        <v>40</v>
      </c>
      <c r="F61" s="2">
        <v>45.0</v>
      </c>
      <c r="G61" s="2" t="s">
        <v>176</v>
      </c>
      <c r="H61" s="2" t="s">
        <v>28</v>
      </c>
      <c r="I61" s="1" t="s">
        <v>432</v>
      </c>
      <c r="J61" s="1" t="s">
        <v>433</v>
      </c>
      <c r="K61" s="1" t="s">
        <v>434</v>
      </c>
      <c r="L61" s="1"/>
      <c r="M61" s="1" t="s">
        <v>435</v>
      </c>
      <c r="N61" s="1" t="s">
        <v>436</v>
      </c>
      <c r="O61" s="1"/>
      <c r="P61" s="2"/>
      <c r="Q61" s="2" t="s">
        <v>138</v>
      </c>
      <c r="R61" s="2">
        <v>1.0</v>
      </c>
      <c r="S61" s="2" t="s">
        <v>437</v>
      </c>
      <c r="T61" s="2"/>
      <c r="U61" s="2"/>
      <c r="V61" s="2"/>
      <c r="W61" s="2"/>
      <c r="X61" s="2"/>
      <c r="Y61" s="2"/>
      <c r="Z61" s="2"/>
    </row>
    <row r="62" ht="15.75" hidden="1" customHeight="1">
      <c r="A62" s="1"/>
      <c r="B62" s="1" t="s">
        <v>438</v>
      </c>
      <c r="C62" s="2"/>
      <c r="D62" s="4" t="s">
        <v>25</v>
      </c>
      <c r="E62" s="2" t="s">
        <v>40</v>
      </c>
      <c r="F62" s="2">
        <v>45.0</v>
      </c>
      <c r="G62" s="2" t="s">
        <v>176</v>
      </c>
      <c r="H62" s="2" t="s">
        <v>28</v>
      </c>
      <c r="I62" s="1" t="s">
        <v>439</v>
      </c>
      <c r="J62" s="1" t="s">
        <v>440</v>
      </c>
      <c r="K62" s="1" t="s">
        <v>399</v>
      </c>
      <c r="L62" s="1"/>
      <c r="M62" s="1"/>
      <c r="N62" s="1" t="s">
        <v>441</v>
      </c>
      <c r="O62" s="1"/>
      <c r="P62" s="2"/>
      <c r="Q62" s="2" t="s">
        <v>138</v>
      </c>
      <c r="R62" s="2">
        <v>2.0</v>
      </c>
      <c r="S62" s="2" t="s">
        <v>442</v>
      </c>
      <c r="T62" s="2"/>
      <c r="U62" s="2"/>
      <c r="V62" s="2"/>
      <c r="W62" s="2"/>
      <c r="X62" s="2"/>
      <c r="Y62" s="2"/>
      <c r="Z62" s="2"/>
    </row>
    <row r="63" ht="15.75" hidden="1" customHeight="1">
      <c r="A63" s="1"/>
      <c r="B63" s="1" t="s">
        <v>443</v>
      </c>
      <c r="C63" s="2"/>
      <c r="D63" s="4" t="s">
        <v>25</v>
      </c>
      <c r="E63" s="2" t="s">
        <v>58</v>
      </c>
      <c r="F63" s="2">
        <v>45.0</v>
      </c>
      <c r="G63" s="2" t="s">
        <v>176</v>
      </c>
      <c r="H63" s="2" t="s">
        <v>28</v>
      </c>
      <c r="I63" s="1" t="s">
        <v>444</v>
      </c>
      <c r="J63" s="1" t="s">
        <v>445</v>
      </c>
      <c r="K63" s="1" t="s">
        <v>446</v>
      </c>
      <c r="L63" s="1"/>
      <c r="M63" s="1" t="s">
        <v>447</v>
      </c>
      <c r="N63" s="1" t="s">
        <v>148</v>
      </c>
      <c r="O63" s="1"/>
      <c r="P63" s="2"/>
      <c r="Q63" s="2" t="s">
        <v>138</v>
      </c>
      <c r="R63" s="2">
        <v>1.0</v>
      </c>
      <c r="S63" s="2" t="s">
        <v>448</v>
      </c>
      <c r="T63" s="2"/>
      <c r="U63" s="2"/>
      <c r="V63" s="2"/>
      <c r="W63" s="2"/>
      <c r="X63" s="2"/>
      <c r="Y63" s="2"/>
      <c r="Z63" s="2"/>
    </row>
    <row r="64" ht="15.75" hidden="1" customHeight="1">
      <c r="A64" s="1"/>
      <c r="B64" s="1" t="s">
        <v>449</v>
      </c>
      <c r="C64" s="2"/>
      <c r="D64" s="4" t="s">
        <v>25</v>
      </c>
      <c r="E64" s="2" t="s">
        <v>40</v>
      </c>
      <c r="F64" s="2">
        <v>46.0</v>
      </c>
      <c r="G64" s="2" t="s">
        <v>176</v>
      </c>
      <c r="H64" s="2" t="s">
        <v>28</v>
      </c>
      <c r="I64" s="1" t="s">
        <v>450</v>
      </c>
      <c r="J64" s="1" t="s">
        <v>451</v>
      </c>
      <c r="K64" s="1" t="s">
        <v>452</v>
      </c>
      <c r="L64" s="1"/>
      <c r="M64" s="1" t="s">
        <v>453</v>
      </c>
      <c r="N64" s="1" t="s">
        <v>454</v>
      </c>
      <c r="O64" s="1"/>
      <c r="P64" s="2"/>
      <c r="Q64" s="2" t="s">
        <v>138</v>
      </c>
      <c r="R64" s="2">
        <v>2.0</v>
      </c>
      <c r="S64" s="2" t="s">
        <v>455</v>
      </c>
      <c r="T64" s="2"/>
      <c r="U64" s="2"/>
      <c r="V64" s="2"/>
      <c r="W64" s="2"/>
      <c r="X64" s="2"/>
      <c r="Y64" s="2"/>
      <c r="Z64" s="2"/>
    </row>
    <row r="65" ht="15.75" hidden="1" customHeight="1">
      <c r="A65" s="1"/>
      <c r="B65" s="1" t="s">
        <v>456</v>
      </c>
      <c r="C65" s="2"/>
      <c r="D65" s="4" t="s">
        <v>25</v>
      </c>
      <c r="E65" s="2" t="s">
        <v>40</v>
      </c>
      <c r="F65" s="2">
        <v>34.0</v>
      </c>
      <c r="G65" s="2" t="s">
        <v>176</v>
      </c>
      <c r="H65" s="2" t="s">
        <v>28</v>
      </c>
      <c r="I65" s="1" t="s">
        <v>283</v>
      </c>
      <c r="J65" s="1" t="s">
        <v>457</v>
      </c>
      <c r="K65" s="1" t="s">
        <v>458</v>
      </c>
      <c r="L65" s="1"/>
      <c r="M65" s="1" t="s">
        <v>459</v>
      </c>
      <c r="N65" s="1" t="s">
        <v>460</v>
      </c>
      <c r="O65" s="1"/>
      <c r="P65" s="2"/>
      <c r="Q65" s="2" t="s">
        <v>80</v>
      </c>
      <c r="R65" s="2">
        <v>3.0</v>
      </c>
      <c r="S65" s="2" t="s">
        <v>461</v>
      </c>
      <c r="T65" s="2"/>
      <c r="U65" s="2"/>
      <c r="V65" s="2"/>
      <c r="W65" s="2"/>
      <c r="X65" s="2"/>
      <c r="Y65" s="2"/>
      <c r="Z65" s="2"/>
    </row>
    <row r="66" ht="15.75" customHeight="1">
      <c r="A66" s="8"/>
      <c r="B66" s="8" t="s">
        <v>462</v>
      </c>
      <c r="C66" s="2" t="s">
        <v>463</v>
      </c>
      <c r="D66" s="4" t="s">
        <v>25</v>
      </c>
      <c r="E66" s="2" t="s">
        <v>40</v>
      </c>
      <c r="F66" s="2">
        <v>26.0</v>
      </c>
      <c r="G66" s="2" t="s">
        <v>176</v>
      </c>
      <c r="H66" s="2" t="s">
        <v>28</v>
      </c>
      <c r="I66" s="1" t="s">
        <v>464</v>
      </c>
      <c r="J66" s="1" t="s">
        <v>465</v>
      </c>
      <c r="K66" s="1" t="s">
        <v>399</v>
      </c>
      <c r="L66" s="1"/>
      <c r="M66" s="1" t="s">
        <v>466</v>
      </c>
      <c r="N66" s="1" t="s">
        <v>454</v>
      </c>
      <c r="O66" s="1"/>
      <c r="P66" s="1" t="s">
        <v>467</v>
      </c>
      <c r="Q66" s="2" t="s">
        <v>80</v>
      </c>
      <c r="R66" s="2">
        <v>2.0</v>
      </c>
      <c r="S66" s="2" t="s">
        <v>468</v>
      </c>
      <c r="T66" s="3" t="s">
        <v>469</v>
      </c>
      <c r="U66" s="3" t="s">
        <v>377</v>
      </c>
      <c r="V66" s="3" t="s">
        <v>470</v>
      </c>
      <c r="W66" s="3" t="s">
        <v>471</v>
      </c>
      <c r="X66" s="2" t="s">
        <v>397</v>
      </c>
      <c r="Y66" s="2"/>
      <c r="Z66" s="2"/>
    </row>
    <row r="67" ht="15.75" hidden="1" customHeight="1">
      <c r="A67" s="1"/>
      <c r="B67" s="1" t="s">
        <v>472</v>
      </c>
      <c r="C67" s="2"/>
      <c r="D67" s="4" t="s">
        <v>25</v>
      </c>
      <c r="E67" s="2" t="s">
        <v>26</v>
      </c>
      <c r="F67" s="2">
        <v>35.0</v>
      </c>
      <c r="G67" s="2" t="s">
        <v>176</v>
      </c>
      <c r="H67" s="2" t="s">
        <v>28</v>
      </c>
      <c r="I67" s="1" t="s">
        <v>101</v>
      </c>
      <c r="J67" s="1" t="s">
        <v>473</v>
      </c>
      <c r="K67" s="1" t="s">
        <v>474</v>
      </c>
      <c r="L67" s="1"/>
      <c r="M67" s="1" t="s">
        <v>475</v>
      </c>
      <c r="N67" s="1" t="s">
        <v>476</v>
      </c>
      <c r="O67" s="1"/>
      <c r="P67" s="2"/>
      <c r="Q67" s="2" t="s">
        <v>138</v>
      </c>
      <c r="R67" s="2">
        <v>2.0</v>
      </c>
      <c r="S67" s="2" t="s">
        <v>477</v>
      </c>
      <c r="T67" s="2"/>
      <c r="U67" s="2"/>
      <c r="V67" s="2"/>
      <c r="W67" s="2"/>
      <c r="X67" s="2"/>
      <c r="Y67" s="2"/>
      <c r="Z67" s="2"/>
    </row>
    <row r="68" ht="15.75" hidden="1" customHeight="1">
      <c r="A68" s="6"/>
      <c r="B68" s="1" t="s">
        <v>478</v>
      </c>
      <c r="C68" s="2"/>
      <c r="D68" s="4" t="s">
        <v>25</v>
      </c>
      <c r="E68" s="2" t="s">
        <v>40</v>
      </c>
      <c r="F68" s="2">
        <v>35.0</v>
      </c>
      <c r="G68" s="2" t="s">
        <v>176</v>
      </c>
      <c r="H68" s="2" t="s">
        <v>28</v>
      </c>
      <c r="I68" s="1" t="s">
        <v>193</v>
      </c>
      <c r="J68" s="1" t="s">
        <v>479</v>
      </c>
      <c r="K68" s="1" t="s">
        <v>480</v>
      </c>
      <c r="L68" s="1"/>
      <c r="M68" s="1" t="s">
        <v>481</v>
      </c>
      <c r="N68" s="1" t="s">
        <v>454</v>
      </c>
      <c r="O68" s="1"/>
      <c r="P68" s="2"/>
      <c r="Q68" s="2" t="s">
        <v>138</v>
      </c>
      <c r="R68" s="2">
        <v>2.0</v>
      </c>
      <c r="S68" s="2" t="s">
        <v>482</v>
      </c>
      <c r="T68" s="2"/>
      <c r="U68" s="2"/>
      <c r="V68" s="2"/>
      <c r="W68" s="2"/>
      <c r="X68" s="2"/>
      <c r="Y68" s="2"/>
      <c r="Z68" s="2"/>
    </row>
    <row r="69" ht="15.75" hidden="1" customHeight="1">
      <c r="A69" s="5" t="s">
        <v>87</v>
      </c>
      <c r="B69" s="5" t="s">
        <v>483</v>
      </c>
      <c r="C69" s="2" t="s">
        <v>484</v>
      </c>
      <c r="D69" s="4" t="s">
        <v>25</v>
      </c>
      <c r="E69" s="2" t="s">
        <v>40</v>
      </c>
      <c r="F69" s="2">
        <v>24.0</v>
      </c>
      <c r="G69" s="2" t="s">
        <v>27</v>
      </c>
      <c r="H69" s="2" t="s">
        <v>28</v>
      </c>
      <c r="I69" s="1" t="s">
        <v>361</v>
      </c>
      <c r="J69" s="1" t="s">
        <v>69</v>
      </c>
      <c r="K69" s="1" t="s">
        <v>485</v>
      </c>
      <c r="L69" s="1" t="s">
        <v>486</v>
      </c>
      <c r="M69" s="1" t="s">
        <v>92</v>
      </c>
      <c r="N69" s="1" t="s">
        <v>487</v>
      </c>
      <c r="O69" s="1"/>
      <c r="P69" s="1" t="s">
        <v>488</v>
      </c>
      <c r="Q69" s="2" t="s">
        <v>138</v>
      </c>
      <c r="R69" s="2">
        <v>1.0</v>
      </c>
      <c r="S69" s="2" t="s">
        <v>489</v>
      </c>
      <c r="T69" s="3" t="s">
        <v>490</v>
      </c>
      <c r="U69" s="3" t="s">
        <v>491</v>
      </c>
      <c r="V69" s="3" t="s">
        <v>492</v>
      </c>
      <c r="W69" s="3" t="s">
        <v>493</v>
      </c>
      <c r="X69" s="2"/>
      <c r="Y69" s="2" t="s">
        <v>494</v>
      </c>
      <c r="Z69" s="2"/>
    </row>
    <row r="70" ht="15.75" hidden="1" customHeight="1">
      <c r="A70" s="10"/>
      <c r="B70" s="10" t="s">
        <v>495</v>
      </c>
      <c r="C70" s="2"/>
      <c r="D70" s="4" t="s">
        <v>25</v>
      </c>
      <c r="E70" s="2" t="s">
        <v>40</v>
      </c>
      <c r="F70" s="2">
        <v>27.0</v>
      </c>
      <c r="G70" s="2" t="s">
        <v>176</v>
      </c>
      <c r="H70" s="2" t="s">
        <v>28</v>
      </c>
      <c r="I70" s="1" t="s">
        <v>496</v>
      </c>
      <c r="J70" s="1" t="s">
        <v>497</v>
      </c>
      <c r="K70" s="1" t="s">
        <v>399</v>
      </c>
      <c r="L70" s="1"/>
      <c r="M70" s="1" t="s">
        <v>236</v>
      </c>
      <c r="N70" s="1" t="s">
        <v>454</v>
      </c>
      <c r="O70" s="1"/>
      <c r="P70" s="2"/>
      <c r="Q70" s="2" t="s">
        <v>138</v>
      </c>
      <c r="R70" s="2">
        <v>1.0</v>
      </c>
      <c r="S70" s="2" t="s">
        <v>334</v>
      </c>
      <c r="T70" s="2"/>
      <c r="U70" s="2"/>
      <c r="V70" s="2"/>
      <c r="W70" s="2"/>
      <c r="X70" s="2"/>
      <c r="Y70" s="2"/>
      <c r="Z70" s="2"/>
    </row>
    <row r="71" ht="15.75" customHeight="1">
      <c r="A71" s="8"/>
      <c r="B71" s="8" t="s">
        <v>498</v>
      </c>
      <c r="C71" s="2"/>
      <c r="D71" s="4" t="s">
        <v>25</v>
      </c>
      <c r="E71" s="2" t="s">
        <v>40</v>
      </c>
      <c r="F71" s="2">
        <v>20.0</v>
      </c>
      <c r="G71" s="2" t="s">
        <v>27</v>
      </c>
      <c r="H71" s="2" t="s">
        <v>35</v>
      </c>
      <c r="I71" s="1" t="s">
        <v>499</v>
      </c>
      <c r="J71" s="1" t="s">
        <v>500</v>
      </c>
      <c r="K71" s="1" t="s">
        <v>501</v>
      </c>
      <c r="L71" s="1"/>
      <c r="M71" s="1" t="s">
        <v>502</v>
      </c>
      <c r="N71" s="1" t="s">
        <v>503</v>
      </c>
      <c r="O71" s="1"/>
      <c r="P71" s="1" t="s">
        <v>504</v>
      </c>
      <c r="Q71" s="2" t="s">
        <v>80</v>
      </c>
      <c r="R71" s="2"/>
      <c r="S71" s="2"/>
      <c r="T71" s="3" t="s">
        <v>505</v>
      </c>
      <c r="U71" s="3" t="s">
        <v>506</v>
      </c>
      <c r="V71" s="3" t="s">
        <v>507</v>
      </c>
      <c r="W71" s="3" t="s">
        <v>508</v>
      </c>
      <c r="X71" s="2" t="s">
        <v>509</v>
      </c>
      <c r="Y71" s="2" t="s">
        <v>510</v>
      </c>
      <c r="Z71" s="2"/>
    </row>
    <row r="72" ht="15.75" hidden="1" customHeight="1">
      <c r="A72" s="6" t="s">
        <v>30</v>
      </c>
      <c r="B72" s="6" t="s">
        <v>511</v>
      </c>
      <c r="C72" s="2"/>
      <c r="D72" s="4" t="s">
        <v>25</v>
      </c>
      <c r="E72" s="2" t="s">
        <v>26</v>
      </c>
      <c r="F72" s="2">
        <v>28.0</v>
      </c>
      <c r="G72" s="2" t="s">
        <v>27</v>
      </c>
      <c r="H72" s="2"/>
      <c r="I72" s="1"/>
      <c r="J72" s="1"/>
      <c r="K72" s="1"/>
      <c r="L72" s="1"/>
      <c r="M72" s="1"/>
      <c r="N72" s="1"/>
      <c r="O72" s="1"/>
      <c r="P72" s="2"/>
      <c r="Q72" s="2"/>
      <c r="R72" s="2"/>
      <c r="S72" s="2"/>
      <c r="T72" s="2"/>
      <c r="U72" s="2"/>
      <c r="V72" s="2"/>
      <c r="W72" s="2"/>
      <c r="X72" s="2"/>
      <c r="Y72" s="2"/>
      <c r="Z72" s="2"/>
    </row>
    <row r="73" ht="15.75" hidden="1" customHeight="1">
      <c r="A73" s="5" t="s">
        <v>99</v>
      </c>
      <c r="B73" s="5" t="s">
        <v>512</v>
      </c>
      <c r="C73" s="2"/>
      <c r="D73" s="4" t="s">
        <v>25</v>
      </c>
      <c r="E73" s="2" t="s">
        <v>26</v>
      </c>
      <c r="F73" s="2">
        <v>18.0</v>
      </c>
      <c r="G73" s="2" t="s">
        <v>176</v>
      </c>
      <c r="H73" s="2" t="s">
        <v>35</v>
      </c>
      <c r="I73" s="1" t="s">
        <v>283</v>
      </c>
      <c r="J73" s="1" t="s">
        <v>69</v>
      </c>
      <c r="K73" s="1" t="s">
        <v>513</v>
      </c>
      <c r="L73" s="1"/>
      <c r="M73" s="1" t="s">
        <v>514</v>
      </c>
      <c r="N73" s="1" t="s">
        <v>378</v>
      </c>
      <c r="O73" s="1"/>
      <c r="P73" s="2"/>
      <c r="Q73" s="2" t="s">
        <v>80</v>
      </c>
      <c r="R73" s="2">
        <v>0.0</v>
      </c>
      <c r="S73" s="2"/>
      <c r="T73" s="2"/>
      <c r="U73" s="2"/>
      <c r="V73" s="2"/>
      <c r="W73" s="2"/>
      <c r="X73" s="2"/>
      <c r="Y73" s="2"/>
      <c r="Z73" s="2"/>
    </row>
    <row r="74" ht="15.75" hidden="1" customHeight="1">
      <c r="A74" s="5" t="s">
        <v>99</v>
      </c>
      <c r="B74" s="5" t="s">
        <v>515</v>
      </c>
      <c r="C74" s="2"/>
      <c r="D74" s="4" t="s">
        <v>25</v>
      </c>
      <c r="E74" s="2" t="s">
        <v>40</v>
      </c>
      <c r="F74" s="2">
        <v>23.0</v>
      </c>
      <c r="G74" s="2" t="s">
        <v>176</v>
      </c>
      <c r="H74" s="2" t="s">
        <v>35</v>
      </c>
      <c r="I74" s="1" t="s">
        <v>241</v>
      </c>
      <c r="J74" s="1" t="s">
        <v>440</v>
      </c>
      <c r="K74" s="1"/>
      <c r="L74" s="1"/>
      <c r="M74" s="1"/>
      <c r="N74" s="1" t="s">
        <v>516</v>
      </c>
      <c r="O74" s="1"/>
      <c r="P74" s="2"/>
      <c r="Q74" s="2" t="s">
        <v>80</v>
      </c>
      <c r="R74" s="2"/>
      <c r="S74" s="2"/>
      <c r="T74" s="2"/>
      <c r="U74" s="2"/>
      <c r="V74" s="2"/>
      <c r="W74" s="2"/>
      <c r="X74" s="2"/>
      <c r="Y74" s="2"/>
      <c r="Z74" s="2"/>
    </row>
    <row r="75" ht="15.75" hidden="1" customHeight="1">
      <c r="A75" s="5" t="s">
        <v>99</v>
      </c>
      <c r="B75" s="5" t="s">
        <v>517</v>
      </c>
      <c r="C75" s="2"/>
      <c r="D75" s="4" t="s">
        <v>25</v>
      </c>
      <c r="E75" s="2" t="s">
        <v>40</v>
      </c>
      <c r="F75" s="2">
        <v>22.0</v>
      </c>
      <c r="G75" s="2" t="s">
        <v>176</v>
      </c>
      <c r="H75" s="2" t="s">
        <v>35</v>
      </c>
      <c r="I75" s="1" t="s">
        <v>241</v>
      </c>
      <c r="J75" s="1" t="s">
        <v>440</v>
      </c>
      <c r="K75" s="1"/>
      <c r="L75" s="1"/>
      <c r="M75" s="1"/>
      <c r="N75" s="1" t="s">
        <v>518</v>
      </c>
      <c r="O75" s="1"/>
      <c r="P75" s="2"/>
      <c r="Q75" s="2" t="s">
        <v>80</v>
      </c>
      <c r="R75" s="2">
        <v>0.0</v>
      </c>
      <c r="S75" s="2"/>
      <c r="T75" s="2"/>
      <c r="U75" s="2"/>
      <c r="V75" s="2"/>
      <c r="W75" s="2"/>
      <c r="X75" s="2"/>
      <c r="Y75" s="2"/>
      <c r="Z75" s="2"/>
    </row>
    <row r="76" ht="15.75" hidden="1" customHeight="1">
      <c r="A76" s="5" t="s">
        <v>99</v>
      </c>
      <c r="B76" s="5" t="s">
        <v>519</v>
      </c>
      <c r="C76" s="2"/>
      <c r="D76" s="4" t="s">
        <v>25</v>
      </c>
      <c r="E76" s="2" t="s">
        <v>40</v>
      </c>
      <c r="F76" s="2">
        <v>28.0</v>
      </c>
      <c r="G76" s="2" t="s">
        <v>176</v>
      </c>
      <c r="H76" s="2" t="s">
        <v>35</v>
      </c>
      <c r="I76" s="1" t="s">
        <v>384</v>
      </c>
      <c r="J76" s="1"/>
      <c r="K76" s="1"/>
      <c r="L76" s="1"/>
      <c r="M76" s="1"/>
      <c r="N76" s="1" t="s">
        <v>520</v>
      </c>
      <c r="O76" s="1"/>
      <c r="P76" s="2"/>
      <c r="Q76" s="2"/>
      <c r="R76" s="2">
        <v>2.0</v>
      </c>
      <c r="S76" s="2" t="s">
        <v>521</v>
      </c>
      <c r="T76" s="2"/>
      <c r="U76" s="2"/>
      <c r="V76" s="2"/>
      <c r="W76" s="2"/>
      <c r="X76" s="2"/>
      <c r="Y76" s="2"/>
      <c r="Z76" s="2"/>
    </row>
    <row r="77" ht="15.75" hidden="1" customHeight="1">
      <c r="A77" s="5" t="s">
        <v>99</v>
      </c>
      <c r="B77" s="5" t="s">
        <v>522</v>
      </c>
      <c r="C77" s="2"/>
      <c r="D77" s="4" t="s">
        <v>25</v>
      </c>
      <c r="E77" s="2" t="s">
        <v>26</v>
      </c>
      <c r="F77" s="2">
        <v>18.0</v>
      </c>
      <c r="G77" s="2" t="s">
        <v>27</v>
      </c>
      <c r="H77" s="2" t="s">
        <v>35</v>
      </c>
      <c r="I77" s="1" t="s">
        <v>523</v>
      </c>
      <c r="J77" s="1" t="s">
        <v>524</v>
      </c>
      <c r="K77" s="1" t="s">
        <v>525</v>
      </c>
      <c r="L77" s="1"/>
      <c r="M77" s="1"/>
      <c r="N77" s="1" t="s">
        <v>526</v>
      </c>
      <c r="O77" s="1"/>
      <c r="P77" s="2"/>
      <c r="Q77" s="2" t="s">
        <v>80</v>
      </c>
      <c r="R77" s="2"/>
      <c r="S77" s="2"/>
      <c r="T77" s="2"/>
      <c r="U77" s="2"/>
      <c r="V77" s="2"/>
      <c r="W77" s="2"/>
      <c r="X77" s="2"/>
      <c r="Y77" s="2"/>
      <c r="Z77" s="2"/>
    </row>
    <row r="78" ht="15.75" hidden="1" customHeight="1">
      <c r="A78" s="5" t="s">
        <v>99</v>
      </c>
      <c r="B78" s="5" t="s">
        <v>527</v>
      </c>
      <c r="C78" s="2"/>
      <c r="D78" s="4" t="s">
        <v>25</v>
      </c>
      <c r="E78" s="2" t="s">
        <v>26</v>
      </c>
      <c r="F78" s="2">
        <v>18.0</v>
      </c>
      <c r="G78" s="2" t="s">
        <v>176</v>
      </c>
      <c r="H78" s="2" t="s">
        <v>35</v>
      </c>
      <c r="I78" s="1" t="s">
        <v>528</v>
      </c>
      <c r="J78" s="1" t="s">
        <v>290</v>
      </c>
      <c r="K78" s="1" t="s">
        <v>235</v>
      </c>
      <c r="L78" s="1"/>
      <c r="M78" s="1" t="s">
        <v>236</v>
      </c>
      <c r="N78" s="1" t="s">
        <v>529</v>
      </c>
      <c r="O78" s="1"/>
      <c r="P78" s="2"/>
      <c r="Q78" s="2" t="s">
        <v>80</v>
      </c>
      <c r="R78" s="2">
        <v>0.0</v>
      </c>
      <c r="S78" s="2"/>
      <c r="T78" s="2"/>
      <c r="U78" s="2"/>
      <c r="V78" s="2"/>
      <c r="W78" s="2"/>
      <c r="X78" s="2"/>
      <c r="Y78" s="2"/>
      <c r="Z78" s="2"/>
    </row>
    <row r="79" ht="15.75" customHeight="1">
      <c r="A79" s="8"/>
      <c r="B79" s="8" t="s">
        <v>530</v>
      </c>
      <c r="C79" s="2" t="s">
        <v>531</v>
      </c>
      <c r="D79" s="4" t="s">
        <v>25</v>
      </c>
      <c r="E79" s="2" t="s">
        <v>40</v>
      </c>
      <c r="F79" s="2">
        <v>39.0</v>
      </c>
      <c r="G79" s="2" t="s">
        <v>27</v>
      </c>
      <c r="H79" s="2" t="s">
        <v>28</v>
      </c>
      <c r="I79" s="1" t="s">
        <v>532</v>
      </c>
      <c r="J79" s="1" t="s">
        <v>533</v>
      </c>
      <c r="K79" s="1" t="s">
        <v>485</v>
      </c>
      <c r="L79" s="1" t="s">
        <v>534</v>
      </c>
      <c r="M79" s="1" t="s">
        <v>535</v>
      </c>
      <c r="N79" s="1" t="s">
        <v>536</v>
      </c>
      <c r="O79" s="1"/>
      <c r="P79" s="1" t="s">
        <v>537</v>
      </c>
      <c r="Q79" s="2" t="s">
        <v>80</v>
      </c>
      <c r="R79" s="2">
        <v>2.0</v>
      </c>
      <c r="S79" s="2" t="s">
        <v>538</v>
      </c>
      <c r="T79" s="3" t="s">
        <v>539</v>
      </c>
      <c r="U79" s="3" t="s">
        <v>540</v>
      </c>
      <c r="V79" s="3" t="s">
        <v>541</v>
      </c>
      <c r="W79" s="3" t="s">
        <v>542</v>
      </c>
      <c r="X79" s="2"/>
      <c r="Y79" s="2"/>
      <c r="Z79" s="2"/>
    </row>
    <row r="80" ht="15.75" hidden="1" customHeight="1">
      <c r="A80" s="5" t="s">
        <v>87</v>
      </c>
      <c r="B80" s="5" t="s">
        <v>543</v>
      </c>
      <c r="C80" s="2" t="s">
        <v>544</v>
      </c>
      <c r="D80" s="4" t="s">
        <v>25</v>
      </c>
      <c r="E80" s="2" t="s">
        <v>26</v>
      </c>
      <c r="F80" s="2">
        <v>25.0</v>
      </c>
      <c r="G80" s="2" t="s">
        <v>27</v>
      </c>
      <c r="H80" s="2" t="s">
        <v>28</v>
      </c>
      <c r="I80" s="1" t="s">
        <v>545</v>
      </c>
      <c r="J80" s="1" t="s">
        <v>546</v>
      </c>
      <c r="K80" s="1" t="s">
        <v>547</v>
      </c>
      <c r="L80" s="1" t="s">
        <v>548</v>
      </c>
      <c r="M80" s="1" t="s">
        <v>549</v>
      </c>
      <c r="N80" s="1" t="s">
        <v>550</v>
      </c>
      <c r="O80" s="1"/>
      <c r="P80" s="1" t="s">
        <v>551</v>
      </c>
      <c r="Q80" s="2"/>
      <c r="R80" s="2">
        <v>1.0</v>
      </c>
      <c r="S80" s="2" t="s">
        <v>552</v>
      </c>
      <c r="T80" s="3" t="s">
        <v>553</v>
      </c>
      <c r="U80" s="3" t="s">
        <v>554</v>
      </c>
      <c r="V80" s="3" t="s">
        <v>555</v>
      </c>
      <c r="W80" s="3" t="s">
        <v>556</v>
      </c>
      <c r="X80" s="2" t="s">
        <v>557</v>
      </c>
      <c r="Y80" s="2"/>
      <c r="Z80" s="2"/>
    </row>
    <row r="81" ht="15.75" customHeight="1">
      <c r="A81" s="8"/>
      <c r="B81" s="8" t="s">
        <v>558</v>
      </c>
      <c r="C81" s="2" t="s">
        <v>559</v>
      </c>
      <c r="D81" s="4" t="s">
        <v>25</v>
      </c>
      <c r="E81" s="2" t="s">
        <v>40</v>
      </c>
      <c r="F81" s="2">
        <v>24.0</v>
      </c>
      <c r="G81" s="2" t="s">
        <v>27</v>
      </c>
      <c r="H81" s="2" t="s">
        <v>35</v>
      </c>
      <c r="I81" s="1" t="s">
        <v>560</v>
      </c>
      <c r="J81" s="1" t="s">
        <v>133</v>
      </c>
      <c r="K81" s="1" t="s">
        <v>561</v>
      </c>
      <c r="L81" s="1" t="s">
        <v>562</v>
      </c>
      <c r="M81" s="1" t="s">
        <v>563</v>
      </c>
      <c r="N81" s="1" t="s">
        <v>564</v>
      </c>
      <c r="O81" s="1"/>
      <c r="P81" s="1" t="s">
        <v>148</v>
      </c>
      <c r="Q81" s="2" t="s">
        <v>80</v>
      </c>
      <c r="R81" s="2"/>
      <c r="S81" s="2"/>
      <c r="T81" s="3" t="s">
        <v>52</v>
      </c>
      <c r="U81" s="3" t="s">
        <v>565</v>
      </c>
      <c r="V81" s="3" t="s">
        <v>566</v>
      </c>
      <c r="W81" s="3" t="s">
        <v>567</v>
      </c>
      <c r="X81" s="2" t="s">
        <v>557</v>
      </c>
      <c r="Y81" s="2"/>
      <c r="Z81" s="2"/>
    </row>
    <row r="82" ht="15.75" customHeight="1">
      <c r="A82" s="1"/>
      <c r="B82" s="1"/>
      <c r="C82" s="2"/>
      <c r="D82" s="11"/>
      <c r="E82" s="2"/>
      <c r="F82" s="2"/>
      <c r="G82" s="2"/>
      <c r="H82" s="2"/>
      <c r="I82" s="1"/>
      <c r="J82" s="1"/>
      <c r="K82" s="1"/>
      <c r="L82" s="1"/>
      <c r="M82" s="1"/>
      <c r="N82" s="1"/>
      <c r="O82" s="1"/>
      <c r="P82" s="1"/>
      <c r="Q82" s="2"/>
      <c r="R82" s="2"/>
      <c r="S82" s="2"/>
      <c r="T82" s="3"/>
      <c r="U82" s="3"/>
      <c r="V82" s="3"/>
      <c r="W82" s="3"/>
      <c r="X82" s="2"/>
      <c r="Y82" s="2"/>
      <c r="Z82" s="2"/>
    </row>
    <row r="83" ht="15.75" customHeight="1">
      <c r="A83" s="1"/>
      <c r="B83" s="1"/>
      <c r="C83" s="2"/>
      <c r="D83" s="11"/>
      <c r="E83" s="2"/>
      <c r="F83" s="2"/>
      <c r="G83" s="2"/>
      <c r="H83" s="2"/>
      <c r="I83" s="1"/>
      <c r="J83" s="1"/>
      <c r="K83" s="1"/>
      <c r="L83" s="1"/>
      <c r="M83" s="1"/>
      <c r="N83" s="1"/>
      <c r="O83" s="1"/>
      <c r="P83" s="1"/>
      <c r="Q83" s="2"/>
      <c r="R83" s="2"/>
      <c r="S83" s="2"/>
      <c r="T83" s="3"/>
      <c r="U83" s="3"/>
      <c r="V83" s="3"/>
      <c r="W83" s="3"/>
      <c r="X83" s="2"/>
      <c r="Y83" s="2"/>
      <c r="Z83" s="2"/>
    </row>
    <row r="84" ht="15.75" customHeight="1">
      <c r="A84" s="1"/>
      <c r="B84" s="1"/>
      <c r="C84" s="2"/>
      <c r="D84" s="11"/>
      <c r="E84" s="2"/>
      <c r="F84" s="2"/>
      <c r="G84" s="2"/>
      <c r="H84" s="2"/>
      <c r="I84" s="1"/>
      <c r="J84" s="1"/>
      <c r="K84" s="1"/>
      <c r="L84" s="1"/>
      <c r="M84" s="1"/>
      <c r="N84" s="1"/>
      <c r="O84" s="1"/>
      <c r="P84" s="1"/>
      <c r="Q84" s="2"/>
      <c r="R84" s="2"/>
      <c r="S84" s="2"/>
      <c r="T84" s="3"/>
      <c r="U84" s="3"/>
      <c r="V84" s="3"/>
      <c r="W84" s="3"/>
      <c r="X84" s="2"/>
      <c r="Y84" s="2"/>
      <c r="Z84" s="2"/>
    </row>
    <row r="85" ht="15.75" customHeight="1">
      <c r="A85" s="1"/>
      <c r="B85" s="1"/>
      <c r="C85" s="2"/>
      <c r="D85" s="11"/>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1"/>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1"/>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1"/>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1"/>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1"/>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1"/>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1"/>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1"/>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1"/>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1"/>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1"/>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1"/>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1"/>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1"/>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1"/>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1"/>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1"/>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1"/>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1"/>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1"/>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1"/>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1"/>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1"/>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1"/>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1"/>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1"/>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1"/>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1"/>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1"/>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1"/>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1"/>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1"/>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1"/>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1"/>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1"/>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1"/>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1"/>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1"/>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1"/>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1"/>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1"/>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1"/>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1"/>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1"/>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1"/>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1"/>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1"/>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1"/>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1"/>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1"/>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1"/>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1"/>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1"/>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1"/>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1"/>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1"/>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1"/>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1"/>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1"/>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1"/>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1"/>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1"/>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1"/>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1"/>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1"/>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1"/>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1"/>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1"/>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1"/>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1"/>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1"/>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1"/>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1"/>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1"/>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1"/>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1"/>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1"/>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1"/>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1"/>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1"/>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1"/>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1"/>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1"/>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1"/>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1"/>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1"/>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1"/>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1"/>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1"/>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1"/>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1"/>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1"/>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1"/>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1"/>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1"/>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1"/>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1"/>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1"/>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1"/>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1"/>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1"/>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1"/>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1"/>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1"/>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1"/>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1"/>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1"/>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1"/>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1"/>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1"/>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1"/>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1"/>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1"/>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1"/>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1"/>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1"/>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1"/>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1"/>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1"/>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1"/>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1"/>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1"/>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1"/>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1"/>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1"/>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1"/>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1"/>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1"/>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1"/>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1"/>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1"/>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1"/>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1"/>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1"/>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1"/>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1"/>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1"/>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1"/>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1"/>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1"/>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1"/>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1"/>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1"/>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1"/>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1"/>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1"/>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1"/>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1"/>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1"/>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1"/>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1"/>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1"/>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1"/>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1"/>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1"/>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1"/>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1"/>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1"/>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1"/>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1"/>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1"/>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1"/>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1"/>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1"/>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1"/>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1"/>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1"/>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1"/>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1"/>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1"/>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1"/>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1"/>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1"/>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1"/>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1"/>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1"/>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1"/>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1"/>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1"/>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1"/>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1"/>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1"/>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1"/>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1"/>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1"/>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1"/>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1"/>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1"/>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1"/>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1"/>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1"/>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1"/>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1"/>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1"/>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1"/>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1"/>
      <c r="E281" s="2"/>
      <c r="F281" s="2"/>
      <c r="G281" s="2"/>
      <c r="H281" s="2"/>
      <c r="I281" s="1"/>
      <c r="J281" s="1"/>
      <c r="K281" s="1"/>
      <c r="L281" s="1"/>
      <c r="M281" s="1"/>
      <c r="N281" s="1"/>
      <c r="O281" s="1"/>
      <c r="P281" s="1"/>
      <c r="Q281" s="2"/>
      <c r="R281" s="2"/>
      <c r="S281" s="2"/>
      <c r="T281" s="3"/>
      <c r="U281" s="3"/>
      <c r="V281" s="3"/>
      <c r="W281" s="3"/>
      <c r="X281" s="2"/>
      <c r="Y281" s="2"/>
      <c r="Z281" s="2"/>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Z$81">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1037</v>
      </c>
      <c r="C1" s="108">
        <v>37.0</v>
      </c>
      <c r="D1" s="2" t="s">
        <v>1037</v>
      </c>
      <c r="E1" s="108">
        <f>C1</f>
        <v>37</v>
      </c>
      <c r="F1" s="2" t="s">
        <v>1037</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1038</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1039</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1040</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1041</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1042</v>
      </c>
      <c r="B6" s="81" t="s">
        <v>1043</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1044</v>
      </c>
      <c r="B7" s="81" t="s">
        <v>1045</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3"/>
      <c r="B1" s="114"/>
      <c r="C1" s="115">
        <f>SUM(C3:C21)</f>
        <v>3642.5</v>
      </c>
      <c r="D1" s="116"/>
      <c r="E1" s="117"/>
      <c r="F1" s="115"/>
      <c r="G1" s="115"/>
      <c r="H1" s="115"/>
      <c r="I1" s="118"/>
      <c r="J1" s="118"/>
      <c r="K1" s="118"/>
      <c r="L1" s="118"/>
      <c r="M1" s="118"/>
    </row>
    <row r="2" ht="15.0" customHeight="1">
      <c r="A2" s="114" t="s">
        <v>1047</v>
      </c>
      <c r="B2" s="114" t="s">
        <v>6</v>
      </c>
      <c r="C2" s="114" t="s">
        <v>1048</v>
      </c>
      <c r="D2" s="119" t="s">
        <v>1049</v>
      </c>
      <c r="E2" s="114" t="s">
        <v>1050</v>
      </c>
      <c r="F2" s="114" t="s">
        <v>1051</v>
      </c>
      <c r="G2" s="114" t="s">
        <v>1052</v>
      </c>
      <c r="H2" s="114" t="s">
        <v>1053</v>
      </c>
      <c r="I2" s="120" t="s">
        <v>1028</v>
      </c>
      <c r="J2" s="120"/>
      <c r="K2" s="120"/>
      <c r="L2" s="120"/>
      <c r="M2" s="120"/>
    </row>
    <row r="3" ht="15.0" customHeight="1">
      <c r="A3" s="121" t="str">
        <f>HYPERLINK("https://www.google.com/maps/d/u/0/edit?mid=1-uf_QIbhC0ms_9v_uoJo_1FrZXSlbWAq&amp;ll=-8.299920737979232%2C115.08995040908844&amp;z=20","1")</f>
        <v>1</v>
      </c>
      <c r="B3" s="114" t="s">
        <v>1054</v>
      </c>
      <c r="C3" s="115">
        <v>104.0</v>
      </c>
      <c r="D3" s="116" t="s">
        <v>1055</v>
      </c>
      <c r="E3" s="122" t="str">
        <f>Hyperlink("https://drive.google.com/drive/u/1/folders/1PPoOV2AloV_ipT92DmnhG85HUAOq1s0B","AU 687624")</f>
        <v>AU 687624</v>
      </c>
      <c r="F3" s="122" t="str">
        <f>HYPERLINK("https://drive.google.com/drive/folders/1aqz1fjqjkVgNZdw-3aCMGHFOGx3P9ym7?usp=sharing", "09 from 09.03.2022")</f>
        <v>09 from 09.03.2022</v>
      </c>
      <c r="G3" s="122" t="str">
        <f>HYPERLINK("https://drive.google.com/drive/folders/16AsnuAcNHXTjPOLg_GOSMwyX6g31KcM1?usp=sharing", "10 from 09.03.2022")</f>
        <v>10 from 09.03.2022</v>
      </c>
      <c r="H3" s="122" t="str">
        <f>HYPERLINK("https://drive.google.com/drive/folders/1n3ujyaOQuASBYK7YbDeetd1aWskUpq6i?usp=sharing", "287/ba.51.08.nt.01.01/III/2022 from 14.03.2022")</f>
        <v>287/ba.51.08.nt.01.01/III/2022 from 14.03.2022</v>
      </c>
      <c r="I3" s="122" t="str">
        <f>Hyperlink("https://drive.google.com/drive/folders/1oae4876gw_O5t815dYW1sCeI_itKHxo4?usp=share_link","VF3202206290066001")</f>
        <v>VF3202206290066001</v>
      </c>
      <c r="J3" s="115"/>
      <c r="K3" s="115"/>
      <c r="L3" s="115"/>
      <c r="M3" s="115"/>
    </row>
    <row r="4" ht="15.0" customHeight="1">
      <c r="A4" s="121" t="str">
        <f>HYPERLINK("https://www.google.com/maps/d/u/0/edit?mid=1-uf_QIbhC0ms_9v_uoJo_1FrZXSlbWAq&amp;ll=-8.294373312384547%2C115.08787807374463&amp;z=19","2")</f>
        <v>2</v>
      </c>
      <c r="B4" s="114" t="s">
        <v>1054</v>
      </c>
      <c r="C4" s="115">
        <v>195.0</v>
      </c>
      <c r="D4" s="123" t="s">
        <v>1055</v>
      </c>
      <c r="E4" s="122" t="str">
        <f>Hyperlink("https://drive.google.com/drive/folders/1VxnUEZDsxOAVxtmhj1Ks7g360eFHIQTw?usp=share_link","BZ 199732")</f>
        <v>BZ 199732</v>
      </c>
      <c r="F4" s="122" t="str">
        <f>HYPERLINK("https://drive.google.com/drive/folders/1B5uZu-EFmxH6n9gUHUEx4axg1fSd3Xje?usp=sharing", "05 from 09.03.2022")</f>
        <v>05 from 09.03.2022</v>
      </c>
      <c r="G4" s="122" t="str">
        <f>HYPERLINK("https://drive.google.com/drive/folders/13M79hWWgdE2dNO5t0YVLygiojSJxbxQQ?usp=sharing", "06 from 09.03.2022")</f>
        <v>06 from 09.03.2022</v>
      </c>
      <c r="H4" s="122" t="str">
        <f>HYPERLINK("https://drive.google.com/drive/folders/1yIYQBO5hj_bJNoRrJ8cJLx9soEhfoWfu?usp=sharing" , "302/ba.51.08.nt.01.01/III/2022 from 18.03.2022")</f>
        <v>302/ba.51.08.nt.01.01/III/2022 from 18.03.2022</v>
      </c>
      <c r="I4" s="122" t="str">
        <f>Hyperlink("https://drive.google.com/drive/folders/1Vpf-yD_1M1EE74QyaqF0wB8Sztxds8Br?usp=share_link","VG3202207290063001")</f>
        <v>VG3202207290063001</v>
      </c>
      <c r="J4" s="115"/>
      <c r="K4" s="115"/>
      <c r="L4" s="115"/>
      <c r="M4" s="115"/>
    </row>
    <row r="5" ht="15.0" customHeight="1">
      <c r="A5" s="121" t="str">
        <f>HYPERLINK("https://www.google.com/maps/d/u/0/edit?mid=1-uf_QIbhC0ms_9v_uoJo_1FrZXSlbWAq&amp;ll=-8.297035876146634%2C115.08852365282611&amp;z=20","3")</f>
        <v>3</v>
      </c>
      <c r="B5" s="114" t="s">
        <v>1054</v>
      </c>
      <c r="C5" s="115">
        <v>57.0</v>
      </c>
      <c r="D5" s="123" t="s">
        <v>1055</v>
      </c>
      <c r="E5" s="122" t="str">
        <f>Hyperlink("https://drive.google.com/drive/u/1/folders/1caS4-8XzSI2_qqN-XXt1cJnEcRAOTbKo","BZ 199733")</f>
        <v>BZ 199733</v>
      </c>
      <c r="F5" s="122" t="str">
        <f>HYPERLINK("https://drive.google.com/drive/folders/1ADW1KhW82Y60Xtehz2NxwnjYiEJ66XO1?usp=sharing", "03 from 09.03.2022")</f>
        <v>03 from 09.03.2022</v>
      </c>
      <c r="G5" s="122" t="str">
        <f>HYPERLINK("https://drive.google.com/drive/folders/1XFyzc-5UzlTRfPQWRpXBYaBGQbwdUE_R?usp=sharing", "04 from 09.03.2022")</f>
        <v>04 from 09.03.2022</v>
      </c>
      <c r="H5" s="122" t="str">
        <f>HYPERLINK("https://drive.google.com/drive/folders/16idbYwMmJ1ePZnObYG6cYsFEAAut67Nu?usp=sharing", "290/ba.51.08.nt.01.01/III/2022 from 16.03.2022")</f>
        <v>290/ba.51.08.nt.01.01/III/2022 from 16.03.2022</v>
      </c>
      <c r="I5" s="122" t="str">
        <f>Hyperlink("https://drive.google.com/drive/folders/1R56bOm8BCJ3IIz3zGMO6piF8kfkj-hBE?usp=share_link","VF3202206290068001")</f>
        <v>VF3202206290068001</v>
      </c>
      <c r="J5" s="115"/>
      <c r="K5" s="115"/>
      <c r="L5" s="115"/>
      <c r="M5" s="115"/>
    </row>
    <row r="6" ht="15.0" customHeight="1">
      <c r="A6" s="121" t="str">
        <f>HYPERLINK("https://www.google.com/maps/d/u/0/edit?mid=1-uf_QIbhC0ms_9v_uoJo_1FrZXSlbWAq&amp;ll=-8.298589815963293%2C115.09332034861654&amp;z=20","4")</f>
        <v>4</v>
      </c>
      <c r="B6" s="114" t="s">
        <v>1054</v>
      </c>
      <c r="C6" s="115">
        <v>222.6</v>
      </c>
      <c r="D6" s="124" t="s">
        <v>1056</v>
      </c>
      <c r="E6" s="122" t="str">
        <f>Hyperlink("https://drive.google.com/drive/folders/13J8OJ7aReIhjYXGH_l8J6VCwZWVhS0U-?usp=share_link","BQ 333646")</f>
        <v>BQ 333646</v>
      </c>
      <c r="F6" s="122" t="str">
        <f>HYPERLINK("https://drive.google.com/drive/folders/182coiZ7_fdaHDNfFWJ0aCCmDkBIL0K6H?usp=sharing","07 from 09.03.2022")</f>
        <v>07 from 09.03.2022</v>
      </c>
      <c r="G6" s="122" t="str">
        <f>HYPERLINK("https://drive.google.com/drive/folders/1XDv-GAO7VYB5ieVtgFRKPsVdlA_kC4UE?usp=sharing","08 from 09.03.2022")</f>
        <v>08 from 09.03.2022</v>
      </c>
      <c r="H6" s="122" t="str">
        <f>HYPERLINK("https://drive.google.com/drive/folders/1CyvBSPgOwyYpPpyAEXisyiqzi3cPpXmM?usp=sharing", "289/ba.51.08.nt.01.01/III/2022 from 10.03.2022")</f>
        <v>289/ba.51.08.nt.01.01/III/2022 from 10.03.2022</v>
      </c>
      <c r="I6" s="122" t="str">
        <f>Hyperlink("https://drive.google.com/drive/folders/1ZZjYOX4MoMG-cfmmS4tvevxMhz82ctfP?usp=share_link","VI3202209290058001")</f>
        <v>VI3202209290058001</v>
      </c>
      <c r="J6" s="115"/>
      <c r="K6" s="115"/>
      <c r="L6" s="115"/>
      <c r="M6" s="115"/>
    </row>
    <row r="7" ht="15.0" customHeight="1">
      <c r="A7" s="121" t="str">
        <f>HYPERLINK("https://www.google.com/maps/d/u/0/edit?mid=1-uf_QIbhC0ms_9v_uoJo_1FrZXSlbWAq&amp;ll=-8.294660206806363%2C115.08738553788514&amp;z=20","5")</f>
        <v>5</v>
      </c>
      <c r="B7" s="114" t="s">
        <v>1054</v>
      </c>
      <c r="C7" s="115">
        <v>182.0</v>
      </c>
      <c r="D7" s="123" t="s">
        <v>1056</v>
      </c>
      <c r="E7" s="122" t="str">
        <f>Hyperlink("https://drive.google.com/drive/folders/1YRLPAGRTJ_FaS6orN0PY18jHY7LUZDJ4?usp=share_link","BZ 199734")</f>
        <v>BZ 199734</v>
      </c>
      <c r="F7" s="122" t="str">
        <f>HYPERLINK("https://drive.google.com/drive/folders/1XUCcFOeEoxCD-HCwBQEtAfQ72t9ITXif?usp=sharing","30 from 23.03.2022")</f>
        <v>30 from 23.03.2022</v>
      </c>
      <c r="G7" s="122" t="str">
        <f>HYPERLINK("https://drive.google.com/drive/folders/1fG55kg5vjJj8dCgvB2e_mjRLNATlW0B2?usp=sharing","31 from 23.03.2022")</f>
        <v>31 from 23.03.2022</v>
      </c>
      <c r="H7" s="122" t="str">
        <f>HYPERLINK("https://drive.google.com/drive/u/1/folders/1V6ewjb926iLpgQy1F9HpjSi3piPguVCR", "465/ba.51.08.nt.01.01/IV/2022 from 28.04.2022")</f>
        <v>465/ba.51.08.nt.01.01/IV/2022 from 28.04.2022</v>
      </c>
      <c r="I7" s="122" t="str">
        <f>Hyperlink("https://drive.google.com/drive/folders/1vbEyWWY_ZyIqn4xfOqxVCy_2zWi89QzM?usp=share_link","VHB202208020069001")</f>
        <v>VHB202208020069001</v>
      </c>
      <c r="J7" s="115"/>
      <c r="K7" s="115"/>
      <c r="L7" s="115"/>
      <c r="M7" s="115"/>
    </row>
    <row r="8" ht="15.0" customHeight="1">
      <c r="A8" s="121" t="str">
        <f>HYPERLINK("https://www.google.com/maps/d/u/0/edit?mid=1-uf_QIbhC0ms_9v_uoJo_1FrZXSlbWAq&amp;ll=-8.297310373579084%2C115.08801258578498&amp;z=20","6")</f>
        <v>6</v>
      </c>
      <c r="B8" s="114" t="s">
        <v>1054</v>
      </c>
      <c r="C8" s="115">
        <v>50.0</v>
      </c>
      <c r="D8" s="124" t="s">
        <v>1056</v>
      </c>
      <c r="E8" s="122" t="str">
        <f>Hyperlink("https://drive.google.com/drive/folders/1Rkp8I7fCby_h9XMST7REAkmPdyPChKuO?usp=share_link","BZ 199731")</f>
        <v>BZ 199731</v>
      </c>
      <c r="F8" s="122" t="str">
        <f>HYPERLINK("https://drive.google.com/drive/folders/1DPR8FhL1sxu0wvR5l7QExVIi3bfVmj3j?usp=sharing","32 from 23.03.2022")</f>
        <v>32 from 23.03.2022</v>
      </c>
      <c r="G8" s="122" t="str">
        <f>HYPERLINK("https://drive.google.com/drive/folders/13grXxZBfTUU3Tm_4vImaLRviwjoq063V?usp=sharing","33 from 23.03.2022")</f>
        <v>33 from 23.03.2022</v>
      </c>
      <c r="H8" s="122" t="str">
        <f>HYPERLINK("https://drive.google.com/drive/u/1/folders/1H4LcauCznBCOXKhQ0-BZtKd38Yz_mCvw", "466/ba.51.08.nt.01.01/IV/2022 from 28.04.2022")</f>
        <v>466/ba.51.08.nt.01.01/IV/2022 from 28.04.2022</v>
      </c>
      <c r="I8" s="122" t="str">
        <f>Hyperlink("https://drive.google.com/drive/folders/1Smjj2melvWGICkdaAFhKXVAbLFEw3Nla?usp=share_link","VIN202209140049001")</f>
        <v>VIN202209140049001</v>
      </c>
      <c r="J8" s="115"/>
      <c r="K8" s="115"/>
      <c r="L8" s="115"/>
      <c r="M8" s="115"/>
    </row>
    <row r="9" ht="15.0" customHeight="1">
      <c r="A9" s="121" t="str">
        <f>HYPERLINK("https://www.google.com/maps/d/u/0/edit?mid=1-uf_QIbhC0ms_9v_uoJo_1FrZXSlbWAq&amp;ll=-8.29752729617519%2C115.09483426803298&amp;z=20","7")</f>
        <v>7</v>
      </c>
      <c r="B9" s="114" t="s">
        <v>1054</v>
      </c>
      <c r="C9" s="115">
        <v>111.0</v>
      </c>
      <c r="D9" s="116" t="s">
        <v>1056</v>
      </c>
      <c r="E9" s="122" t="str">
        <f>Hyperlink("https://drive.google.com/drive/folders/1PYmVF787XXvHsLXl5Q6avUbY9baATBm_?usp=share_link","BO 470229")</f>
        <v>BO 470229</v>
      </c>
      <c r="F9" s="122" t="str">
        <f>HYPERLINK("https://drive.google.com/drive/folders/12oVVd9ZG5a1fqmHyOsFzu0bov0_C2Qf8?usp=sharing","36 from 24.02.2022")</f>
        <v>36 from 24.02.2022</v>
      </c>
      <c r="G9" s="122" t="str">
        <f>HYPERLINK("https://drive.google.com/drive/folders/1i6AqKnIip2sQyT2aU7igcAAjE-5ve4G3?usp=share_link","23 from 16.06.2022")</f>
        <v>23 from 16.06.2022</v>
      </c>
      <c r="H9" s="122" t="str">
        <f>HYPERLINK("https://drive.google.com/drive/u/1/folders/1Ai9WYReV3EB9QSf9qx-qW5091z1n9u7o", "611/ba.51.08.nt.01.01/VI/2022 from 23.06.2022")</f>
        <v>611/ba.51.08.nt.01.01/VI/2022 from 23.06.2022</v>
      </c>
      <c r="I9" s="122" t="str">
        <f>Hyperlink("https://drive.google.com/drive/folders/1QD8CJy8Q9X4vrTcHA37aJzlqQ5qZjepB?usp=share_link","VI3202209290046001")</f>
        <v>VI3202209290046001</v>
      </c>
      <c r="J9" s="115" t="s">
        <v>1057</v>
      </c>
      <c r="K9" s="115" t="s">
        <v>1058</v>
      </c>
      <c r="L9" s="115"/>
      <c r="M9" s="115"/>
    </row>
    <row r="10" ht="15.0" customHeight="1">
      <c r="A10" s="121" t="str">
        <f>HYPERLINK("https://www.google.com/maps/d/u/0/edit?mid=1-uf_QIbhC0ms_9v_uoJo_1FrZXSlbWAq&amp;ll=-8.297219038070109%2C115.09653359116243&amp;z=20","8")</f>
        <v>8</v>
      </c>
      <c r="B10" s="114" t="s">
        <v>1054</v>
      </c>
      <c r="C10" s="115">
        <v>99.0</v>
      </c>
      <c r="D10" s="116" t="s">
        <v>1056</v>
      </c>
      <c r="E10" s="122" t="str">
        <f>Hyperlink("https://drive.google.com/drive/folders/162ATRp8Pppe9AyYJALzdfBZeMoNIXV3P?usp=share_link","BQ 372983")</f>
        <v>BQ 372983</v>
      </c>
      <c r="F10" s="122" t="str">
        <f>HYPERLINK("https://drive.google.com/drive/folders/162ATRp8Pppe9AyYJALzdfBZeMoNIXV3P?usp=sharing","37 from 24.02.2022")</f>
        <v>37 from 24.02.2022</v>
      </c>
      <c r="G10" s="122" t="str">
        <f>HYPERLINK("https://drive.google.com/drive/folders/1aIc-9P1PmZYLJOA9fXvXSsO_09SP04iy?usp=share_link","25 from 16.06.2022")</f>
        <v>25 from 16.06.2022</v>
      </c>
      <c r="H10" s="122" t="str">
        <f>HYPERLINK("https://drive.google.com/drive/u/1/folders/1BJcoAvZftFQSyqySJJDxekLa-d6Dhpx5", "610/ba.51.08.nt.01.01/VI/2022 from 23.06.2022")</f>
        <v>610/ba.51.08.nt.01.01/VI/2022 from 23.06.2022</v>
      </c>
      <c r="I10" s="122" t="str">
        <f>Hyperlink("https://drive.google.com/drive/folders/1WhCanIGJ1UdzE3VqZK9BA1TfCEx7M2OA?usp=share_link","VIN202209140058001")</f>
        <v>VIN202209140058001</v>
      </c>
      <c r="J10" s="115" t="s">
        <v>1059</v>
      </c>
      <c r="K10" s="115" t="s">
        <v>1060</v>
      </c>
      <c r="L10" s="115"/>
      <c r="M10" s="115"/>
    </row>
    <row r="11" ht="15.0" customHeight="1">
      <c r="A11" s="121" t="str">
        <f>HYPERLINK("https://www.google.com/maps/d/u/0/edit?mid=1-uf_QIbhC0ms_9v_uoJo_1FrZXSlbWAq&amp;ll=-8.302662548754645%2C115.08998453196268&amp;z=20","9")</f>
        <v>9</v>
      </c>
      <c r="B11" s="114" t="s">
        <v>1054</v>
      </c>
      <c r="C11" s="115">
        <v>155.0</v>
      </c>
      <c r="D11" s="125" t="s">
        <v>1055</v>
      </c>
      <c r="E11" s="122" t="str">
        <f>Hyperlink("https://drive.google.com/drive/folders/1UIuC-4dW_t33thNEYJXN1G0ZSTxbLW1v?usp=share_link","AAU699885")</f>
        <v>AAU699885</v>
      </c>
      <c r="F11" s="122" t="str">
        <f>HYPERLINK( "https://drive.google.com/drive/folders/1XDF4zPDoO3F_18BzFQrZeuuFUaidN6_f?usp=sharing","21 from 19.04.2022")</f>
        <v>21 from 19.04.2022</v>
      </c>
      <c r="G11" s="122" t="str">
        <f>HYPERLINK("https://drive.google.com/drive/folders/1Cpwt4I0GHQzm7vyks1xGt8v6HBGmq457?usp=sharing","22 from 19.04.2022")</f>
        <v>22 from 19.04.2022</v>
      </c>
      <c r="H11" s="122" t="str">
        <f>HYPERLINK("https://drive.google.com/drive/folders/1UK75vxF7pqiqs5K_6bMgNHrkIstykQaf?usp=share_link", "1313/ba.51.08.nt.01.01/XI/2022 from 15.11.2022")</f>
        <v>1313/ba.51.08.nt.01.01/XI/2022 from 15.11.2022</v>
      </c>
      <c r="I11" s="122" t="str">
        <f>Hyperlink("https://drive.google.com/drive/folders/1UMKpKmkoThLhYPPqwDcFEqGfJNcFV_zF?usp=share_link","973/046.030-0016/BID.IV/SKNJOP PBB/BPKPD/2022")</f>
        <v>973/046.030-0016/BID.IV/SKNJOP PBB/BPKPD/2022</v>
      </c>
      <c r="J11" s="115" t="s">
        <v>1061</v>
      </c>
      <c r="K11" s="115" t="s">
        <v>1062</v>
      </c>
      <c r="L11" s="115" t="s">
        <v>1063</v>
      </c>
      <c r="M11" s="115" t="s">
        <v>1064</v>
      </c>
    </row>
    <row r="12" ht="15.0" customHeight="1">
      <c r="A12" s="121" t="str">
        <f>HYPERLINK("https://www.google.com/maps/d/u/0/edit?mid=1-uf_QIbhC0ms_9v_uoJo_1FrZXSlbWAq&amp;ll=-8.30176929525225%2C115.09017000347508&amp;z=20","10")</f>
        <v>10</v>
      </c>
      <c r="B12" s="114" t="s">
        <v>1054</v>
      </c>
      <c r="C12" s="115">
        <v>200.0</v>
      </c>
      <c r="D12" s="123" t="s">
        <v>1056</v>
      </c>
      <c r="E12" s="122" t="str">
        <f>Hyperlink("https://drive.google.com/drive/folders/1n-QQAyOp5kP6RwRV-Yg9AgHkvRZdAw51","B1145766")</f>
        <v>B1145766</v>
      </c>
      <c r="F12" s="122" t="str">
        <f>HYPERLINK( "https://drive.google.com/drive/folders/153BJpmhTSKTsJESAUqEqslzkbvFaeYeW?usp=sharing","23 from 19.04.2022")</f>
        <v>23 from 19.04.2022</v>
      </c>
      <c r="G12" s="122" t="str">
        <f>HYPERLINK("https://drive.google.com/drive/folders/1oU1MxUiDjwmAT3gwZ-QrnLwtfCvc1yIv?usp=share_link","30 from 30.08.2022")</f>
        <v>30 from 30.08.2022</v>
      </c>
      <c r="H12" s="122" t="str">
        <f>HYPERLINK("https://drive.google.com/drive/folders/1pSofVORWuCbZp9XSBt1x9E5nPvZGKPDQ?usp=share_link", "1442/ba.51.08.nt.01.01/XI/2022 from 19.12.2022")</f>
        <v>1442/ba.51.08.nt.01.01/XI/2022 from 19.12.2022</v>
      </c>
      <c r="I12" s="122" t="str">
        <f>Hyperlink("https://drive.google.com/drive/folders/1pY-d-SixahbgdeRXAzYvwqERs0OHea3j","WFE202306050054001")</f>
        <v>WFE202306050054001</v>
      </c>
      <c r="J12" s="115"/>
      <c r="K12" s="115"/>
      <c r="L12" s="115"/>
      <c r="M12" s="115"/>
    </row>
    <row r="13" ht="15.0" customHeight="1">
      <c r="A13" s="121" t="str">
        <f>HYPERLINK("https://www.google.com/maps/d/u/0/edit?mid=1-uf_QIbhC0ms_9v_uoJo_1FrZXSlbWAq&amp;ll=-8.30206615136709%2C115.08900880105533&amp;z=20","11")</f>
        <v>11</v>
      </c>
      <c r="B13" s="114" t="s">
        <v>1054</v>
      </c>
      <c r="C13" s="115">
        <v>207.0</v>
      </c>
      <c r="D13" s="123" t="s">
        <v>1055</v>
      </c>
      <c r="E13" s="122" t="str">
        <f>Hyperlink("https://drive.google.com/drive/folders/1OR6npPSv8IQUE0f4NXNvB6Ib1DFo0ID1?usp=share_link","AAU699887")</f>
        <v>AAU699887</v>
      </c>
      <c r="F13" s="122" t="str">
        <f>HYPERLINK( "https://drive.google.com/drive/folders/1knjidFRfLufqfT6sGX9kz_CHX0MMBmHS?usp=share_link","47/2023 from 29.03.2023")</f>
        <v>47/2023 from 29.03.2023</v>
      </c>
      <c r="G13" s="122" t="str">
        <f>HYPERLINK("https://drive.google.com/drive/folders/1lf7zO5DdH5eZERdO0xH96g7pedwkY2a0?usp=share_link","11 from 13.07.2022")</f>
        <v>11 from 13.07.2022</v>
      </c>
      <c r="H13" s="122" t="str">
        <f>HYPERLINK("https://drive.google.com/drive/folders/1abRG2EtzLbu_ICoGtWJETX4m-Ygl3OSK?usp=share_link", "1312/ba.51.08.nt.01.01/XI/2022 from 15.11.2022")</f>
        <v>1312/ba.51.08.nt.01.01/XI/2022 from 15.11.2022</v>
      </c>
      <c r="I13" s="122" t="str">
        <f>Hyperlink("https://drive.google.com/drive/folders/1PTtEIsI1-KXhlkBmogUolrqIm4tGJ4rj?usp=share_link","973/046.030.0003/BID.IV/SKNJOP PBB/BPKPD/2022")</f>
        <v>973/046.030.0003/BID.IV/SKNJOP PBB/BPKPD/2022</v>
      </c>
      <c r="J13" s="115"/>
      <c r="K13" s="115"/>
      <c r="L13" s="115"/>
      <c r="M13" s="115"/>
    </row>
    <row r="14" ht="15.0" customHeight="1">
      <c r="A14" s="121" t="str">
        <f>HYPERLINK("https://www.google.com/maps/d/u/0/edit?mid=1-uf_QIbhC0ms_9v_uoJo_1FrZXSlbWAq&amp;ll=-8.30085550488746%2C115.09065533794593&amp;z=20","12")</f>
        <v>12</v>
      </c>
      <c r="B14" s="114" t="s">
        <v>1054</v>
      </c>
      <c r="C14" s="115">
        <v>400.0</v>
      </c>
      <c r="D14" s="123" t="s">
        <v>1055</v>
      </c>
      <c r="E14" s="122" t="str">
        <f>Hyperlink("https://drive.google.com/drive/folders/1nhNZQJdddhogj0tahDMv4s03arRD3xfx","AU101610")</f>
        <v>AU101610</v>
      </c>
      <c r="F14" s="122" t="str">
        <f>HYPERLINK( "https://drive.google.com/drive/folders/1nsrLJpSVxACLi8OlPC2snVPcMgBDu5d3","81/2023 from 09.06.2023")</f>
        <v>81/2023 from 09.06.2023</v>
      </c>
      <c r="G14" s="122" t="str">
        <f>HYPERLINK("https://drive.google.com/drive/folders/1mf3kX0bPlCIpoHYX7i3CKLMML3JGpy-l?usp=share_link","18 from 18.07.2022")</f>
        <v>18 from 18.07.2022</v>
      </c>
      <c r="H14" s="122" t="str">
        <f>HYPERLINK("https://drive.google.com/drive/folders/1nMO7dhRkaTYalLVWxiqLYGvZI2uHrNxY?usp=share_link", "1108/ba.51.08.nt.01.01/XI/2022 from 06.10.2022")</f>
        <v>1108/ba.51.08.nt.01.01/XI/2022 from 06.10.2022</v>
      </c>
      <c r="I14" s="122" t="str">
        <f>Hyperlink("https://drive.google.com/drive/folders/1n-XaoBoEq4hBzCxg89cyQn9X3PoQ09qn?usp=share_link","0")</f>
        <v>0</v>
      </c>
      <c r="J14" s="115" t="s">
        <v>1065</v>
      </c>
      <c r="K14" s="115" t="s">
        <v>1066</v>
      </c>
      <c r="L14" s="115"/>
      <c r="M14" s="115"/>
    </row>
    <row r="15" ht="15.0" customHeight="1">
      <c r="A15" s="121" t="str">
        <f>HYPERLINK("https://www.google.com/maps/d/u/0/edit?mid=1-uf_QIbhC0ms_9v_uoJo_1FrZXSlbWAq&amp;ll=-8.300940386426326%2C115.09224153373516&amp;z=18","13")</f>
        <v>13</v>
      </c>
      <c r="B15" s="114" t="s">
        <v>1054</v>
      </c>
      <c r="C15" s="115">
        <v>445.0</v>
      </c>
      <c r="D15" s="123" t="s">
        <v>1067</v>
      </c>
      <c r="E15" s="122" t="str">
        <f>hyperlink("https://drive.google.com/file/d/1a8S1YTTCqohf0Hy-5xkRIqPrplF0EFlQ/view?usp=sharing","A1694915")</f>
        <v>A1694915</v>
      </c>
      <c r="F15" s="122" t="str">
        <f t="shared" ref="F15:F17" si="1">HYPERLINK("https://drive.google.com/drive/folders/1js76vb2MxkxoTRHKrrILMDaU_OUasEAk?usp=sharing","35 from 24.02.2022")</f>
        <v>35 from 24.02.2022</v>
      </c>
      <c r="G15" s="122" t="str">
        <f>HYPERLINK("https://drive.google.com/drive/folders/1hA2KRP3QO_zJssjJzvHKXqEM-lGMfr_n?usp=share_link","11 from 28.12.2022")</f>
        <v>11 from 28.12.2022</v>
      </c>
      <c r="H15" s="122" t="str">
        <f>HYPERLINK("https://drive.google.com/drive/folders/1piRkwSqEPFxO55Xv-RBOY8SoXg1-NsdJ?usp=share_link", "1461/ba.51.08.nt.01.01/XI/2022 from 22.12.2022")</f>
        <v>1461/ba.51.08.nt.01.01/XI/2022 from 22.12.2022</v>
      </c>
      <c r="I15" s="113"/>
      <c r="J15" s="124" t="s">
        <v>1068</v>
      </c>
      <c r="K15" s="124"/>
      <c r="L15" s="124"/>
      <c r="M15" s="124"/>
    </row>
    <row r="16" ht="15.0" customHeight="1">
      <c r="A16" s="126">
        <v>14.0</v>
      </c>
      <c r="B16" s="114" t="s">
        <v>1054</v>
      </c>
      <c r="C16" s="115">
        <v>445.0</v>
      </c>
      <c r="D16" s="123" t="s">
        <v>1067</v>
      </c>
      <c r="E16" s="122" t="str">
        <f>HYPERLINK("https://drive.google.com/file/d/1rTG4te9aN5BLA5Exh1CjHQHoLZtZxEWe/view?usp=drive_link","ABE173353")</f>
        <v>ABE173353</v>
      </c>
      <c r="F16" s="122" t="str">
        <f t="shared" si="1"/>
        <v>35 from 24.02.2022</v>
      </c>
      <c r="G16" s="115"/>
      <c r="H16" s="115"/>
      <c r="I16" s="113"/>
      <c r="J16" s="113"/>
      <c r="K16" s="113"/>
      <c r="L16" s="113"/>
      <c r="M16" s="113"/>
    </row>
    <row r="17" ht="15.0" customHeight="1">
      <c r="A17" s="113">
        <v>15.0</v>
      </c>
      <c r="B17" s="114" t="s">
        <v>1069</v>
      </c>
      <c r="C17" s="115">
        <v>450.0</v>
      </c>
      <c r="D17" s="123" t="s">
        <v>1067</v>
      </c>
      <c r="E17" s="115" t="s">
        <v>1069</v>
      </c>
      <c r="F17" s="122" t="str">
        <f t="shared" si="1"/>
        <v>35 from 24.02.2022</v>
      </c>
      <c r="G17" s="122" t="str">
        <f>HYPERLINK("https://drive.google.com/drive/folders/1hA2KRP3QO_zJssjJzvHKXqEM-lGMfr_n?usp=share_link","14 from 28.12.2022")</f>
        <v>14 from 28.12.2022</v>
      </c>
      <c r="H17" s="122" t="str">
        <f>HYPERLINK("https://drive.google.com/drive/folders/1qVXuQ58nYXDp9c6FhR7Fe0sjsXv1VC71?usp=share_link", "1460/ba.51.08.nt.01.01/XI/2022 from 22.12.2022")</f>
        <v>1460/ba.51.08.nt.01.01/XI/2022 from 22.12.2022</v>
      </c>
      <c r="I17" s="113"/>
      <c r="J17" s="124" t="s">
        <v>1070</v>
      </c>
      <c r="K17" s="126" t="s">
        <v>1071</v>
      </c>
      <c r="L17" s="126"/>
      <c r="M17" s="126"/>
    </row>
    <row r="18" ht="15.0" customHeight="1">
      <c r="A18" s="113">
        <v>16.0</v>
      </c>
      <c r="B18" s="114" t="s">
        <v>1054</v>
      </c>
      <c r="C18" s="115">
        <v>87.8</v>
      </c>
      <c r="D18" s="124" t="s">
        <v>1067</v>
      </c>
      <c r="E18" s="122" t="str">
        <f>HYPERLINK("https://drive.google.com/file/d/19V7RYACxhaLOwjKosfGmPgzvVZTguCQF/view?usp=drive_link","A0005805")</f>
        <v>A0005805</v>
      </c>
      <c r="F18" s="117"/>
      <c r="G18" s="122" t="str">
        <f t="shared" ref="G18:G19" si="2">HYPERLINK("https://drive.google.com/drive/folders/1qgf8aPIbFx2CDkj3YxThsAH5tanuSlTZ?usp=share_link","15 from 23.03.2023")</f>
        <v>15 from 23.03.2023</v>
      </c>
      <c r="H18" s="127"/>
      <c r="I18" s="113"/>
      <c r="J18" s="113"/>
      <c r="K18" s="113"/>
      <c r="L18" s="113"/>
      <c r="M18" s="113"/>
    </row>
    <row r="19" ht="15.0" customHeight="1">
      <c r="A19" s="126">
        <v>17.0</v>
      </c>
      <c r="B19" s="114" t="s">
        <v>1054</v>
      </c>
      <c r="C19" s="115">
        <v>87.8</v>
      </c>
      <c r="D19" s="124" t="s">
        <v>1067</v>
      </c>
      <c r="E19" s="122" t="str">
        <f>HYPERLINK("https://drive.google.com/file/d/19iO40lzIbuSeUuOvaop_LG0N4d58Fhuy/view?usp=sharing","A0054709")</f>
        <v>A0054709</v>
      </c>
      <c r="F19" s="117"/>
      <c r="G19" s="122" t="str">
        <f t="shared" si="2"/>
        <v>15 from 23.03.2023</v>
      </c>
      <c r="H19" s="127"/>
      <c r="I19" s="113"/>
      <c r="J19" s="113"/>
      <c r="K19" s="113"/>
      <c r="L19" s="113"/>
      <c r="M19" s="113"/>
    </row>
    <row r="20" ht="15.0" customHeight="1">
      <c r="A20" s="121" t="str">
        <f>HYPERLINK("https://www.google.com/maps/d/u/0/edit?mid=1-uf_QIbhC0ms_9v_uoJo_1FrZXSlbWAq&amp;ll=-8.298359565828559%2C115.0900115066705&amp;z=20","18")</f>
        <v>18</v>
      </c>
      <c r="B20" s="114" t="s">
        <v>1054</v>
      </c>
      <c r="C20" s="115">
        <v>116.0</v>
      </c>
      <c r="D20" s="123" t="s">
        <v>1055</v>
      </c>
      <c r="E20" s="122" t="str">
        <f>HYPERLINK("https://drive.google.com/file/d/1bIXg0gGYWjsJPJ16h75Fr9k3nb1B5d0f/view?usp=sharing","A1696644")</f>
        <v>A1696644</v>
      </c>
      <c r="F20" s="128" t="str">
        <f>HYPERLINK("https://drive.google.com/file/d/1aoX98khhXNYIiAUEXOC1fuevocDpzbzd/view?usp=sharing","99/2024 from 04.09.2024")</f>
        <v>99/2024 from 04.09.2024</v>
      </c>
      <c r="G20" s="117"/>
      <c r="H20" s="128" t="str">
        <f>HYPERLINK("https://drive.google.com/file/d/1awBKxeSmkq6mz7ZNz4XAoJFNai3zo36w/view?usp=sharing","SGR/PTP.05/546/VII/2024 from 12.07.2024")</f>
        <v>SGR/PTP.05/546/VII/2024 from 12.07.2024</v>
      </c>
      <c r="I20" s="113"/>
      <c r="J20" s="126" t="s">
        <v>1072</v>
      </c>
      <c r="K20" s="126" t="s">
        <v>1073</v>
      </c>
      <c r="L20" s="113"/>
      <c r="M20" s="113"/>
    </row>
    <row r="21" ht="15.0" customHeight="1">
      <c r="A21" s="121" t="str">
        <f>HYPERLINK("https://www.google.com/maps/d/u/0/edit?mid=1-uf_QIbhC0ms_9v_uoJo_1FrZXSlbWAq&amp;ll=-8.297683167329922%2C115.08926459611955&amp;z=20","19")</f>
        <v>19</v>
      </c>
      <c r="B21" s="114" t="s">
        <v>1054</v>
      </c>
      <c r="C21" s="115">
        <v>28.3</v>
      </c>
      <c r="D21" s="123" t="s">
        <v>1055</v>
      </c>
      <c r="E21" s="129" t="str">
        <f>HYPERLINK("https://drive.google.com/file/d/1c4Djl_rR04ppUH9VfrYt5FVwHYumMoVw/view?usp=sharing","A1696387")</f>
        <v>A1696387</v>
      </c>
      <c r="F21" s="128" t="str">
        <f>HYPERLINK("https://drive.google.com/file/d/1bQCUoWDdi3U-fCSAEYzjbQEr03Pk7B3g/view?usp=sharing","100/2024 from 04.09.2024")</f>
        <v>100/2024 from 04.09.2024</v>
      </c>
      <c r="G21" s="117"/>
      <c r="H21" s="128" t="str">
        <f>HYPERLINK("https://drive.google.com/file/d/1bqAJtyE88V6Cg0iWZ865poIGCx9xXNK2/view?usp=sharing","SGR/PTP.05/545/VII/2024 from 12.07.2024")</f>
        <v>SGR/PTP.05/545/VII/2024 from 12.07.2024</v>
      </c>
      <c r="I21" s="113"/>
      <c r="J21" s="124" t="s">
        <v>1074</v>
      </c>
      <c r="K21" s="126" t="s">
        <v>1075</v>
      </c>
      <c r="L21" s="113"/>
      <c r="M21" s="113"/>
    </row>
    <row r="22" ht="15.75" customHeight="1">
      <c r="A22" s="114">
        <v>20.0</v>
      </c>
      <c r="B22" s="114" t="s">
        <v>1069</v>
      </c>
      <c r="C22" s="130">
        <v>64.0</v>
      </c>
      <c r="D22" s="123" t="s">
        <v>1055</v>
      </c>
      <c r="E22" s="115" t="s">
        <v>1069</v>
      </c>
      <c r="F22" s="131"/>
      <c r="G22" s="131"/>
      <c r="H22" s="132"/>
      <c r="I22" s="133"/>
      <c r="J22" s="133"/>
      <c r="K22" s="133"/>
      <c r="L22" s="133"/>
      <c r="M22" s="133"/>
    </row>
    <row r="23" ht="15.75" customHeight="1">
      <c r="A23" s="133"/>
      <c r="B23" s="133"/>
      <c r="C23" s="130"/>
      <c r="D23" s="134"/>
      <c r="E23" s="131"/>
      <c r="F23" s="131"/>
      <c r="G23" s="131"/>
      <c r="H23" s="131"/>
      <c r="I23" s="133"/>
      <c r="J23" s="133"/>
      <c r="K23" s="133"/>
      <c r="L23" s="133"/>
      <c r="M23" s="133"/>
    </row>
    <row r="24" ht="15.75" customHeight="1">
      <c r="A24" s="133"/>
      <c r="B24" s="133"/>
      <c r="C24" s="131"/>
      <c r="D24" s="134"/>
      <c r="E24" s="131"/>
      <c r="F24" s="131"/>
      <c r="G24" s="131"/>
      <c r="H24" s="131"/>
      <c r="I24" s="114"/>
      <c r="J24" s="114"/>
      <c r="K24" s="114"/>
      <c r="L24" s="114"/>
      <c r="M24" s="114"/>
    </row>
    <row r="25" ht="15.75" customHeight="1">
      <c r="A25" s="133"/>
      <c r="B25" s="133"/>
      <c r="C25" s="135"/>
      <c r="D25" s="134"/>
      <c r="E25" s="131"/>
      <c r="F25" s="131"/>
      <c r="G25" s="131"/>
      <c r="H25" s="131"/>
      <c r="I25" s="133"/>
      <c r="J25" s="133"/>
      <c r="K25" s="133"/>
      <c r="L25" s="133"/>
      <c r="M25" s="133"/>
    </row>
    <row r="26" ht="15.75" customHeight="1">
      <c r="A26" s="133"/>
      <c r="B26" s="133"/>
      <c r="C26" s="131"/>
      <c r="D26" s="134"/>
      <c r="E26" s="131"/>
      <c r="F26" s="131"/>
      <c r="G26" s="131"/>
      <c r="H26" s="131"/>
      <c r="I26" s="133"/>
      <c r="J26" s="133"/>
      <c r="K26" s="133"/>
      <c r="L26" s="133"/>
      <c r="M26" s="133"/>
    </row>
    <row r="27" ht="15.75" customHeight="1">
      <c r="A27" s="133"/>
      <c r="B27" s="133"/>
      <c r="C27" s="131"/>
      <c r="D27" s="134"/>
      <c r="E27" s="131"/>
      <c r="F27" s="131"/>
      <c r="G27" s="131"/>
      <c r="H27" s="131"/>
      <c r="I27" s="133"/>
      <c r="J27" s="133"/>
      <c r="K27" s="133"/>
      <c r="L27" s="133"/>
      <c r="M27" s="133"/>
    </row>
    <row r="28" ht="15.75" customHeight="1">
      <c r="A28" s="133"/>
      <c r="B28" s="133"/>
      <c r="C28" s="131"/>
      <c r="D28" s="134"/>
      <c r="E28" s="131"/>
      <c r="F28" s="131"/>
      <c r="G28" s="131"/>
      <c r="H28" s="131"/>
      <c r="I28" s="133"/>
      <c r="J28" s="133"/>
      <c r="K28" s="133"/>
      <c r="L28" s="133"/>
      <c r="M28" s="133"/>
    </row>
    <row r="29" ht="15.75" customHeight="1">
      <c r="A29" s="133"/>
      <c r="B29" s="133"/>
      <c r="C29" s="131"/>
      <c r="D29" s="134"/>
      <c r="E29" s="131"/>
      <c r="F29" s="131"/>
      <c r="G29" s="131"/>
      <c r="H29" s="131"/>
      <c r="I29" s="133"/>
      <c r="J29" s="133"/>
      <c r="K29" s="133"/>
      <c r="L29" s="133"/>
      <c r="M29" s="133"/>
    </row>
    <row r="30" ht="15.75" customHeight="1">
      <c r="A30" s="133"/>
      <c r="B30" s="133"/>
      <c r="C30" s="131"/>
      <c r="D30" s="134"/>
      <c r="E30" s="131"/>
      <c r="F30" s="131"/>
      <c r="G30" s="131"/>
      <c r="H30" s="131"/>
      <c r="I30" s="133"/>
      <c r="J30" s="133"/>
      <c r="K30" s="133"/>
      <c r="L30" s="133"/>
      <c r="M30" s="133"/>
    </row>
    <row r="31" ht="15.75" customHeight="1">
      <c r="A31" s="133"/>
      <c r="B31" s="133"/>
      <c r="C31" s="131"/>
      <c r="D31" s="134"/>
      <c r="E31" s="131"/>
      <c r="F31" s="131"/>
      <c r="G31" s="131"/>
      <c r="H31" s="131"/>
      <c r="I31" s="133"/>
      <c r="J31" s="133"/>
      <c r="K31" s="133"/>
      <c r="L31" s="133"/>
      <c r="M31" s="133"/>
    </row>
    <row r="32" ht="15.75" customHeight="1">
      <c r="A32" s="133"/>
      <c r="B32" s="133"/>
      <c r="C32" s="131"/>
      <c r="D32" s="134"/>
      <c r="E32" s="131"/>
      <c r="F32" s="131"/>
      <c r="G32" s="131"/>
      <c r="H32" s="131"/>
      <c r="I32" s="133"/>
      <c r="J32" s="133"/>
      <c r="K32" s="133"/>
      <c r="L32" s="133"/>
      <c r="M32" s="133"/>
    </row>
    <row r="33" ht="15.75" customHeight="1">
      <c r="A33" s="133"/>
      <c r="B33" s="133"/>
      <c r="C33" s="131"/>
      <c r="D33" s="134"/>
      <c r="E33" s="131"/>
      <c r="F33" s="131"/>
      <c r="G33" s="131"/>
      <c r="H33" s="131"/>
      <c r="I33" s="133"/>
      <c r="J33" s="133"/>
      <c r="K33" s="133"/>
      <c r="L33" s="133"/>
      <c r="M33" s="133"/>
    </row>
    <row r="34" ht="15.75" customHeight="1">
      <c r="A34" s="133"/>
      <c r="B34" s="133"/>
      <c r="C34" s="131"/>
      <c r="D34" s="134"/>
      <c r="E34" s="131"/>
      <c r="F34" s="131"/>
      <c r="G34" s="131"/>
      <c r="H34" s="131"/>
      <c r="I34" s="133"/>
      <c r="J34" s="133"/>
      <c r="K34" s="133"/>
      <c r="L34" s="133"/>
      <c r="M34" s="133"/>
    </row>
    <row r="35" ht="15.75" customHeight="1">
      <c r="A35" s="133"/>
      <c r="B35" s="133"/>
      <c r="C35" s="131"/>
      <c r="D35" s="134"/>
      <c r="E35" s="131"/>
      <c r="F35" s="131"/>
      <c r="G35" s="131"/>
      <c r="H35" s="131"/>
      <c r="I35" s="133"/>
      <c r="J35" s="133"/>
      <c r="K35" s="133"/>
      <c r="L35" s="133"/>
      <c r="M35" s="133"/>
    </row>
    <row r="36" ht="15.75" customHeight="1">
      <c r="A36" s="133"/>
      <c r="B36" s="133"/>
      <c r="C36" s="131"/>
      <c r="D36" s="134"/>
      <c r="E36" s="131"/>
      <c r="F36" s="131"/>
      <c r="G36" s="131"/>
      <c r="H36" s="131"/>
      <c r="I36" s="133"/>
      <c r="J36" s="133"/>
      <c r="K36" s="133"/>
      <c r="L36" s="133"/>
      <c r="M36" s="133"/>
    </row>
    <row r="37" ht="15.75" customHeight="1">
      <c r="A37" s="133"/>
      <c r="B37" s="133"/>
      <c r="C37" s="131"/>
      <c r="D37" s="134"/>
      <c r="E37" s="131"/>
      <c r="F37" s="131"/>
      <c r="G37" s="131"/>
      <c r="H37" s="131"/>
      <c r="I37" s="133"/>
      <c r="J37" s="133"/>
      <c r="K37" s="133"/>
      <c r="L37" s="133"/>
      <c r="M37" s="133"/>
    </row>
    <row r="38" ht="15.75" customHeight="1">
      <c r="A38" s="133"/>
      <c r="B38" s="133"/>
      <c r="C38" s="131"/>
      <c r="D38" s="134"/>
      <c r="E38" s="131"/>
      <c r="F38" s="131"/>
      <c r="G38" s="131"/>
      <c r="H38" s="131"/>
      <c r="I38" s="133"/>
      <c r="J38" s="133"/>
      <c r="K38" s="133"/>
      <c r="L38" s="133"/>
      <c r="M38" s="133"/>
    </row>
    <row r="39" ht="15.75" customHeight="1">
      <c r="A39" s="133"/>
      <c r="B39" s="133"/>
      <c r="C39" s="131"/>
      <c r="D39" s="134"/>
      <c r="E39" s="131"/>
      <c r="F39" s="131"/>
      <c r="G39" s="131"/>
      <c r="H39" s="131"/>
      <c r="I39" s="133"/>
      <c r="J39" s="133"/>
      <c r="K39" s="133"/>
      <c r="L39" s="133"/>
      <c r="M39" s="133"/>
    </row>
    <row r="40" ht="15.75" customHeight="1">
      <c r="A40" s="133"/>
      <c r="B40" s="133"/>
      <c r="C40" s="131"/>
      <c r="D40" s="134"/>
      <c r="E40" s="131"/>
      <c r="F40" s="131"/>
      <c r="G40" s="131"/>
      <c r="H40" s="131"/>
      <c r="I40" s="133"/>
      <c r="J40" s="133"/>
      <c r="K40" s="133"/>
      <c r="L40" s="133"/>
      <c r="M40" s="133"/>
    </row>
    <row r="41" ht="15.75" customHeight="1">
      <c r="A41" s="133"/>
      <c r="B41" s="133"/>
      <c r="C41" s="131"/>
      <c r="D41" s="134"/>
      <c r="E41" s="131"/>
      <c r="F41" s="131"/>
      <c r="G41" s="131"/>
      <c r="H41" s="131"/>
      <c r="I41" s="133"/>
      <c r="J41" s="133"/>
      <c r="K41" s="133"/>
      <c r="L41" s="133"/>
      <c r="M41" s="133"/>
    </row>
    <row r="42" ht="15.75" customHeight="1">
      <c r="A42" s="133"/>
      <c r="B42" s="133"/>
      <c r="C42" s="131"/>
      <c r="D42" s="134"/>
      <c r="E42" s="131"/>
      <c r="F42" s="131"/>
      <c r="G42" s="131"/>
      <c r="H42" s="131"/>
      <c r="I42" s="133"/>
      <c r="J42" s="133"/>
      <c r="K42" s="133"/>
      <c r="L42" s="133"/>
      <c r="M42" s="133"/>
    </row>
    <row r="43" ht="15.75" customHeight="1">
      <c r="A43" s="133"/>
      <c r="B43" s="133"/>
      <c r="C43" s="131"/>
      <c r="D43" s="134"/>
      <c r="E43" s="131"/>
      <c r="F43" s="131"/>
      <c r="G43" s="131"/>
      <c r="H43" s="131"/>
      <c r="I43" s="133"/>
      <c r="J43" s="133"/>
      <c r="K43" s="133"/>
      <c r="L43" s="133"/>
      <c r="M43" s="133"/>
    </row>
    <row r="44" ht="15.75" customHeight="1">
      <c r="A44" s="133"/>
      <c r="B44" s="133"/>
      <c r="C44" s="131"/>
      <c r="D44" s="134"/>
      <c r="E44" s="131"/>
      <c r="F44" s="131"/>
      <c r="G44" s="131"/>
      <c r="H44" s="131"/>
      <c r="I44" s="133"/>
      <c r="J44" s="133"/>
      <c r="K44" s="133"/>
      <c r="L44" s="133"/>
      <c r="M44" s="133"/>
    </row>
    <row r="45" ht="15.75" customHeight="1">
      <c r="A45" s="133"/>
      <c r="B45" s="133"/>
      <c r="C45" s="131"/>
      <c r="D45" s="134"/>
      <c r="E45" s="131"/>
      <c r="F45" s="131"/>
      <c r="G45" s="131"/>
      <c r="H45" s="131"/>
      <c r="I45" s="133"/>
      <c r="J45" s="133"/>
      <c r="K45" s="133"/>
      <c r="L45" s="133"/>
      <c r="M45" s="133"/>
    </row>
    <row r="46" ht="15.75" customHeight="1">
      <c r="A46" s="133"/>
      <c r="B46" s="133"/>
      <c r="C46" s="131"/>
      <c r="D46" s="134"/>
      <c r="E46" s="131"/>
      <c r="F46" s="131"/>
      <c r="G46" s="131"/>
      <c r="H46" s="131"/>
      <c r="I46" s="133"/>
      <c r="J46" s="133"/>
      <c r="K46" s="133"/>
      <c r="L46" s="133"/>
      <c r="M46" s="133"/>
    </row>
    <row r="47" ht="15.75" customHeight="1">
      <c r="A47" s="133"/>
      <c r="B47" s="133"/>
      <c r="C47" s="131"/>
      <c r="D47" s="134"/>
      <c r="E47" s="131"/>
      <c r="F47" s="131"/>
      <c r="G47" s="131"/>
      <c r="H47" s="131"/>
      <c r="I47" s="133"/>
      <c r="J47" s="133"/>
      <c r="K47" s="133"/>
      <c r="L47" s="133"/>
      <c r="M47" s="133"/>
    </row>
    <row r="48" ht="15.75" customHeight="1">
      <c r="A48" s="133"/>
      <c r="B48" s="133"/>
      <c r="C48" s="131"/>
      <c r="D48" s="134"/>
      <c r="E48" s="131"/>
      <c r="F48" s="131"/>
      <c r="G48" s="131"/>
      <c r="H48" s="131"/>
      <c r="I48" s="133"/>
      <c r="J48" s="133"/>
      <c r="K48" s="133"/>
      <c r="L48" s="133"/>
      <c r="M48" s="133"/>
    </row>
    <row r="49" ht="15.75" customHeight="1">
      <c r="A49" s="133"/>
      <c r="B49" s="133"/>
      <c r="C49" s="131"/>
      <c r="D49" s="134"/>
      <c r="E49" s="131"/>
      <c r="F49" s="131"/>
      <c r="G49" s="131"/>
      <c r="H49" s="131"/>
      <c r="I49" s="133"/>
      <c r="J49" s="133"/>
      <c r="K49" s="133"/>
      <c r="L49" s="133"/>
      <c r="M49" s="133"/>
    </row>
    <row r="50" ht="15.75" customHeight="1">
      <c r="A50" s="133"/>
      <c r="B50" s="133"/>
      <c r="C50" s="131"/>
      <c r="D50" s="134"/>
      <c r="E50" s="131"/>
      <c r="F50" s="131"/>
      <c r="G50" s="131"/>
      <c r="H50" s="131"/>
      <c r="I50" s="133"/>
      <c r="J50" s="133"/>
      <c r="K50" s="133"/>
      <c r="L50" s="133"/>
      <c r="M50" s="133"/>
    </row>
    <row r="51" ht="15.75" customHeight="1">
      <c r="A51" s="133"/>
      <c r="B51" s="133"/>
      <c r="C51" s="131"/>
      <c r="D51" s="134"/>
      <c r="E51" s="131"/>
      <c r="F51" s="131"/>
      <c r="G51" s="131"/>
      <c r="H51" s="131"/>
      <c r="I51" s="133"/>
      <c r="J51" s="133"/>
      <c r="K51" s="133"/>
      <c r="L51" s="133"/>
      <c r="M51" s="133"/>
    </row>
    <row r="52" ht="15.75" customHeight="1">
      <c r="A52" s="133"/>
      <c r="B52" s="133"/>
      <c r="C52" s="131"/>
      <c r="D52" s="134"/>
      <c r="E52" s="131"/>
      <c r="F52" s="131"/>
      <c r="G52" s="131"/>
      <c r="H52" s="131"/>
      <c r="I52" s="133"/>
      <c r="J52" s="133"/>
      <c r="K52" s="133"/>
      <c r="L52" s="133"/>
      <c r="M52" s="133"/>
    </row>
    <row r="53" ht="15.75" customHeight="1">
      <c r="A53" s="133"/>
      <c r="B53" s="133"/>
      <c r="C53" s="131"/>
      <c r="D53" s="134"/>
      <c r="E53" s="131"/>
      <c r="F53" s="131"/>
      <c r="G53" s="131"/>
      <c r="H53" s="131"/>
      <c r="I53" s="133"/>
      <c r="J53" s="133"/>
      <c r="K53" s="133"/>
      <c r="L53" s="133"/>
      <c r="M53" s="133"/>
    </row>
    <row r="54" ht="15.75" customHeight="1">
      <c r="A54" s="133"/>
      <c r="B54" s="133"/>
      <c r="C54" s="131"/>
      <c r="D54" s="134"/>
      <c r="E54" s="131"/>
      <c r="F54" s="131"/>
      <c r="G54" s="131"/>
      <c r="H54" s="131"/>
      <c r="I54" s="133"/>
      <c r="J54" s="133"/>
      <c r="K54" s="133"/>
      <c r="L54" s="133"/>
      <c r="M54" s="133"/>
    </row>
    <row r="55" ht="15.75" customHeight="1">
      <c r="A55" s="133"/>
      <c r="B55" s="133"/>
      <c r="C55" s="131"/>
      <c r="D55" s="134"/>
      <c r="E55" s="131"/>
      <c r="F55" s="131"/>
      <c r="G55" s="131"/>
      <c r="H55" s="131"/>
      <c r="I55" s="133"/>
      <c r="J55" s="133"/>
      <c r="K55" s="133"/>
      <c r="L55" s="133"/>
      <c r="M55" s="133"/>
    </row>
    <row r="56" ht="15.75" customHeight="1">
      <c r="A56" s="133"/>
      <c r="B56" s="133"/>
      <c r="C56" s="131"/>
      <c r="D56" s="134"/>
      <c r="E56" s="131"/>
      <c r="F56" s="131"/>
      <c r="G56" s="131"/>
      <c r="H56" s="131"/>
      <c r="I56" s="133"/>
      <c r="J56" s="133"/>
      <c r="K56" s="133"/>
      <c r="L56" s="133"/>
      <c r="M56" s="133"/>
    </row>
    <row r="57" ht="15.75" customHeight="1">
      <c r="A57" s="133"/>
      <c r="B57" s="133"/>
      <c r="C57" s="131"/>
      <c r="D57" s="134"/>
      <c r="E57" s="131"/>
      <c r="F57" s="131"/>
      <c r="G57" s="131"/>
      <c r="H57" s="131"/>
      <c r="I57" s="133"/>
      <c r="J57" s="133"/>
      <c r="K57" s="133"/>
      <c r="L57" s="133"/>
      <c r="M57" s="133"/>
    </row>
    <row r="58" ht="15.75" customHeight="1">
      <c r="A58" s="133"/>
      <c r="B58" s="133"/>
      <c r="C58" s="131"/>
      <c r="D58" s="134"/>
      <c r="E58" s="131"/>
      <c r="F58" s="131"/>
      <c r="G58" s="131"/>
      <c r="H58" s="131"/>
      <c r="I58" s="133"/>
      <c r="J58" s="133"/>
      <c r="K58" s="133"/>
      <c r="L58" s="133"/>
      <c r="M58" s="133"/>
    </row>
    <row r="59" ht="15.75" customHeight="1">
      <c r="A59" s="133"/>
      <c r="B59" s="133"/>
      <c r="C59" s="131"/>
      <c r="D59" s="134"/>
      <c r="E59" s="131"/>
      <c r="F59" s="131"/>
      <c r="G59" s="131"/>
      <c r="H59" s="131"/>
      <c r="I59" s="133"/>
      <c r="J59" s="133"/>
      <c r="K59" s="133"/>
      <c r="L59" s="133"/>
      <c r="M59" s="133"/>
    </row>
    <row r="60" ht="15.75" customHeight="1">
      <c r="A60" s="133"/>
      <c r="B60" s="133"/>
      <c r="C60" s="131"/>
      <c r="D60" s="134"/>
      <c r="E60" s="131"/>
      <c r="F60" s="131"/>
      <c r="G60" s="131"/>
      <c r="H60" s="131"/>
      <c r="I60" s="133"/>
      <c r="J60" s="133"/>
      <c r="K60" s="133"/>
      <c r="L60" s="133"/>
      <c r="M60" s="133"/>
    </row>
    <row r="61" ht="15.75" customHeight="1">
      <c r="A61" s="133"/>
      <c r="B61" s="133"/>
      <c r="C61" s="131"/>
      <c r="D61" s="134"/>
      <c r="E61" s="131"/>
      <c r="F61" s="131"/>
      <c r="G61" s="131"/>
      <c r="H61" s="131"/>
      <c r="I61" s="133"/>
      <c r="J61" s="133"/>
      <c r="K61" s="133"/>
      <c r="L61" s="133"/>
      <c r="M61" s="133"/>
    </row>
    <row r="62" ht="15.75" customHeight="1">
      <c r="A62" s="133"/>
      <c r="B62" s="133"/>
      <c r="C62" s="131"/>
      <c r="D62" s="134"/>
      <c r="E62" s="131"/>
      <c r="F62" s="131"/>
      <c r="G62" s="131"/>
      <c r="H62" s="131"/>
      <c r="I62" s="133"/>
      <c r="J62" s="133"/>
      <c r="K62" s="133"/>
      <c r="L62" s="133"/>
      <c r="M62" s="133"/>
    </row>
    <row r="63" ht="15.75" customHeight="1">
      <c r="A63" s="133"/>
      <c r="B63" s="133"/>
      <c r="C63" s="131"/>
      <c r="D63" s="134"/>
      <c r="E63" s="131"/>
      <c r="F63" s="131"/>
      <c r="G63" s="131"/>
      <c r="H63" s="131"/>
      <c r="I63" s="133"/>
      <c r="J63" s="133"/>
      <c r="K63" s="133"/>
      <c r="L63" s="133"/>
      <c r="M63" s="133"/>
    </row>
    <row r="64" ht="15.75" customHeight="1">
      <c r="A64" s="133"/>
      <c r="B64" s="133"/>
      <c r="C64" s="131"/>
      <c r="D64" s="134"/>
      <c r="E64" s="131"/>
      <c r="F64" s="131"/>
      <c r="G64" s="131"/>
      <c r="H64" s="131"/>
      <c r="I64" s="133"/>
      <c r="J64" s="133"/>
      <c r="K64" s="133"/>
      <c r="L64" s="133"/>
      <c r="M64" s="133"/>
    </row>
    <row r="65" ht="15.75" customHeight="1">
      <c r="A65" s="133"/>
      <c r="B65" s="133"/>
      <c r="C65" s="131"/>
      <c r="D65" s="134"/>
      <c r="E65" s="131"/>
      <c r="F65" s="131"/>
      <c r="G65" s="131"/>
      <c r="H65" s="131"/>
      <c r="I65" s="133"/>
      <c r="J65" s="133"/>
      <c r="K65" s="133"/>
      <c r="L65" s="133"/>
      <c r="M65" s="133"/>
    </row>
    <row r="66" ht="15.75" customHeight="1">
      <c r="A66" s="133"/>
      <c r="B66" s="133"/>
      <c r="C66" s="131"/>
      <c r="D66" s="134"/>
      <c r="E66" s="131"/>
      <c r="F66" s="131"/>
      <c r="G66" s="131"/>
      <c r="H66" s="131"/>
      <c r="I66" s="133"/>
      <c r="J66" s="133"/>
      <c r="K66" s="133"/>
      <c r="L66" s="133"/>
      <c r="M66" s="133"/>
    </row>
    <row r="67" ht="15.75" customHeight="1">
      <c r="A67" s="133"/>
      <c r="B67" s="133"/>
      <c r="C67" s="131"/>
      <c r="D67" s="134"/>
      <c r="E67" s="131"/>
      <c r="F67" s="131"/>
      <c r="G67" s="131"/>
      <c r="H67" s="131"/>
      <c r="I67" s="133"/>
      <c r="J67" s="133"/>
      <c r="K67" s="133"/>
      <c r="L67" s="133"/>
      <c r="M67" s="133"/>
    </row>
    <row r="68" ht="15.75" customHeight="1">
      <c r="A68" s="133"/>
      <c r="B68" s="133"/>
      <c r="C68" s="131"/>
      <c r="D68" s="134"/>
      <c r="E68" s="131"/>
      <c r="F68" s="131"/>
      <c r="G68" s="131"/>
      <c r="H68" s="131"/>
      <c r="I68" s="133"/>
      <c r="J68" s="133"/>
      <c r="K68" s="133"/>
      <c r="L68" s="133"/>
      <c r="M68" s="133"/>
    </row>
    <row r="69" ht="15.75" customHeight="1">
      <c r="A69" s="133"/>
      <c r="B69" s="133"/>
      <c r="C69" s="131"/>
      <c r="D69" s="134"/>
      <c r="E69" s="131"/>
      <c r="F69" s="131"/>
      <c r="G69" s="131"/>
      <c r="H69" s="131"/>
      <c r="I69" s="133"/>
      <c r="J69" s="133"/>
      <c r="K69" s="133"/>
      <c r="L69" s="133"/>
      <c r="M69" s="133"/>
    </row>
    <row r="70" ht="15.75" customHeight="1">
      <c r="A70" s="133"/>
      <c r="B70" s="133"/>
      <c r="C70" s="131"/>
      <c r="D70" s="134"/>
      <c r="E70" s="131"/>
      <c r="F70" s="131"/>
      <c r="G70" s="131"/>
      <c r="H70" s="131"/>
      <c r="I70" s="133"/>
      <c r="J70" s="133"/>
      <c r="K70" s="133"/>
      <c r="L70" s="133"/>
      <c r="M70" s="133"/>
    </row>
    <row r="71" ht="15.75" customHeight="1">
      <c r="A71" s="133"/>
      <c r="B71" s="133"/>
      <c r="C71" s="131"/>
      <c r="D71" s="134"/>
      <c r="E71" s="131"/>
      <c r="F71" s="131"/>
      <c r="G71" s="131"/>
      <c r="H71" s="131"/>
      <c r="I71" s="133"/>
      <c r="J71" s="133"/>
      <c r="K71" s="133"/>
      <c r="L71" s="133"/>
      <c r="M71" s="133"/>
    </row>
    <row r="72" ht="15.75" customHeight="1">
      <c r="A72" s="133"/>
      <c r="B72" s="133"/>
      <c r="C72" s="131"/>
      <c r="D72" s="134"/>
      <c r="E72" s="131"/>
      <c r="F72" s="131"/>
      <c r="G72" s="131"/>
      <c r="H72" s="131"/>
      <c r="I72" s="133"/>
      <c r="J72" s="133"/>
      <c r="K72" s="133"/>
      <c r="L72" s="133"/>
      <c r="M72" s="133"/>
    </row>
    <row r="73" ht="15.75" customHeight="1">
      <c r="A73" s="133"/>
      <c r="B73" s="133"/>
      <c r="C73" s="131"/>
      <c r="D73" s="134"/>
      <c r="E73" s="131"/>
      <c r="F73" s="131"/>
      <c r="G73" s="131"/>
      <c r="H73" s="131"/>
      <c r="I73" s="133"/>
      <c r="J73" s="133"/>
      <c r="K73" s="133"/>
      <c r="L73" s="133"/>
      <c r="M73" s="133"/>
    </row>
    <row r="74" ht="15.75" customHeight="1">
      <c r="A74" s="133"/>
      <c r="B74" s="133"/>
      <c r="C74" s="131"/>
      <c r="D74" s="134"/>
      <c r="E74" s="131"/>
      <c r="F74" s="131"/>
      <c r="G74" s="131"/>
      <c r="H74" s="131"/>
      <c r="I74" s="133"/>
      <c r="J74" s="133"/>
      <c r="K74" s="133"/>
      <c r="L74" s="133"/>
      <c r="M74" s="133"/>
    </row>
    <row r="75" ht="15.75" customHeight="1">
      <c r="A75" s="133"/>
      <c r="B75" s="133"/>
      <c r="C75" s="131"/>
      <c r="D75" s="134"/>
      <c r="E75" s="131"/>
      <c r="F75" s="131"/>
      <c r="G75" s="131"/>
      <c r="H75" s="131"/>
      <c r="I75" s="133"/>
      <c r="J75" s="133"/>
      <c r="K75" s="133"/>
      <c r="L75" s="133"/>
      <c r="M75" s="133"/>
    </row>
    <row r="76" ht="15.75" customHeight="1">
      <c r="A76" s="133"/>
      <c r="B76" s="133"/>
      <c r="C76" s="131"/>
      <c r="D76" s="134"/>
      <c r="E76" s="131"/>
      <c r="F76" s="131"/>
      <c r="G76" s="131"/>
      <c r="H76" s="131"/>
      <c r="I76" s="133"/>
      <c r="J76" s="133"/>
      <c r="K76" s="133"/>
      <c r="L76" s="133"/>
      <c r="M76" s="133"/>
    </row>
    <row r="77" ht="15.75" customHeight="1">
      <c r="A77" s="133"/>
      <c r="B77" s="133"/>
      <c r="C77" s="131"/>
      <c r="D77" s="134"/>
      <c r="E77" s="131"/>
      <c r="F77" s="131"/>
      <c r="G77" s="131"/>
      <c r="H77" s="131"/>
      <c r="I77" s="133"/>
      <c r="J77" s="133"/>
      <c r="K77" s="133"/>
      <c r="L77" s="133"/>
      <c r="M77" s="133"/>
    </row>
    <row r="78" ht="15.75" customHeight="1">
      <c r="A78" s="133"/>
      <c r="B78" s="133"/>
      <c r="C78" s="131"/>
      <c r="D78" s="134"/>
      <c r="E78" s="131"/>
      <c r="F78" s="131"/>
      <c r="G78" s="131"/>
      <c r="H78" s="131"/>
      <c r="I78" s="133"/>
      <c r="J78" s="133"/>
      <c r="K78" s="133"/>
      <c r="L78" s="133"/>
      <c r="M78" s="133"/>
    </row>
    <row r="79" ht="15.75" customHeight="1">
      <c r="A79" s="133"/>
      <c r="B79" s="133"/>
      <c r="C79" s="131"/>
      <c r="D79" s="134"/>
      <c r="E79" s="131"/>
      <c r="F79" s="131"/>
      <c r="G79" s="131"/>
      <c r="H79" s="131"/>
      <c r="I79" s="133"/>
      <c r="J79" s="133"/>
      <c r="K79" s="133"/>
      <c r="L79" s="133"/>
      <c r="M79" s="133"/>
    </row>
    <row r="80" ht="15.75" customHeight="1">
      <c r="A80" s="133"/>
      <c r="B80" s="133"/>
      <c r="C80" s="131"/>
      <c r="D80" s="134"/>
      <c r="E80" s="131"/>
      <c r="F80" s="131"/>
      <c r="G80" s="131"/>
      <c r="H80" s="131"/>
      <c r="I80" s="133"/>
      <c r="J80" s="133"/>
      <c r="K80" s="133"/>
      <c r="L80" s="133"/>
      <c r="M80" s="133"/>
    </row>
    <row r="81" ht="15.75" customHeight="1">
      <c r="A81" s="133"/>
      <c r="B81" s="133"/>
      <c r="C81" s="131"/>
      <c r="D81" s="134"/>
      <c r="E81" s="131"/>
      <c r="F81" s="131"/>
      <c r="G81" s="131"/>
      <c r="H81" s="131"/>
      <c r="I81" s="133"/>
      <c r="J81" s="133"/>
      <c r="K81" s="133"/>
      <c r="L81" s="133"/>
      <c r="M81" s="133"/>
    </row>
    <row r="82" ht="15.75" customHeight="1">
      <c r="A82" s="133"/>
      <c r="B82" s="133"/>
      <c r="C82" s="131"/>
      <c r="D82" s="134"/>
      <c r="E82" s="131"/>
      <c r="F82" s="131"/>
      <c r="G82" s="131"/>
      <c r="H82" s="131"/>
      <c r="I82" s="133"/>
      <c r="J82" s="133"/>
      <c r="K82" s="133"/>
      <c r="L82" s="133"/>
      <c r="M82" s="133"/>
    </row>
    <row r="83" ht="15.75" customHeight="1">
      <c r="A83" s="133"/>
      <c r="B83" s="133"/>
      <c r="C83" s="131"/>
      <c r="D83" s="134"/>
      <c r="E83" s="131"/>
      <c r="F83" s="131"/>
      <c r="G83" s="131"/>
      <c r="H83" s="131"/>
      <c r="I83" s="133"/>
      <c r="J83" s="133"/>
      <c r="K83" s="133"/>
      <c r="L83" s="133"/>
      <c r="M83" s="133"/>
    </row>
    <row r="84" ht="15.75" customHeight="1">
      <c r="A84" s="133"/>
      <c r="B84" s="133"/>
      <c r="C84" s="131"/>
      <c r="D84" s="134"/>
      <c r="E84" s="131"/>
      <c r="F84" s="131"/>
      <c r="G84" s="131"/>
      <c r="H84" s="131"/>
      <c r="I84" s="133"/>
      <c r="J84" s="133"/>
      <c r="K84" s="133"/>
      <c r="L84" s="133"/>
      <c r="M84" s="133"/>
    </row>
    <row r="85" ht="15.75" customHeight="1">
      <c r="A85" s="133"/>
      <c r="B85" s="133"/>
      <c r="C85" s="131"/>
      <c r="D85" s="134"/>
      <c r="E85" s="131"/>
      <c r="F85" s="131"/>
      <c r="G85" s="131"/>
      <c r="H85" s="131"/>
      <c r="I85" s="133"/>
      <c r="J85" s="133"/>
      <c r="K85" s="133"/>
      <c r="L85" s="133"/>
      <c r="M85" s="133"/>
    </row>
    <row r="86" ht="15.75" customHeight="1">
      <c r="A86" s="133"/>
      <c r="B86" s="133"/>
      <c r="C86" s="131"/>
      <c r="D86" s="134"/>
      <c r="E86" s="131"/>
      <c r="F86" s="131"/>
      <c r="G86" s="131"/>
      <c r="H86" s="131"/>
      <c r="I86" s="133"/>
      <c r="J86" s="133"/>
      <c r="K86" s="133"/>
      <c r="L86" s="133"/>
      <c r="M86" s="133"/>
    </row>
    <row r="87" ht="15.75" customHeight="1">
      <c r="A87" s="133"/>
      <c r="B87" s="133"/>
      <c r="C87" s="131"/>
      <c r="D87" s="134"/>
      <c r="E87" s="131"/>
      <c r="F87" s="131"/>
      <c r="G87" s="131"/>
      <c r="H87" s="131"/>
      <c r="I87" s="133"/>
      <c r="J87" s="133"/>
      <c r="K87" s="133"/>
      <c r="L87" s="133"/>
      <c r="M87" s="133"/>
    </row>
    <row r="88" ht="15.75" customHeight="1">
      <c r="A88" s="133"/>
      <c r="B88" s="133"/>
      <c r="C88" s="131"/>
      <c r="D88" s="134"/>
      <c r="E88" s="131"/>
      <c r="F88" s="131"/>
      <c r="G88" s="131"/>
      <c r="H88" s="131"/>
      <c r="I88" s="133"/>
      <c r="J88" s="133"/>
      <c r="K88" s="133"/>
      <c r="L88" s="133"/>
      <c r="M88" s="133"/>
    </row>
    <row r="89" ht="15.75" customHeight="1">
      <c r="A89" s="133"/>
      <c r="B89" s="133"/>
      <c r="C89" s="131"/>
      <c r="D89" s="134"/>
      <c r="E89" s="131"/>
      <c r="F89" s="131"/>
      <c r="G89" s="131"/>
      <c r="H89" s="131"/>
      <c r="I89" s="133"/>
      <c r="J89" s="133"/>
      <c r="K89" s="133"/>
      <c r="L89" s="133"/>
      <c r="M89" s="133"/>
    </row>
    <row r="90" ht="15.75" customHeight="1">
      <c r="A90" s="133"/>
      <c r="B90" s="133"/>
      <c r="C90" s="131"/>
      <c r="D90" s="134"/>
      <c r="E90" s="131"/>
      <c r="F90" s="131"/>
      <c r="G90" s="131"/>
      <c r="H90" s="131"/>
      <c r="I90" s="133"/>
      <c r="J90" s="133"/>
      <c r="K90" s="133"/>
      <c r="L90" s="133"/>
      <c r="M90" s="133"/>
    </row>
    <row r="91" ht="15.75" customHeight="1">
      <c r="A91" s="133"/>
      <c r="B91" s="133"/>
      <c r="C91" s="131"/>
      <c r="D91" s="134"/>
      <c r="E91" s="131"/>
      <c r="F91" s="131"/>
      <c r="G91" s="131"/>
      <c r="H91" s="131"/>
      <c r="I91" s="133"/>
      <c r="J91" s="133"/>
      <c r="K91" s="133"/>
      <c r="L91" s="133"/>
      <c r="M91" s="133"/>
    </row>
    <row r="92" ht="15.75" customHeight="1">
      <c r="A92" s="133"/>
      <c r="B92" s="133"/>
      <c r="C92" s="131"/>
      <c r="D92" s="134"/>
      <c r="E92" s="131"/>
      <c r="F92" s="131"/>
      <c r="G92" s="131"/>
      <c r="H92" s="131"/>
      <c r="I92" s="133"/>
      <c r="J92" s="133"/>
      <c r="K92" s="133"/>
      <c r="L92" s="133"/>
      <c r="M92" s="133"/>
    </row>
    <row r="93" ht="15.75" customHeight="1">
      <c r="A93" s="133"/>
      <c r="B93" s="133"/>
      <c r="C93" s="131"/>
      <c r="D93" s="134"/>
      <c r="E93" s="131"/>
      <c r="F93" s="131"/>
      <c r="G93" s="131"/>
      <c r="H93" s="131"/>
      <c r="I93" s="133"/>
      <c r="J93" s="133"/>
      <c r="K93" s="133"/>
      <c r="L93" s="133"/>
      <c r="M93" s="133"/>
    </row>
    <row r="94" ht="15.75" customHeight="1">
      <c r="A94" s="133"/>
      <c r="B94" s="133"/>
      <c r="C94" s="131"/>
      <c r="D94" s="134"/>
      <c r="E94" s="131"/>
      <c r="F94" s="131"/>
      <c r="G94" s="131"/>
      <c r="H94" s="131"/>
      <c r="I94" s="133"/>
      <c r="J94" s="133"/>
      <c r="K94" s="133"/>
      <c r="L94" s="133"/>
      <c r="M94" s="133"/>
    </row>
    <row r="95" ht="15.75" customHeight="1">
      <c r="A95" s="133"/>
      <c r="B95" s="133"/>
      <c r="C95" s="131"/>
      <c r="D95" s="134"/>
      <c r="E95" s="131"/>
      <c r="F95" s="131"/>
      <c r="G95" s="131"/>
      <c r="H95" s="131"/>
      <c r="I95" s="133"/>
      <c r="J95" s="133"/>
      <c r="K95" s="133"/>
      <c r="L95" s="133"/>
      <c r="M95" s="133"/>
    </row>
    <row r="96" ht="15.75" customHeight="1">
      <c r="A96" s="133"/>
      <c r="B96" s="133"/>
      <c r="C96" s="131"/>
      <c r="D96" s="134"/>
      <c r="E96" s="131"/>
      <c r="F96" s="131"/>
      <c r="G96" s="131"/>
      <c r="H96" s="131"/>
      <c r="I96" s="133"/>
      <c r="J96" s="133"/>
      <c r="K96" s="133"/>
      <c r="L96" s="133"/>
      <c r="M96" s="133"/>
    </row>
    <row r="97" ht="15.75" customHeight="1">
      <c r="A97" s="133"/>
      <c r="B97" s="133"/>
      <c r="C97" s="131"/>
      <c r="D97" s="134"/>
      <c r="E97" s="131"/>
      <c r="F97" s="131"/>
      <c r="G97" s="131"/>
      <c r="H97" s="131"/>
      <c r="I97" s="133"/>
      <c r="J97" s="133"/>
      <c r="K97" s="133"/>
      <c r="L97" s="133"/>
      <c r="M97" s="133"/>
    </row>
    <row r="98" ht="15.75" customHeight="1">
      <c r="A98" s="133"/>
      <c r="B98" s="133"/>
      <c r="C98" s="131"/>
      <c r="D98" s="134"/>
      <c r="E98" s="131"/>
      <c r="F98" s="131"/>
      <c r="G98" s="131"/>
      <c r="H98" s="131"/>
      <c r="I98" s="133"/>
      <c r="J98" s="133"/>
      <c r="K98" s="133"/>
      <c r="L98" s="133"/>
      <c r="M98" s="133"/>
    </row>
    <row r="99" ht="15.75" customHeight="1">
      <c r="A99" s="133"/>
      <c r="B99" s="133"/>
      <c r="C99" s="131"/>
      <c r="D99" s="134"/>
      <c r="E99" s="131"/>
      <c r="F99" s="131"/>
      <c r="G99" s="131"/>
      <c r="H99" s="131"/>
      <c r="I99" s="133"/>
      <c r="J99" s="133"/>
      <c r="K99" s="133"/>
      <c r="L99" s="133"/>
      <c r="M99" s="133"/>
    </row>
    <row r="100" ht="15.75" customHeight="1">
      <c r="A100" s="133"/>
      <c r="B100" s="133"/>
      <c r="C100" s="131"/>
      <c r="D100" s="134"/>
      <c r="E100" s="131"/>
      <c r="F100" s="131"/>
      <c r="G100" s="131"/>
      <c r="H100" s="131"/>
      <c r="I100" s="133"/>
      <c r="J100" s="133"/>
      <c r="K100" s="133"/>
      <c r="L100" s="133"/>
      <c r="M100" s="133"/>
    </row>
    <row r="101" ht="15.75" customHeight="1">
      <c r="A101" s="133"/>
      <c r="B101" s="133"/>
      <c r="C101" s="131"/>
      <c r="D101" s="134"/>
      <c r="E101" s="131"/>
      <c r="F101" s="131"/>
      <c r="G101" s="131"/>
      <c r="H101" s="131"/>
      <c r="I101" s="133"/>
      <c r="J101" s="133"/>
      <c r="K101" s="133"/>
      <c r="L101" s="133"/>
      <c r="M101" s="133"/>
    </row>
    <row r="102" ht="15.75" customHeight="1">
      <c r="A102" s="133"/>
      <c r="B102" s="133"/>
      <c r="C102" s="131"/>
      <c r="D102" s="134"/>
      <c r="E102" s="131"/>
      <c r="F102" s="131"/>
      <c r="G102" s="131"/>
      <c r="H102" s="131"/>
      <c r="I102" s="133"/>
      <c r="J102" s="133"/>
      <c r="K102" s="133"/>
      <c r="L102" s="133"/>
      <c r="M102" s="133"/>
    </row>
    <row r="103" ht="15.75" customHeight="1">
      <c r="A103" s="133"/>
      <c r="B103" s="133"/>
      <c r="C103" s="131"/>
      <c r="D103" s="134"/>
      <c r="E103" s="131"/>
      <c r="F103" s="131"/>
      <c r="G103" s="131"/>
      <c r="H103" s="131"/>
      <c r="I103" s="133"/>
      <c r="J103" s="133"/>
      <c r="K103" s="133"/>
      <c r="L103" s="133"/>
      <c r="M103" s="133"/>
    </row>
    <row r="104" ht="15.75" customHeight="1">
      <c r="A104" s="133"/>
      <c r="B104" s="133"/>
      <c r="C104" s="131"/>
      <c r="D104" s="134"/>
      <c r="E104" s="131"/>
      <c r="F104" s="131"/>
      <c r="G104" s="131"/>
      <c r="H104" s="131"/>
      <c r="I104" s="133"/>
      <c r="J104" s="133"/>
      <c r="K104" s="133"/>
      <c r="L104" s="133"/>
      <c r="M104" s="133"/>
    </row>
    <row r="105" ht="15.75" customHeight="1">
      <c r="A105" s="133"/>
      <c r="B105" s="133"/>
      <c r="C105" s="131"/>
      <c r="D105" s="134"/>
      <c r="E105" s="131"/>
      <c r="F105" s="131"/>
      <c r="G105" s="131"/>
      <c r="H105" s="131"/>
      <c r="I105" s="133"/>
      <c r="J105" s="133"/>
      <c r="K105" s="133"/>
      <c r="L105" s="133"/>
      <c r="M105" s="133"/>
    </row>
    <row r="106" ht="15.75" customHeight="1">
      <c r="A106" s="133"/>
      <c r="B106" s="133"/>
      <c r="C106" s="131"/>
      <c r="D106" s="134"/>
      <c r="E106" s="131"/>
      <c r="F106" s="131"/>
      <c r="G106" s="131"/>
      <c r="H106" s="131"/>
      <c r="I106" s="133"/>
      <c r="J106" s="133"/>
      <c r="K106" s="133"/>
      <c r="L106" s="133"/>
      <c r="M106" s="133"/>
    </row>
    <row r="107" ht="15.75" customHeight="1">
      <c r="A107" s="133"/>
      <c r="B107" s="133"/>
      <c r="C107" s="131"/>
      <c r="D107" s="134"/>
      <c r="E107" s="131"/>
      <c r="F107" s="131"/>
      <c r="G107" s="131"/>
      <c r="H107" s="131"/>
      <c r="I107" s="133"/>
      <c r="J107" s="133"/>
      <c r="K107" s="133"/>
      <c r="L107" s="133"/>
      <c r="M107" s="133"/>
    </row>
    <row r="108" ht="15.75" customHeight="1">
      <c r="A108" s="133"/>
      <c r="B108" s="133"/>
      <c r="C108" s="131"/>
      <c r="D108" s="134"/>
      <c r="E108" s="131"/>
      <c r="F108" s="131"/>
      <c r="G108" s="131"/>
      <c r="H108" s="131"/>
      <c r="I108" s="133"/>
      <c r="J108" s="133"/>
      <c r="K108" s="133"/>
      <c r="L108" s="133"/>
      <c r="M108" s="133"/>
    </row>
    <row r="109" ht="15.75" customHeight="1">
      <c r="A109" s="133"/>
      <c r="B109" s="133"/>
      <c r="C109" s="131"/>
      <c r="D109" s="134"/>
      <c r="E109" s="131"/>
      <c r="F109" s="131"/>
      <c r="G109" s="131"/>
      <c r="H109" s="131"/>
      <c r="I109" s="133"/>
      <c r="J109" s="133"/>
      <c r="K109" s="133"/>
      <c r="L109" s="133"/>
      <c r="M109" s="133"/>
    </row>
    <row r="110" ht="15.75" customHeight="1">
      <c r="A110" s="133"/>
      <c r="B110" s="133"/>
      <c r="C110" s="131"/>
      <c r="D110" s="134"/>
      <c r="E110" s="131"/>
      <c r="F110" s="131"/>
      <c r="G110" s="131"/>
      <c r="H110" s="131"/>
      <c r="I110" s="133"/>
      <c r="J110" s="133"/>
      <c r="K110" s="133"/>
      <c r="L110" s="133"/>
      <c r="M110" s="133"/>
    </row>
    <row r="111" ht="15.75" customHeight="1">
      <c r="A111" s="133"/>
      <c r="B111" s="133"/>
      <c r="C111" s="131"/>
      <c r="D111" s="134"/>
      <c r="E111" s="131"/>
      <c r="F111" s="131"/>
      <c r="G111" s="131"/>
      <c r="H111" s="131"/>
      <c r="I111" s="133"/>
      <c r="J111" s="133"/>
      <c r="K111" s="133"/>
      <c r="L111" s="133"/>
      <c r="M111" s="133"/>
    </row>
    <row r="112" ht="15.75" customHeight="1">
      <c r="A112" s="133"/>
      <c r="B112" s="133"/>
      <c r="C112" s="131"/>
      <c r="D112" s="134"/>
      <c r="E112" s="131"/>
      <c r="F112" s="131"/>
      <c r="G112" s="131"/>
      <c r="H112" s="131"/>
      <c r="I112" s="133"/>
      <c r="J112" s="133"/>
      <c r="K112" s="133"/>
      <c r="L112" s="133"/>
      <c r="M112" s="133"/>
    </row>
    <row r="113" ht="15.75" customHeight="1">
      <c r="A113" s="133"/>
      <c r="B113" s="133"/>
      <c r="C113" s="131"/>
      <c r="D113" s="134"/>
      <c r="E113" s="131"/>
      <c r="F113" s="131"/>
      <c r="G113" s="131"/>
      <c r="H113" s="131"/>
      <c r="I113" s="133"/>
      <c r="J113" s="133"/>
      <c r="K113" s="133"/>
      <c r="L113" s="133"/>
      <c r="M113" s="133"/>
    </row>
    <row r="114" ht="15.75" customHeight="1">
      <c r="A114" s="133"/>
      <c r="B114" s="133"/>
      <c r="C114" s="131"/>
      <c r="D114" s="134"/>
      <c r="E114" s="131"/>
      <c r="F114" s="131"/>
      <c r="G114" s="131"/>
      <c r="H114" s="131"/>
      <c r="I114" s="133"/>
      <c r="J114" s="133"/>
      <c r="K114" s="133"/>
      <c r="L114" s="133"/>
      <c r="M114" s="133"/>
    </row>
    <row r="115" ht="15.75" customHeight="1">
      <c r="A115" s="133"/>
      <c r="B115" s="133"/>
      <c r="C115" s="131"/>
      <c r="D115" s="134"/>
      <c r="E115" s="131"/>
      <c r="F115" s="131"/>
      <c r="G115" s="131"/>
      <c r="H115" s="131"/>
      <c r="I115" s="133"/>
      <c r="J115" s="133"/>
      <c r="K115" s="133"/>
      <c r="L115" s="133"/>
      <c r="M115" s="133"/>
    </row>
    <row r="116" ht="15.75" customHeight="1">
      <c r="A116" s="133"/>
      <c r="B116" s="133"/>
      <c r="C116" s="131"/>
      <c r="D116" s="134"/>
      <c r="E116" s="131"/>
      <c r="F116" s="131"/>
      <c r="G116" s="131"/>
      <c r="H116" s="131"/>
      <c r="I116" s="133"/>
      <c r="J116" s="133"/>
      <c r="K116" s="133"/>
      <c r="L116" s="133"/>
      <c r="M116" s="133"/>
    </row>
    <row r="117" ht="15.75" customHeight="1">
      <c r="A117" s="133"/>
      <c r="B117" s="133"/>
      <c r="C117" s="131"/>
      <c r="D117" s="134"/>
      <c r="E117" s="131"/>
      <c r="F117" s="131"/>
      <c r="G117" s="131"/>
      <c r="H117" s="131"/>
      <c r="I117" s="133"/>
      <c r="J117" s="133"/>
      <c r="K117" s="133"/>
      <c r="L117" s="133"/>
      <c r="M117" s="133"/>
    </row>
    <row r="118" ht="15.75" customHeight="1">
      <c r="A118" s="133"/>
      <c r="B118" s="133"/>
      <c r="C118" s="131"/>
      <c r="D118" s="134"/>
      <c r="E118" s="131"/>
      <c r="F118" s="131"/>
      <c r="G118" s="131"/>
      <c r="H118" s="131"/>
      <c r="I118" s="133"/>
      <c r="J118" s="133"/>
      <c r="K118" s="133"/>
      <c r="L118" s="133"/>
      <c r="M118" s="133"/>
    </row>
    <row r="119" ht="15.75" customHeight="1">
      <c r="A119" s="133"/>
      <c r="B119" s="133"/>
      <c r="C119" s="131"/>
      <c r="D119" s="134"/>
      <c r="E119" s="131"/>
      <c r="F119" s="131"/>
      <c r="G119" s="131"/>
      <c r="H119" s="131"/>
      <c r="I119" s="133"/>
      <c r="J119" s="133"/>
      <c r="K119" s="133"/>
      <c r="L119" s="133"/>
      <c r="M119" s="133"/>
    </row>
    <row r="120" ht="15.75" customHeight="1">
      <c r="A120" s="133"/>
      <c r="B120" s="133"/>
      <c r="C120" s="131"/>
      <c r="D120" s="134"/>
      <c r="E120" s="131"/>
      <c r="F120" s="131"/>
      <c r="G120" s="131"/>
      <c r="H120" s="131"/>
      <c r="I120" s="133"/>
      <c r="J120" s="133"/>
      <c r="K120" s="133"/>
      <c r="L120" s="133"/>
      <c r="M120" s="133"/>
    </row>
    <row r="121" ht="15.75" customHeight="1">
      <c r="A121" s="133"/>
      <c r="B121" s="133"/>
      <c r="C121" s="131"/>
      <c r="D121" s="134"/>
      <c r="E121" s="131"/>
      <c r="F121" s="131"/>
      <c r="G121" s="131"/>
      <c r="H121" s="131"/>
      <c r="I121" s="133"/>
      <c r="J121" s="133"/>
      <c r="K121" s="133"/>
      <c r="L121" s="133"/>
      <c r="M121" s="133"/>
    </row>
    <row r="122" ht="15.75" customHeight="1">
      <c r="A122" s="133"/>
      <c r="B122" s="133"/>
      <c r="C122" s="131"/>
      <c r="D122" s="134"/>
      <c r="E122" s="131"/>
      <c r="F122" s="131"/>
      <c r="G122" s="131"/>
      <c r="H122" s="131"/>
      <c r="I122" s="133"/>
      <c r="J122" s="133"/>
      <c r="K122" s="133"/>
      <c r="L122" s="133"/>
      <c r="M122" s="133"/>
    </row>
    <row r="123" ht="15.75" customHeight="1">
      <c r="A123" s="133"/>
      <c r="B123" s="133"/>
      <c r="C123" s="131"/>
      <c r="D123" s="134"/>
      <c r="E123" s="131"/>
      <c r="F123" s="131"/>
      <c r="G123" s="131"/>
      <c r="H123" s="131"/>
      <c r="I123" s="133"/>
      <c r="J123" s="133"/>
      <c r="K123" s="133"/>
      <c r="L123" s="133"/>
      <c r="M123" s="133"/>
    </row>
    <row r="124" ht="15.75" customHeight="1">
      <c r="A124" s="133"/>
      <c r="B124" s="133"/>
      <c r="C124" s="131"/>
      <c r="D124" s="134"/>
      <c r="E124" s="131"/>
      <c r="F124" s="131"/>
      <c r="G124" s="131"/>
      <c r="H124" s="131"/>
      <c r="I124" s="133"/>
      <c r="J124" s="133"/>
      <c r="K124" s="133"/>
      <c r="L124" s="133"/>
      <c r="M124" s="133"/>
    </row>
    <row r="125" ht="15.75" customHeight="1">
      <c r="A125" s="133"/>
      <c r="B125" s="133"/>
      <c r="C125" s="131"/>
      <c r="D125" s="134"/>
      <c r="E125" s="131"/>
      <c r="F125" s="131"/>
      <c r="G125" s="131"/>
      <c r="H125" s="131"/>
      <c r="I125" s="133"/>
      <c r="J125" s="133"/>
      <c r="K125" s="133"/>
      <c r="L125" s="133"/>
      <c r="M125" s="133"/>
    </row>
    <row r="126" ht="15.75" customHeight="1">
      <c r="A126" s="133"/>
      <c r="B126" s="133"/>
      <c r="C126" s="131"/>
      <c r="D126" s="134"/>
      <c r="E126" s="131"/>
      <c r="F126" s="131"/>
      <c r="G126" s="131"/>
      <c r="H126" s="131"/>
      <c r="I126" s="133"/>
      <c r="J126" s="133"/>
      <c r="K126" s="133"/>
      <c r="L126" s="133"/>
      <c r="M126" s="133"/>
    </row>
    <row r="127" ht="15.75" customHeight="1">
      <c r="A127" s="133"/>
      <c r="B127" s="133"/>
      <c r="C127" s="131"/>
      <c r="D127" s="134"/>
      <c r="E127" s="131"/>
      <c r="F127" s="131"/>
      <c r="G127" s="131"/>
      <c r="H127" s="131"/>
      <c r="I127" s="133"/>
      <c r="J127" s="133"/>
      <c r="K127" s="133"/>
      <c r="L127" s="133"/>
      <c r="M127" s="133"/>
    </row>
    <row r="128" ht="15.75" customHeight="1">
      <c r="A128" s="133"/>
      <c r="B128" s="133"/>
      <c r="C128" s="131"/>
      <c r="D128" s="134"/>
      <c r="E128" s="131"/>
      <c r="F128" s="131"/>
      <c r="G128" s="131"/>
      <c r="H128" s="131"/>
      <c r="I128" s="133"/>
      <c r="J128" s="133"/>
      <c r="K128" s="133"/>
      <c r="L128" s="133"/>
      <c r="M128" s="133"/>
    </row>
    <row r="129" ht="15.75" customHeight="1">
      <c r="A129" s="133"/>
      <c r="B129" s="133"/>
      <c r="C129" s="131"/>
      <c r="D129" s="134"/>
      <c r="E129" s="131"/>
      <c r="F129" s="131"/>
      <c r="G129" s="131"/>
      <c r="H129" s="131"/>
      <c r="I129" s="133"/>
      <c r="J129" s="133"/>
      <c r="K129" s="133"/>
      <c r="L129" s="133"/>
      <c r="M129" s="133"/>
    </row>
    <row r="130" ht="15.75" customHeight="1">
      <c r="A130" s="133"/>
      <c r="B130" s="133"/>
      <c r="C130" s="131"/>
      <c r="D130" s="134"/>
      <c r="E130" s="131"/>
      <c r="F130" s="131"/>
      <c r="G130" s="131"/>
      <c r="H130" s="131"/>
      <c r="I130" s="133"/>
      <c r="J130" s="133"/>
      <c r="K130" s="133"/>
      <c r="L130" s="133"/>
      <c r="M130" s="133"/>
    </row>
    <row r="131" ht="15.75" customHeight="1">
      <c r="A131" s="133"/>
      <c r="B131" s="133"/>
      <c r="C131" s="131"/>
      <c r="D131" s="134"/>
      <c r="E131" s="131"/>
      <c r="F131" s="131"/>
      <c r="G131" s="131"/>
      <c r="H131" s="131"/>
      <c r="I131" s="133"/>
      <c r="J131" s="133"/>
      <c r="K131" s="133"/>
      <c r="L131" s="133"/>
      <c r="M131" s="133"/>
    </row>
    <row r="132" ht="15.75" customHeight="1">
      <c r="A132" s="133"/>
      <c r="B132" s="133"/>
      <c r="C132" s="131"/>
      <c r="D132" s="134"/>
      <c r="E132" s="131"/>
      <c r="F132" s="131"/>
      <c r="G132" s="131"/>
      <c r="H132" s="131"/>
      <c r="I132" s="133"/>
      <c r="J132" s="133"/>
      <c r="K132" s="133"/>
      <c r="L132" s="133"/>
      <c r="M132" s="133"/>
    </row>
    <row r="133" ht="15.75" customHeight="1">
      <c r="A133" s="133"/>
      <c r="B133" s="133"/>
      <c r="C133" s="131"/>
      <c r="D133" s="134"/>
      <c r="E133" s="131"/>
      <c r="F133" s="131"/>
      <c r="G133" s="131"/>
      <c r="H133" s="131"/>
      <c r="I133" s="133"/>
      <c r="J133" s="133"/>
      <c r="K133" s="133"/>
      <c r="L133" s="133"/>
      <c r="M133" s="133"/>
    </row>
    <row r="134" ht="15.75" customHeight="1">
      <c r="A134" s="133"/>
      <c r="B134" s="133"/>
      <c r="C134" s="131"/>
      <c r="D134" s="134"/>
      <c r="E134" s="131"/>
      <c r="F134" s="131"/>
      <c r="G134" s="131"/>
      <c r="H134" s="131"/>
      <c r="I134" s="133"/>
      <c r="J134" s="133"/>
      <c r="K134" s="133"/>
      <c r="L134" s="133"/>
      <c r="M134" s="133"/>
    </row>
    <row r="135" ht="15.75" customHeight="1">
      <c r="A135" s="133"/>
      <c r="B135" s="133"/>
      <c r="C135" s="131"/>
      <c r="D135" s="134"/>
      <c r="E135" s="131"/>
      <c r="F135" s="131"/>
      <c r="G135" s="131"/>
      <c r="H135" s="131"/>
      <c r="I135" s="133"/>
      <c r="J135" s="133"/>
      <c r="K135" s="133"/>
      <c r="L135" s="133"/>
      <c r="M135" s="133"/>
    </row>
    <row r="136" ht="15.75" customHeight="1">
      <c r="A136" s="133"/>
      <c r="B136" s="133"/>
      <c r="C136" s="131"/>
      <c r="D136" s="134"/>
      <c r="E136" s="131"/>
      <c r="F136" s="131"/>
      <c r="G136" s="131"/>
      <c r="H136" s="131"/>
      <c r="I136" s="133"/>
      <c r="J136" s="133"/>
      <c r="K136" s="133"/>
      <c r="L136" s="133"/>
      <c r="M136" s="133"/>
    </row>
    <row r="137" ht="15.75" customHeight="1">
      <c r="A137" s="133"/>
      <c r="B137" s="133"/>
      <c r="C137" s="131"/>
      <c r="D137" s="134"/>
      <c r="E137" s="131"/>
      <c r="F137" s="131"/>
      <c r="G137" s="131"/>
      <c r="H137" s="131"/>
      <c r="I137" s="133"/>
      <c r="J137" s="133"/>
      <c r="K137" s="133"/>
      <c r="L137" s="133"/>
      <c r="M137" s="133"/>
    </row>
    <row r="138" ht="15.75" customHeight="1">
      <c r="A138" s="133"/>
      <c r="B138" s="133"/>
      <c r="C138" s="131"/>
      <c r="D138" s="134"/>
      <c r="E138" s="131"/>
      <c r="F138" s="131"/>
      <c r="G138" s="131"/>
      <c r="H138" s="131"/>
      <c r="I138" s="133"/>
      <c r="J138" s="133"/>
      <c r="K138" s="133"/>
      <c r="L138" s="133"/>
      <c r="M138" s="133"/>
    </row>
    <row r="139" ht="15.75" customHeight="1">
      <c r="A139" s="133"/>
      <c r="B139" s="133"/>
      <c r="C139" s="131"/>
      <c r="D139" s="134"/>
      <c r="E139" s="131"/>
      <c r="F139" s="131"/>
      <c r="G139" s="131"/>
      <c r="H139" s="131"/>
      <c r="I139" s="133"/>
      <c r="J139" s="133"/>
      <c r="K139" s="133"/>
      <c r="L139" s="133"/>
      <c r="M139" s="133"/>
    </row>
    <row r="140" ht="15.75" customHeight="1">
      <c r="A140" s="133"/>
      <c r="B140" s="133"/>
      <c r="C140" s="131"/>
      <c r="D140" s="134"/>
      <c r="E140" s="131"/>
      <c r="F140" s="131"/>
      <c r="G140" s="131"/>
      <c r="H140" s="131"/>
      <c r="I140" s="133"/>
      <c r="J140" s="133"/>
      <c r="K140" s="133"/>
      <c r="L140" s="133"/>
      <c r="M140" s="133"/>
    </row>
    <row r="141" ht="15.75" customHeight="1">
      <c r="A141" s="133"/>
      <c r="B141" s="133"/>
      <c r="C141" s="131"/>
      <c r="D141" s="134"/>
      <c r="E141" s="131"/>
      <c r="F141" s="131"/>
      <c r="G141" s="131"/>
      <c r="H141" s="131"/>
      <c r="I141" s="133"/>
      <c r="J141" s="133"/>
      <c r="K141" s="133"/>
      <c r="L141" s="133"/>
      <c r="M141" s="133"/>
    </row>
    <row r="142" ht="15.75" customHeight="1">
      <c r="A142" s="133"/>
      <c r="B142" s="133"/>
      <c r="C142" s="131"/>
      <c r="D142" s="134"/>
      <c r="E142" s="131"/>
      <c r="F142" s="131"/>
      <c r="G142" s="131"/>
      <c r="H142" s="131"/>
      <c r="I142" s="133"/>
      <c r="J142" s="133"/>
      <c r="K142" s="133"/>
      <c r="L142" s="133"/>
      <c r="M142" s="133"/>
    </row>
    <row r="143" ht="15.75" customHeight="1">
      <c r="A143" s="133"/>
      <c r="B143" s="133"/>
      <c r="C143" s="131"/>
      <c r="D143" s="134"/>
      <c r="E143" s="131"/>
      <c r="F143" s="131"/>
      <c r="G143" s="131"/>
      <c r="H143" s="131"/>
      <c r="I143" s="133"/>
      <c r="J143" s="133"/>
      <c r="K143" s="133"/>
      <c r="L143" s="133"/>
      <c r="M143" s="133"/>
    </row>
    <row r="144" ht="15.75" customHeight="1">
      <c r="A144" s="133"/>
      <c r="B144" s="133"/>
      <c r="C144" s="131"/>
      <c r="D144" s="134"/>
      <c r="E144" s="131"/>
      <c r="F144" s="131"/>
      <c r="G144" s="131"/>
      <c r="H144" s="131"/>
      <c r="I144" s="133"/>
      <c r="J144" s="133"/>
      <c r="K144" s="133"/>
      <c r="L144" s="133"/>
      <c r="M144" s="133"/>
    </row>
    <row r="145" ht="15.75" customHeight="1">
      <c r="A145" s="133"/>
      <c r="B145" s="133"/>
      <c r="C145" s="131"/>
      <c r="D145" s="134"/>
      <c r="E145" s="131"/>
      <c r="F145" s="131"/>
      <c r="G145" s="131"/>
      <c r="H145" s="131"/>
      <c r="I145" s="133"/>
      <c r="J145" s="133"/>
      <c r="K145" s="133"/>
      <c r="L145" s="133"/>
      <c r="M145" s="133"/>
    </row>
    <row r="146" ht="15.75" customHeight="1">
      <c r="A146" s="133"/>
      <c r="B146" s="133"/>
      <c r="C146" s="131"/>
      <c r="D146" s="134"/>
      <c r="E146" s="131"/>
      <c r="F146" s="131"/>
      <c r="G146" s="131"/>
      <c r="H146" s="131"/>
      <c r="I146" s="133"/>
      <c r="J146" s="133"/>
      <c r="K146" s="133"/>
      <c r="L146" s="133"/>
      <c r="M146" s="133"/>
    </row>
    <row r="147" ht="15.75" customHeight="1">
      <c r="A147" s="133"/>
      <c r="B147" s="133"/>
      <c r="C147" s="131"/>
      <c r="D147" s="134"/>
      <c r="E147" s="131"/>
      <c r="F147" s="131"/>
      <c r="G147" s="131"/>
      <c r="H147" s="131"/>
      <c r="I147" s="133"/>
      <c r="J147" s="133"/>
      <c r="K147" s="133"/>
      <c r="L147" s="133"/>
      <c r="M147" s="133"/>
    </row>
    <row r="148" ht="15.75" customHeight="1">
      <c r="A148" s="133"/>
      <c r="B148" s="133"/>
      <c r="C148" s="131"/>
      <c r="D148" s="134"/>
      <c r="E148" s="131"/>
      <c r="F148" s="131"/>
      <c r="G148" s="131"/>
      <c r="H148" s="131"/>
      <c r="I148" s="133"/>
      <c r="J148" s="133"/>
      <c r="K148" s="133"/>
      <c r="L148" s="133"/>
      <c r="M148" s="133"/>
    </row>
    <row r="149" ht="15.75" customHeight="1">
      <c r="A149" s="133"/>
      <c r="B149" s="133"/>
      <c r="C149" s="131"/>
      <c r="D149" s="134"/>
      <c r="E149" s="131"/>
      <c r="F149" s="131"/>
      <c r="G149" s="131"/>
      <c r="H149" s="131"/>
      <c r="I149" s="133"/>
      <c r="J149" s="133"/>
      <c r="K149" s="133"/>
      <c r="L149" s="133"/>
      <c r="M149" s="133"/>
    </row>
    <row r="150" ht="15.75" customHeight="1">
      <c r="A150" s="133"/>
      <c r="B150" s="133"/>
      <c r="C150" s="131"/>
      <c r="D150" s="134"/>
      <c r="E150" s="131"/>
      <c r="F150" s="131"/>
      <c r="G150" s="131"/>
      <c r="H150" s="131"/>
      <c r="I150" s="133"/>
      <c r="J150" s="133"/>
      <c r="K150" s="133"/>
      <c r="L150" s="133"/>
      <c r="M150" s="133"/>
    </row>
    <row r="151" ht="15.75" customHeight="1">
      <c r="A151" s="133"/>
      <c r="B151" s="133"/>
      <c r="C151" s="131"/>
      <c r="D151" s="134"/>
      <c r="E151" s="131"/>
      <c r="F151" s="131"/>
      <c r="G151" s="131"/>
      <c r="H151" s="131"/>
      <c r="I151" s="133"/>
      <c r="J151" s="133"/>
      <c r="K151" s="133"/>
      <c r="L151" s="133"/>
      <c r="M151" s="133"/>
    </row>
    <row r="152" ht="15.75" customHeight="1">
      <c r="A152" s="133"/>
      <c r="B152" s="133"/>
      <c r="C152" s="131"/>
      <c r="D152" s="134"/>
      <c r="E152" s="131"/>
      <c r="F152" s="131"/>
      <c r="G152" s="131"/>
      <c r="H152" s="131"/>
      <c r="I152" s="133"/>
      <c r="J152" s="133"/>
      <c r="K152" s="133"/>
      <c r="L152" s="133"/>
      <c r="M152" s="133"/>
    </row>
    <row r="153" ht="15.75" customHeight="1">
      <c r="A153" s="133"/>
      <c r="B153" s="133"/>
      <c r="C153" s="131"/>
      <c r="D153" s="134"/>
      <c r="E153" s="131"/>
      <c r="F153" s="131"/>
      <c r="G153" s="131"/>
      <c r="H153" s="131"/>
      <c r="I153" s="133"/>
      <c r="J153" s="133"/>
      <c r="K153" s="133"/>
      <c r="L153" s="133"/>
      <c r="M153" s="133"/>
    </row>
    <row r="154" ht="15.75" customHeight="1">
      <c r="A154" s="133"/>
      <c r="B154" s="133"/>
      <c r="C154" s="131"/>
      <c r="D154" s="134"/>
      <c r="E154" s="131"/>
      <c r="F154" s="131"/>
      <c r="G154" s="131"/>
      <c r="H154" s="131"/>
      <c r="I154" s="133"/>
      <c r="J154" s="133"/>
      <c r="K154" s="133"/>
      <c r="L154" s="133"/>
      <c r="M154" s="133"/>
    </row>
    <row r="155" ht="15.75" customHeight="1">
      <c r="A155" s="133"/>
      <c r="B155" s="133"/>
      <c r="C155" s="131"/>
      <c r="D155" s="134"/>
      <c r="E155" s="131"/>
      <c r="F155" s="131"/>
      <c r="G155" s="131"/>
      <c r="H155" s="131"/>
      <c r="I155" s="133"/>
      <c r="J155" s="133"/>
      <c r="K155" s="133"/>
      <c r="L155" s="133"/>
      <c r="M155" s="133"/>
    </row>
    <row r="156" ht="15.75" customHeight="1">
      <c r="A156" s="133"/>
      <c r="B156" s="133"/>
      <c r="C156" s="131"/>
      <c r="D156" s="134"/>
      <c r="E156" s="131"/>
      <c r="F156" s="131"/>
      <c r="G156" s="131"/>
      <c r="H156" s="131"/>
      <c r="I156" s="133"/>
      <c r="J156" s="133"/>
      <c r="K156" s="133"/>
      <c r="L156" s="133"/>
      <c r="M156" s="133"/>
    </row>
    <row r="157" ht="15.75" customHeight="1">
      <c r="A157" s="133"/>
      <c r="B157" s="133"/>
      <c r="C157" s="131"/>
      <c r="D157" s="134"/>
      <c r="E157" s="131"/>
      <c r="F157" s="131"/>
      <c r="G157" s="131"/>
      <c r="H157" s="131"/>
      <c r="I157" s="133"/>
      <c r="J157" s="133"/>
      <c r="K157" s="133"/>
      <c r="L157" s="133"/>
      <c r="M157" s="133"/>
    </row>
    <row r="158" ht="15.75" customHeight="1">
      <c r="A158" s="133"/>
      <c r="B158" s="133"/>
      <c r="C158" s="131"/>
      <c r="D158" s="134"/>
      <c r="E158" s="131"/>
      <c r="F158" s="131"/>
      <c r="G158" s="131"/>
      <c r="H158" s="131"/>
      <c r="I158" s="133"/>
      <c r="J158" s="133"/>
      <c r="K158" s="133"/>
      <c r="L158" s="133"/>
      <c r="M158" s="133"/>
    </row>
    <row r="159" ht="15.75" customHeight="1">
      <c r="A159" s="133"/>
      <c r="B159" s="133"/>
      <c r="C159" s="131"/>
      <c r="D159" s="134"/>
      <c r="E159" s="131"/>
      <c r="F159" s="131"/>
      <c r="G159" s="131"/>
      <c r="H159" s="131"/>
      <c r="I159" s="133"/>
      <c r="J159" s="133"/>
      <c r="K159" s="133"/>
      <c r="L159" s="133"/>
      <c r="M159" s="133"/>
    </row>
    <row r="160" ht="15.75" customHeight="1">
      <c r="A160" s="133"/>
      <c r="B160" s="133"/>
      <c r="C160" s="131"/>
      <c r="D160" s="134"/>
      <c r="E160" s="131"/>
      <c r="F160" s="131"/>
      <c r="G160" s="131"/>
      <c r="H160" s="131"/>
      <c r="I160" s="133"/>
      <c r="J160" s="133"/>
      <c r="K160" s="133"/>
      <c r="L160" s="133"/>
      <c r="M160" s="133"/>
    </row>
    <row r="161" ht="15.75" customHeight="1">
      <c r="A161" s="133"/>
      <c r="B161" s="133"/>
      <c r="C161" s="131"/>
      <c r="D161" s="134"/>
      <c r="E161" s="131"/>
      <c r="F161" s="131"/>
      <c r="G161" s="131"/>
      <c r="H161" s="131"/>
      <c r="I161" s="133"/>
      <c r="J161" s="133"/>
      <c r="K161" s="133"/>
      <c r="L161" s="133"/>
      <c r="M161" s="133"/>
    </row>
    <row r="162" ht="15.75" customHeight="1">
      <c r="A162" s="133"/>
      <c r="B162" s="133"/>
      <c r="C162" s="131"/>
      <c r="D162" s="134"/>
      <c r="E162" s="131"/>
      <c r="F162" s="131"/>
      <c r="G162" s="131"/>
      <c r="H162" s="131"/>
      <c r="I162" s="133"/>
      <c r="J162" s="133"/>
      <c r="K162" s="133"/>
      <c r="L162" s="133"/>
      <c r="M162" s="133"/>
    </row>
    <row r="163" ht="15.75" customHeight="1">
      <c r="A163" s="133"/>
      <c r="B163" s="133"/>
      <c r="C163" s="131"/>
      <c r="D163" s="134"/>
      <c r="E163" s="131"/>
      <c r="F163" s="131"/>
      <c r="G163" s="131"/>
      <c r="H163" s="131"/>
      <c r="I163" s="133"/>
      <c r="J163" s="133"/>
      <c r="K163" s="133"/>
      <c r="L163" s="133"/>
      <c r="M163" s="133"/>
    </row>
    <row r="164" ht="15.75" customHeight="1">
      <c r="A164" s="133"/>
      <c r="B164" s="133"/>
      <c r="C164" s="131"/>
      <c r="D164" s="134"/>
      <c r="E164" s="131"/>
      <c r="F164" s="131"/>
      <c r="G164" s="131"/>
      <c r="H164" s="131"/>
      <c r="I164" s="133"/>
      <c r="J164" s="133"/>
      <c r="K164" s="133"/>
      <c r="L164" s="133"/>
      <c r="M164" s="133"/>
    </row>
    <row r="165" ht="15.75" customHeight="1">
      <c r="A165" s="133"/>
      <c r="B165" s="133"/>
      <c r="C165" s="131"/>
      <c r="D165" s="134"/>
      <c r="E165" s="131"/>
      <c r="F165" s="131"/>
      <c r="G165" s="131"/>
      <c r="H165" s="131"/>
      <c r="I165" s="133"/>
      <c r="J165" s="133"/>
      <c r="K165" s="133"/>
      <c r="L165" s="133"/>
      <c r="M165" s="133"/>
    </row>
    <row r="166" ht="15.75" customHeight="1">
      <c r="A166" s="133"/>
      <c r="B166" s="133"/>
      <c r="C166" s="131"/>
      <c r="D166" s="134"/>
      <c r="E166" s="131"/>
      <c r="F166" s="131"/>
      <c r="G166" s="131"/>
      <c r="H166" s="131"/>
      <c r="I166" s="133"/>
      <c r="J166" s="133"/>
      <c r="K166" s="133"/>
      <c r="L166" s="133"/>
      <c r="M166" s="133"/>
    </row>
    <row r="167" ht="15.75" customHeight="1">
      <c r="A167" s="133"/>
      <c r="B167" s="133"/>
      <c r="C167" s="131"/>
      <c r="D167" s="134"/>
      <c r="E167" s="131"/>
      <c r="F167" s="131"/>
      <c r="G167" s="131"/>
      <c r="H167" s="131"/>
      <c r="I167" s="133"/>
      <c r="J167" s="133"/>
      <c r="K167" s="133"/>
      <c r="L167" s="133"/>
      <c r="M167" s="133"/>
    </row>
    <row r="168" ht="15.75" customHeight="1">
      <c r="A168" s="133"/>
      <c r="B168" s="133"/>
      <c r="C168" s="131"/>
      <c r="D168" s="134"/>
      <c r="E168" s="131"/>
      <c r="F168" s="131"/>
      <c r="G168" s="131"/>
      <c r="H168" s="131"/>
      <c r="I168" s="133"/>
      <c r="J168" s="133"/>
      <c r="K168" s="133"/>
      <c r="L168" s="133"/>
      <c r="M168" s="133"/>
    </row>
    <row r="169" ht="15.75" customHeight="1">
      <c r="A169" s="133"/>
      <c r="B169" s="133"/>
      <c r="C169" s="131"/>
      <c r="D169" s="134"/>
      <c r="E169" s="131"/>
      <c r="F169" s="131"/>
      <c r="G169" s="131"/>
      <c r="H169" s="131"/>
      <c r="I169" s="133"/>
      <c r="J169" s="133"/>
      <c r="K169" s="133"/>
      <c r="L169" s="133"/>
      <c r="M169" s="133"/>
    </row>
    <row r="170" ht="15.75" customHeight="1">
      <c r="A170" s="133"/>
      <c r="B170" s="133"/>
      <c r="C170" s="131"/>
      <c r="D170" s="134"/>
      <c r="E170" s="131"/>
      <c r="F170" s="131"/>
      <c r="G170" s="131"/>
      <c r="H170" s="131"/>
      <c r="I170" s="133"/>
      <c r="J170" s="133"/>
      <c r="K170" s="133"/>
      <c r="L170" s="133"/>
      <c r="M170" s="133"/>
    </row>
    <row r="171" ht="15.75" customHeight="1">
      <c r="A171" s="133"/>
      <c r="B171" s="133"/>
      <c r="C171" s="131"/>
      <c r="D171" s="134"/>
      <c r="E171" s="131"/>
      <c r="F171" s="131"/>
      <c r="G171" s="131"/>
      <c r="H171" s="131"/>
      <c r="I171" s="133"/>
      <c r="J171" s="133"/>
      <c r="K171" s="133"/>
      <c r="L171" s="133"/>
      <c r="M171" s="133"/>
    </row>
    <row r="172" ht="15.75" customHeight="1">
      <c r="A172" s="133"/>
      <c r="B172" s="133"/>
      <c r="C172" s="131"/>
      <c r="D172" s="134"/>
      <c r="E172" s="131"/>
      <c r="F172" s="131"/>
      <c r="G172" s="131"/>
      <c r="H172" s="131"/>
      <c r="I172" s="133"/>
      <c r="J172" s="133"/>
      <c r="K172" s="133"/>
      <c r="L172" s="133"/>
      <c r="M172" s="133"/>
    </row>
    <row r="173" ht="15.75" customHeight="1">
      <c r="A173" s="133"/>
      <c r="B173" s="133"/>
      <c r="C173" s="131"/>
      <c r="D173" s="134"/>
      <c r="E173" s="131"/>
      <c r="F173" s="131"/>
      <c r="G173" s="131"/>
      <c r="H173" s="131"/>
      <c r="I173" s="133"/>
      <c r="J173" s="133"/>
      <c r="K173" s="133"/>
      <c r="L173" s="133"/>
      <c r="M173" s="133"/>
    </row>
    <row r="174" ht="15.75" customHeight="1">
      <c r="A174" s="133"/>
      <c r="B174" s="133"/>
      <c r="C174" s="131"/>
      <c r="D174" s="134"/>
      <c r="E174" s="131"/>
      <c r="F174" s="131"/>
      <c r="G174" s="131"/>
      <c r="H174" s="131"/>
      <c r="I174" s="133"/>
      <c r="J174" s="133"/>
      <c r="K174" s="133"/>
      <c r="L174" s="133"/>
      <c r="M174" s="133"/>
    </row>
    <row r="175" ht="15.75" customHeight="1">
      <c r="A175" s="133"/>
      <c r="B175" s="133"/>
      <c r="C175" s="131"/>
      <c r="D175" s="134"/>
      <c r="E175" s="131"/>
      <c r="F175" s="131"/>
      <c r="G175" s="131"/>
      <c r="H175" s="131"/>
      <c r="I175" s="133"/>
      <c r="J175" s="133"/>
      <c r="K175" s="133"/>
      <c r="L175" s="133"/>
      <c r="M175" s="133"/>
    </row>
    <row r="176" ht="15.75" customHeight="1">
      <c r="A176" s="133"/>
      <c r="B176" s="133"/>
      <c r="C176" s="131"/>
      <c r="D176" s="134"/>
      <c r="E176" s="131"/>
      <c r="F176" s="131"/>
      <c r="G176" s="131"/>
      <c r="H176" s="131"/>
      <c r="I176" s="133"/>
      <c r="J176" s="133"/>
      <c r="K176" s="133"/>
      <c r="L176" s="133"/>
      <c r="M176" s="133"/>
    </row>
    <row r="177" ht="15.75" customHeight="1">
      <c r="A177" s="133"/>
      <c r="B177" s="133"/>
      <c r="C177" s="131"/>
      <c r="D177" s="134"/>
      <c r="E177" s="131"/>
      <c r="F177" s="131"/>
      <c r="G177" s="131"/>
      <c r="H177" s="131"/>
      <c r="I177" s="133"/>
      <c r="J177" s="133"/>
      <c r="K177" s="133"/>
      <c r="L177" s="133"/>
      <c r="M177" s="133"/>
    </row>
    <row r="178" ht="15.75" customHeight="1">
      <c r="A178" s="133"/>
      <c r="B178" s="133"/>
      <c r="C178" s="131"/>
      <c r="D178" s="134"/>
      <c r="E178" s="131"/>
      <c r="F178" s="131"/>
      <c r="G178" s="131"/>
      <c r="H178" s="131"/>
      <c r="I178" s="133"/>
      <c r="J178" s="133"/>
      <c r="K178" s="133"/>
      <c r="L178" s="133"/>
      <c r="M178" s="133"/>
    </row>
    <row r="179" ht="15.75" customHeight="1">
      <c r="A179" s="133"/>
      <c r="B179" s="133"/>
      <c r="C179" s="131"/>
      <c r="D179" s="134"/>
      <c r="E179" s="131"/>
      <c r="F179" s="131"/>
      <c r="G179" s="131"/>
      <c r="H179" s="131"/>
      <c r="I179" s="133"/>
      <c r="J179" s="133"/>
      <c r="K179" s="133"/>
      <c r="L179" s="133"/>
      <c r="M179" s="133"/>
    </row>
    <row r="180" ht="15.75" customHeight="1">
      <c r="A180" s="133"/>
      <c r="B180" s="133"/>
      <c r="C180" s="131"/>
      <c r="D180" s="134"/>
      <c r="E180" s="131"/>
      <c r="F180" s="131"/>
      <c r="G180" s="131"/>
      <c r="H180" s="131"/>
      <c r="I180" s="133"/>
      <c r="J180" s="133"/>
      <c r="K180" s="133"/>
      <c r="L180" s="133"/>
      <c r="M180" s="133"/>
    </row>
    <row r="181" ht="15.75" customHeight="1">
      <c r="A181" s="133"/>
      <c r="B181" s="133"/>
      <c r="C181" s="131"/>
      <c r="D181" s="134"/>
      <c r="E181" s="131"/>
      <c r="F181" s="131"/>
      <c r="G181" s="131"/>
      <c r="H181" s="131"/>
      <c r="I181" s="133"/>
      <c r="J181" s="133"/>
      <c r="K181" s="133"/>
      <c r="L181" s="133"/>
      <c r="M181" s="133"/>
    </row>
    <row r="182" ht="15.75" customHeight="1">
      <c r="A182" s="133"/>
      <c r="B182" s="133"/>
      <c r="C182" s="131"/>
      <c r="D182" s="134"/>
      <c r="E182" s="131"/>
      <c r="F182" s="131"/>
      <c r="G182" s="131"/>
      <c r="H182" s="131"/>
      <c r="I182" s="133"/>
      <c r="J182" s="133"/>
      <c r="K182" s="133"/>
      <c r="L182" s="133"/>
      <c r="M182" s="133"/>
    </row>
    <row r="183" ht="15.75" customHeight="1">
      <c r="A183" s="133"/>
      <c r="B183" s="133"/>
      <c r="C183" s="131"/>
      <c r="D183" s="134"/>
      <c r="E183" s="131"/>
      <c r="F183" s="131"/>
      <c r="G183" s="131"/>
      <c r="H183" s="131"/>
      <c r="I183" s="133"/>
      <c r="J183" s="133"/>
      <c r="K183" s="133"/>
      <c r="L183" s="133"/>
      <c r="M183" s="133"/>
    </row>
    <row r="184" ht="15.75" customHeight="1">
      <c r="A184" s="133"/>
      <c r="B184" s="133"/>
      <c r="C184" s="131"/>
      <c r="D184" s="134"/>
      <c r="E184" s="131"/>
      <c r="F184" s="131"/>
      <c r="G184" s="131"/>
      <c r="H184" s="131"/>
      <c r="I184" s="133"/>
      <c r="J184" s="133"/>
      <c r="K184" s="133"/>
      <c r="L184" s="133"/>
      <c r="M184" s="133"/>
    </row>
    <row r="185" ht="15.75" customHeight="1">
      <c r="A185" s="133"/>
      <c r="B185" s="133"/>
      <c r="C185" s="131"/>
      <c r="D185" s="134"/>
      <c r="E185" s="131"/>
      <c r="F185" s="131"/>
      <c r="G185" s="131"/>
      <c r="H185" s="131"/>
      <c r="I185" s="133"/>
      <c r="J185" s="133"/>
      <c r="K185" s="133"/>
      <c r="L185" s="133"/>
      <c r="M185" s="133"/>
    </row>
    <row r="186" ht="15.75" customHeight="1">
      <c r="A186" s="133"/>
      <c r="B186" s="133"/>
      <c r="C186" s="131"/>
      <c r="D186" s="134"/>
      <c r="E186" s="131"/>
      <c r="F186" s="131"/>
      <c r="G186" s="131"/>
      <c r="H186" s="131"/>
      <c r="I186" s="133"/>
      <c r="J186" s="133"/>
      <c r="K186" s="133"/>
      <c r="L186" s="133"/>
      <c r="M186" s="133"/>
    </row>
    <row r="187" ht="15.75" customHeight="1">
      <c r="A187" s="133"/>
      <c r="B187" s="133"/>
      <c r="C187" s="131"/>
      <c r="D187" s="134"/>
      <c r="E187" s="131"/>
      <c r="F187" s="131"/>
      <c r="G187" s="131"/>
      <c r="H187" s="131"/>
      <c r="I187" s="133"/>
      <c r="J187" s="133"/>
      <c r="K187" s="133"/>
      <c r="L187" s="133"/>
      <c r="M187" s="133"/>
    </row>
    <row r="188" ht="15.75" customHeight="1">
      <c r="A188" s="133"/>
      <c r="B188" s="133"/>
      <c r="C188" s="131"/>
      <c r="D188" s="134"/>
      <c r="E188" s="131"/>
      <c r="F188" s="131"/>
      <c r="G188" s="131"/>
      <c r="H188" s="131"/>
      <c r="I188" s="133"/>
      <c r="J188" s="133"/>
      <c r="K188" s="133"/>
      <c r="L188" s="133"/>
      <c r="M188" s="133"/>
    </row>
    <row r="189" ht="15.75" customHeight="1">
      <c r="A189" s="133"/>
      <c r="B189" s="133"/>
      <c r="C189" s="131"/>
      <c r="D189" s="134"/>
      <c r="E189" s="131"/>
      <c r="F189" s="131"/>
      <c r="G189" s="131"/>
      <c r="H189" s="131"/>
      <c r="I189" s="133"/>
      <c r="J189" s="133"/>
      <c r="K189" s="133"/>
      <c r="L189" s="133"/>
      <c r="M189" s="133"/>
    </row>
    <row r="190" ht="15.75" customHeight="1">
      <c r="A190" s="133"/>
      <c r="B190" s="133"/>
      <c r="C190" s="131"/>
      <c r="D190" s="134"/>
      <c r="E190" s="131"/>
      <c r="F190" s="131"/>
      <c r="G190" s="131"/>
      <c r="H190" s="131"/>
      <c r="I190" s="133"/>
      <c r="J190" s="133"/>
      <c r="K190" s="133"/>
      <c r="L190" s="133"/>
      <c r="M190" s="133"/>
    </row>
    <row r="191" ht="15.75" customHeight="1">
      <c r="A191" s="133"/>
      <c r="B191" s="133"/>
      <c r="C191" s="131"/>
      <c r="D191" s="134"/>
      <c r="E191" s="131"/>
      <c r="F191" s="131"/>
      <c r="G191" s="131"/>
      <c r="H191" s="131"/>
      <c r="I191" s="133"/>
      <c r="J191" s="133"/>
      <c r="K191" s="133"/>
      <c r="L191" s="133"/>
      <c r="M191" s="133"/>
    </row>
    <row r="192" ht="15.75" customHeight="1">
      <c r="A192" s="133"/>
      <c r="B192" s="133"/>
      <c r="C192" s="131"/>
      <c r="D192" s="134"/>
      <c r="E192" s="131"/>
      <c r="F192" s="131"/>
      <c r="G192" s="131"/>
      <c r="H192" s="131"/>
      <c r="I192" s="133"/>
      <c r="J192" s="133"/>
      <c r="K192" s="133"/>
      <c r="L192" s="133"/>
      <c r="M192" s="133"/>
    </row>
    <row r="193" ht="15.75" customHeight="1">
      <c r="A193" s="133"/>
      <c r="B193" s="133"/>
      <c r="C193" s="131"/>
      <c r="D193" s="134"/>
      <c r="E193" s="131"/>
      <c r="F193" s="131"/>
      <c r="G193" s="131"/>
      <c r="H193" s="131"/>
      <c r="I193" s="133"/>
      <c r="J193" s="133"/>
      <c r="K193" s="133"/>
      <c r="L193" s="133"/>
      <c r="M193" s="133"/>
    </row>
    <row r="194" ht="15.75" customHeight="1">
      <c r="A194" s="133"/>
      <c r="B194" s="133"/>
      <c r="C194" s="131"/>
      <c r="D194" s="134"/>
      <c r="E194" s="131"/>
      <c r="F194" s="131"/>
      <c r="G194" s="131"/>
      <c r="H194" s="131"/>
      <c r="I194" s="133"/>
      <c r="J194" s="133"/>
      <c r="K194" s="133"/>
      <c r="L194" s="133"/>
      <c r="M194" s="133"/>
    </row>
    <row r="195" ht="15.75" customHeight="1">
      <c r="A195" s="133"/>
      <c r="B195" s="133"/>
      <c r="C195" s="131"/>
      <c r="D195" s="134"/>
      <c r="E195" s="131"/>
      <c r="F195" s="131"/>
      <c r="G195" s="131"/>
      <c r="H195" s="131"/>
      <c r="I195" s="133"/>
      <c r="J195" s="133"/>
      <c r="K195" s="133"/>
      <c r="L195" s="133"/>
      <c r="M195" s="133"/>
    </row>
    <row r="196" ht="15.75" customHeight="1">
      <c r="A196" s="133"/>
      <c r="B196" s="133"/>
      <c r="C196" s="131"/>
      <c r="D196" s="134"/>
      <c r="E196" s="131"/>
      <c r="F196" s="131"/>
      <c r="G196" s="131"/>
      <c r="H196" s="131"/>
      <c r="I196" s="133"/>
      <c r="J196" s="133"/>
      <c r="K196" s="133"/>
      <c r="L196" s="133"/>
      <c r="M196" s="133"/>
    </row>
    <row r="197" ht="15.75" customHeight="1">
      <c r="A197" s="133"/>
      <c r="B197" s="133"/>
      <c r="C197" s="131"/>
      <c r="D197" s="134"/>
      <c r="E197" s="131"/>
      <c r="F197" s="131"/>
      <c r="G197" s="131"/>
      <c r="H197" s="131"/>
      <c r="I197" s="133"/>
      <c r="J197" s="133"/>
      <c r="K197" s="133"/>
      <c r="L197" s="133"/>
      <c r="M197" s="133"/>
    </row>
    <row r="198" ht="15.75" customHeight="1">
      <c r="A198" s="133"/>
      <c r="B198" s="133"/>
      <c r="C198" s="131"/>
      <c r="D198" s="134"/>
      <c r="E198" s="131"/>
      <c r="F198" s="131"/>
      <c r="G198" s="131"/>
      <c r="H198" s="131"/>
      <c r="I198" s="133"/>
      <c r="J198" s="133"/>
      <c r="K198" s="133"/>
      <c r="L198" s="133"/>
      <c r="M198" s="133"/>
    </row>
    <row r="199" ht="15.75" customHeight="1">
      <c r="A199" s="133"/>
      <c r="B199" s="133"/>
      <c r="C199" s="131"/>
      <c r="D199" s="134"/>
      <c r="E199" s="131"/>
      <c r="F199" s="131"/>
      <c r="G199" s="131"/>
      <c r="H199" s="131"/>
      <c r="I199" s="133"/>
      <c r="J199" s="133"/>
      <c r="K199" s="133"/>
      <c r="L199" s="133"/>
      <c r="M199" s="133"/>
    </row>
    <row r="200" ht="15.75" customHeight="1">
      <c r="A200" s="133"/>
      <c r="B200" s="133"/>
      <c r="C200" s="131"/>
      <c r="D200" s="134"/>
      <c r="E200" s="131"/>
      <c r="F200" s="131"/>
      <c r="G200" s="131"/>
      <c r="H200" s="131"/>
      <c r="I200" s="133"/>
      <c r="J200" s="133"/>
      <c r="K200" s="133"/>
      <c r="L200" s="133"/>
      <c r="M200" s="133"/>
    </row>
    <row r="201" ht="15.75" customHeight="1">
      <c r="A201" s="133"/>
      <c r="B201" s="133"/>
      <c r="C201" s="131"/>
      <c r="D201" s="134"/>
      <c r="E201" s="131"/>
      <c r="F201" s="131"/>
      <c r="G201" s="131"/>
      <c r="H201" s="131"/>
      <c r="I201" s="133"/>
      <c r="J201" s="133"/>
      <c r="K201" s="133"/>
      <c r="L201" s="133"/>
      <c r="M201" s="133"/>
    </row>
    <row r="202" ht="15.75" customHeight="1">
      <c r="A202" s="133"/>
      <c r="B202" s="133"/>
      <c r="C202" s="131"/>
      <c r="D202" s="134"/>
      <c r="E202" s="131"/>
      <c r="F202" s="131"/>
      <c r="G202" s="131"/>
      <c r="H202" s="131"/>
      <c r="I202" s="133"/>
      <c r="J202" s="133"/>
      <c r="K202" s="133"/>
      <c r="L202" s="133"/>
      <c r="M202" s="133"/>
    </row>
    <row r="203" ht="15.75" customHeight="1">
      <c r="A203" s="133"/>
      <c r="B203" s="133"/>
      <c r="C203" s="131"/>
      <c r="D203" s="134"/>
      <c r="E203" s="131"/>
      <c r="F203" s="131"/>
      <c r="G203" s="131"/>
      <c r="H203" s="131"/>
      <c r="I203" s="133"/>
      <c r="J203" s="133"/>
      <c r="K203" s="133"/>
      <c r="L203" s="133"/>
      <c r="M203" s="133"/>
    </row>
    <row r="204" ht="15.75" customHeight="1">
      <c r="A204" s="133"/>
      <c r="B204" s="133"/>
      <c r="C204" s="131"/>
      <c r="D204" s="134"/>
      <c r="E204" s="131"/>
      <c r="F204" s="131"/>
      <c r="G204" s="131"/>
      <c r="H204" s="131"/>
      <c r="I204" s="133"/>
      <c r="J204" s="133"/>
      <c r="K204" s="133"/>
      <c r="L204" s="133"/>
      <c r="M204" s="133"/>
    </row>
    <row r="205" ht="15.75" customHeight="1">
      <c r="A205" s="133"/>
      <c r="B205" s="133"/>
      <c r="C205" s="131"/>
      <c r="D205" s="134"/>
      <c r="E205" s="131"/>
      <c r="F205" s="131"/>
      <c r="G205" s="131"/>
      <c r="H205" s="131"/>
      <c r="I205" s="133"/>
      <c r="J205" s="133"/>
      <c r="K205" s="133"/>
      <c r="L205" s="133"/>
      <c r="M205" s="133"/>
    </row>
    <row r="206" ht="15.75" customHeight="1">
      <c r="A206" s="133"/>
      <c r="B206" s="133"/>
      <c r="C206" s="131"/>
      <c r="D206" s="134"/>
      <c r="E206" s="131"/>
      <c r="F206" s="131"/>
      <c r="G206" s="131"/>
      <c r="H206" s="131"/>
      <c r="I206" s="133"/>
      <c r="J206" s="133"/>
      <c r="K206" s="133"/>
      <c r="L206" s="133"/>
      <c r="M206" s="133"/>
    </row>
    <row r="207" ht="15.75" customHeight="1">
      <c r="A207" s="133"/>
      <c r="B207" s="133"/>
      <c r="C207" s="131"/>
      <c r="D207" s="134"/>
      <c r="E207" s="131"/>
      <c r="F207" s="131"/>
      <c r="G207" s="131"/>
      <c r="H207" s="131"/>
      <c r="I207" s="133"/>
      <c r="J207" s="133"/>
      <c r="K207" s="133"/>
      <c r="L207" s="133"/>
      <c r="M207" s="133"/>
    </row>
    <row r="208" ht="15.75" customHeight="1">
      <c r="A208" s="133"/>
      <c r="B208" s="133"/>
      <c r="C208" s="131"/>
      <c r="D208" s="134"/>
      <c r="E208" s="131"/>
      <c r="F208" s="131"/>
      <c r="G208" s="131"/>
      <c r="H208" s="131"/>
      <c r="I208" s="133"/>
      <c r="J208" s="133"/>
      <c r="K208" s="133"/>
      <c r="L208" s="133"/>
      <c r="M208" s="133"/>
    </row>
    <row r="209" ht="15.75" customHeight="1">
      <c r="A209" s="133"/>
      <c r="B209" s="133"/>
      <c r="C209" s="131"/>
      <c r="D209" s="134"/>
      <c r="E209" s="131"/>
      <c r="F209" s="131"/>
      <c r="G209" s="131"/>
      <c r="H209" s="131"/>
      <c r="I209" s="133"/>
      <c r="J209" s="133"/>
      <c r="K209" s="133"/>
      <c r="L209" s="133"/>
      <c r="M209" s="133"/>
    </row>
    <row r="210" ht="15.75" customHeight="1">
      <c r="A210" s="133"/>
      <c r="B210" s="133"/>
      <c r="C210" s="131"/>
      <c r="D210" s="134"/>
      <c r="E210" s="131"/>
      <c r="F210" s="131"/>
      <c r="G210" s="131"/>
      <c r="H210" s="131"/>
      <c r="I210" s="133"/>
      <c r="J210" s="133"/>
      <c r="K210" s="133"/>
      <c r="L210" s="133"/>
      <c r="M210" s="133"/>
    </row>
    <row r="211" ht="15.75" customHeight="1">
      <c r="A211" s="133"/>
      <c r="B211" s="133"/>
      <c r="C211" s="131"/>
      <c r="D211" s="134"/>
      <c r="E211" s="131"/>
      <c r="F211" s="131"/>
      <c r="G211" s="131"/>
      <c r="H211" s="131"/>
      <c r="I211" s="133"/>
      <c r="J211" s="133"/>
      <c r="K211" s="133"/>
      <c r="L211" s="133"/>
      <c r="M211" s="133"/>
    </row>
    <row r="212" ht="15.75" customHeight="1">
      <c r="A212" s="133"/>
      <c r="B212" s="133"/>
      <c r="C212" s="131"/>
      <c r="D212" s="134"/>
      <c r="E212" s="131"/>
      <c r="F212" s="131"/>
      <c r="G212" s="131"/>
      <c r="H212" s="131"/>
      <c r="I212" s="133"/>
      <c r="J212" s="133"/>
      <c r="K212" s="133"/>
      <c r="L212" s="133"/>
      <c r="M212" s="133"/>
    </row>
    <row r="213" ht="15.75" customHeight="1">
      <c r="A213" s="133"/>
      <c r="B213" s="133"/>
      <c r="C213" s="131"/>
      <c r="D213" s="134"/>
      <c r="E213" s="131"/>
      <c r="F213" s="131"/>
      <c r="G213" s="131"/>
      <c r="H213" s="131"/>
      <c r="I213" s="133"/>
      <c r="J213" s="133"/>
      <c r="K213" s="133"/>
      <c r="L213" s="133"/>
      <c r="M213" s="133"/>
    </row>
    <row r="214" ht="15.75" customHeight="1">
      <c r="A214" s="133"/>
      <c r="B214" s="133"/>
      <c r="C214" s="131"/>
      <c r="D214" s="134"/>
      <c r="E214" s="131"/>
      <c r="F214" s="131"/>
      <c r="G214" s="131"/>
      <c r="H214" s="131"/>
      <c r="I214" s="133"/>
      <c r="J214" s="133"/>
      <c r="K214" s="133"/>
      <c r="L214" s="133"/>
      <c r="M214" s="133"/>
    </row>
    <row r="215" ht="15.75" customHeight="1">
      <c r="A215" s="133"/>
      <c r="B215" s="133"/>
      <c r="C215" s="131"/>
      <c r="D215" s="134"/>
      <c r="E215" s="131"/>
      <c r="F215" s="131"/>
      <c r="G215" s="131"/>
      <c r="H215" s="131"/>
      <c r="I215" s="133"/>
      <c r="J215" s="133"/>
      <c r="K215" s="133"/>
      <c r="L215" s="133"/>
      <c r="M215" s="133"/>
    </row>
    <row r="216" ht="15.75" customHeight="1">
      <c r="A216" s="133"/>
      <c r="B216" s="133"/>
      <c r="C216" s="131"/>
      <c r="D216" s="134"/>
      <c r="E216" s="131"/>
      <c r="F216" s="131"/>
      <c r="G216" s="131"/>
      <c r="H216" s="131"/>
      <c r="I216" s="133"/>
      <c r="J216" s="133"/>
      <c r="K216" s="133"/>
      <c r="L216" s="133"/>
      <c r="M216" s="133"/>
    </row>
    <row r="217" ht="15.75" customHeight="1">
      <c r="A217" s="133"/>
      <c r="B217" s="133"/>
      <c r="C217" s="131"/>
      <c r="D217" s="134"/>
      <c r="E217" s="131"/>
      <c r="F217" s="131"/>
      <c r="G217" s="131"/>
      <c r="H217" s="131"/>
      <c r="I217" s="133"/>
      <c r="J217" s="133"/>
      <c r="K217" s="133"/>
      <c r="L217" s="133"/>
      <c r="M217" s="133"/>
    </row>
    <row r="218" ht="15.75" customHeight="1">
      <c r="A218" s="133"/>
      <c r="B218" s="133"/>
      <c r="C218" s="131"/>
      <c r="D218" s="134"/>
      <c r="E218" s="131"/>
      <c r="F218" s="131"/>
      <c r="G218" s="131"/>
      <c r="H218" s="131"/>
      <c r="I218" s="133"/>
      <c r="J218" s="133"/>
      <c r="K218" s="133"/>
      <c r="L218" s="133"/>
      <c r="M218" s="133"/>
    </row>
    <row r="219" ht="15.75" customHeight="1">
      <c r="A219" s="133"/>
      <c r="B219" s="133"/>
      <c r="C219" s="131"/>
      <c r="D219" s="134"/>
      <c r="E219" s="131"/>
      <c r="F219" s="131"/>
      <c r="G219" s="131"/>
      <c r="H219" s="131"/>
      <c r="I219" s="133"/>
      <c r="J219" s="133"/>
      <c r="K219" s="133"/>
      <c r="L219" s="133"/>
      <c r="M219" s="133"/>
    </row>
    <row r="220" ht="15.75" customHeight="1">
      <c r="A220" s="133"/>
      <c r="B220" s="133"/>
      <c r="C220" s="131"/>
      <c r="D220" s="134"/>
      <c r="E220" s="131"/>
      <c r="F220" s="131"/>
      <c r="G220" s="131"/>
      <c r="H220" s="131"/>
      <c r="I220" s="133"/>
      <c r="J220" s="133"/>
      <c r="K220" s="133"/>
      <c r="L220" s="133"/>
      <c r="M220" s="133"/>
    </row>
    <row r="221" ht="15.75" customHeight="1">
      <c r="A221" s="133"/>
      <c r="B221" s="133"/>
      <c r="C221" s="131"/>
      <c r="D221" s="134"/>
      <c r="E221" s="131"/>
      <c r="F221" s="131"/>
      <c r="G221" s="131"/>
      <c r="H221" s="131"/>
      <c r="I221" s="133"/>
      <c r="J221" s="133"/>
      <c r="K221" s="133"/>
      <c r="L221" s="133"/>
      <c r="M221" s="133"/>
    </row>
    <row r="222" ht="15.75" customHeight="1">
      <c r="A222" s="133"/>
      <c r="B222" s="133"/>
      <c r="C222" s="131"/>
      <c r="D222" s="134"/>
      <c r="E222" s="131"/>
      <c r="F222" s="131"/>
      <c r="G222" s="131"/>
      <c r="H222" s="131"/>
      <c r="I222" s="133"/>
      <c r="J222" s="133"/>
      <c r="K222" s="133"/>
      <c r="L222" s="133"/>
      <c r="M222" s="1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6" t="s">
        <v>1076</v>
      </c>
      <c r="B1" s="136" t="s">
        <v>1077</v>
      </c>
      <c r="C1" s="136" t="s">
        <v>1078</v>
      </c>
      <c r="D1" s="136" t="s">
        <v>1079</v>
      </c>
      <c r="E1" s="136" t="s">
        <v>1080</v>
      </c>
      <c r="F1" s="136" t="s">
        <v>1048</v>
      </c>
      <c r="G1" s="136" t="s">
        <v>1081</v>
      </c>
      <c r="H1" s="136" t="s">
        <v>1082</v>
      </c>
      <c r="I1" s="137"/>
      <c r="J1" s="137"/>
      <c r="K1" s="137"/>
      <c r="L1" s="137"/>
      <c r="M1" s="137"/>
      <c r="N1" s="137"/>
      <c r="O1" s="137"/>
      <c r="P1" s="137"/>
      <c r="Q1" s="137"/>
      <c r="R1" s="137"/>
      <c r="S1" s="137"/>
      <c r="T1" s="137"/>
      <c r="U1" s="137"/>
      <c r="V1" s="137"/>
      <c r="W1" s="137"/>
      <c r="X1" s="137"/>
      <c r="Y1" s="137"/>
      <c r="Z1" s="137"/>
    </row>
    <row r="2" ht="15.75" customHeight="1">
      <c r="A2" s="81">
        <v>1.0</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v>2.0</v>
      </c>
      <c r="B3" s="81"/>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v>3.0</v>
      </c>
      <c r="B4" s="81"/>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v>4.0</v>
      </c>
      <c r="B5" s="81"/>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v>5.0</v>
      </c>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v>6.0</v>
      </c>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v>7.0</v>
      </c>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v>8.0</v>
      </c>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v>9.0</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v>10.0</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v>11.0</v>
      </c>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v>12.0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v>13.0</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v>14.0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v>15.0</v>
      </c>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v>16.0</v>
      </c>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v>17.0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v>18.0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v>19.0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v>20.0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v>21.0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v>22.0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v>23.0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v>24.0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v>25.0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v>26.0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v>27.0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v>28.0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v>29.0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v>30.0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v>31.0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v>32.0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v>33.0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v>34.0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v>35.0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v>36.0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v>37.0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v>38.0</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v>39.0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v>40.0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v>41.0</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v>42.0</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v>43.0</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v>44.0</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v>45.0</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v>46.0</v>
      </c>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v>47.0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v>48.0</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v>49.0</v>
      </c>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8" t="s">
        <v>1083</v>
      </c>
      <c r="B1" s="139">
        <v>1.0</v>
      </c>
      <c r="C1" s="140"/>
      <c r="D1" s="140"/>
      <c r="E1" s="140"/>
      <c r="F1" s="140"/>
      <c r="G1" s="140"/>
      <c r="H1" s="140"/>
      <c r="I1" s="140"/>
      <c r="J1" s="140"/>
      <c r="K1" s="140"/>
      <c r="L1" s="140"/>
      <c r="M1" s="140"/>
      <c r="N1" s="140"/>
      <c r="O1" s="140"/>
      <c r="P1" s="140"/>
      <c r="Q1" s="140"/>
      <c r="R1" s="140"/>
      <c r="S1" s="140"/>
      <c r="T1" s="140"/>
      <c r="U1" s="140"/>
      <c r="V1" s="140"/>
      <c r="W1" s="140"/>
      <c r="X1" s="140"/>
      <c r="Y1" s="140"/>
      <c r="Z1" s="140"/>
    </row>
    <row r="2" ht="15.75" customHeight="1">
      <c r="A2" s="138" t="s">
        <v>1084</v>
      </c>
      <c r="B2" s="139">
        <v>0.34</v>
      </c>
      <c r="C2" s="140"/>
      <c r="D2" s="140"/>
      <c r="E2" s="140"/>
      <c r="F2" s="140"/>
      <c r="G2" s="140"/>
      <c r="H2" s="140"/>
      <c r="I2" s="140"/>
      <c r="J2" s="140"/>
      <c r="K2" s="140"/>
      <c r="L2" s="140"/>
      <c r="M2" s="140"/>
      <c r="N2" s="140"/>
      <c r="O2" s="140"/>
      <c r="P2" s="140"/>
      <c r="Q2" s="140"/>
      <c r="R2" s="140"/>
      <c r="S2" s="140"/>
      <c r="T2" s="140"/>
      <c r="U2" s="140"/>
      <c r="V2" s="140"/>
      <c r="W2" s="140"/>
      <c r="X2" s="140"/>
      <c r="Y2" s="140"/>
      <c r="Z2" s="140"/>
    </row>
    <row r="3" ht="15.75" customHeight="1">
      <c r="A3" s="138" t="s">
        <v>1085</v>
      </c>
      <c r="B3" s="139">
        <v>0.51</v>
      </c>
      <c r="C3" s="140"/>
      <c r="D3" s="140"/>
      <c r="E3" s="140"/>
      <c r="F3" s="140"/>
      <c r="G3" s="140"/>
      <c r="H3" s="140"/>
      <c r="I3" s="140"/>
      <c r="J3" s="140"/>
      <c r="K3" s="140"/>
      <c r="L3" s="140"/>
      <c r="M3" s="140"/>
      <c r="N3" s="140"/>
      <c r="O3" s="140"/>
      <c r="P3" s="140"/>
      <c r="Q3" s="140"/>
      <c r="R3" s="140"/>
      <c r="S3" s="140"/>
      <c r="T3" s="140"/>
      <c r="U3" s="140"/>
      <c r="V3" s="140"/>
      <c r="W3" s="140"/>
      <c r="X3" s="140"/>
      <c r="Y3" s="140"/>
      <c r="Z3" s="140"/>
    </row>
    <row r="4" ht="15.75" customHeight="1">
      <c r="A4" s="138" t="s">
        <v>1086</v>
      </c>
      <c r="B4" s="139">
        <v>0.15</v>
      </c>
      <c r="C4" s="140"/>
      <c r="D4" s="140"/>
      <c r="E4" s="140"/>
      <c r="F4" s="140"/>
      <c r="G4" s="140"/>
      <c r="H4" s="140"/>
      <c r="I4" s="140"/>
      <c r="J4" s="140"/>
      <c r="K4" s="140"/>
      <c r="L4" s="140"/>
      <c r="M4" s="140"/>
      <c r="N4" s="140"/>
      <c r="O4" s="140"/>
      <c r="P4" s="140"/>
      <c r="Q4" s="140"/>
      <c r="R4" s="140"/>
      <c r="S4" s="140"/>
      <c r="T4" s="140"/>
      <c r="U4" s="140"/>
      <c r="V4" s="140"/>
      <c r="W4" s="140"/>
      <c r="X4" s="140"/>
      <c r="Y4" s="140"/>
      <c r="Z4" s="140"/>
    </row>
    <row r="5" ht="15.75" customHeight="1">
      <c r="A5" s="141" t="s">
        <v>1087</v>
      </c>
      <c r="B5" s="139">
        <v>0.05</v>
      </c>
      <c r="C5" s="140"/>
      <c r="D5" s="140"/>
      <c r="E5" s="140"/>
      <c r="F5" s="140"/>
      <c r="G5" s="140"/>
      <c r="H5" s="140"/>
      <c r="I5" s="140"/>
      <c r="J5" s="140"/>
      <c r="K5" s="140"/>
      <c r="L5" s="140"/>
      <c r="M5" s="140"/>
      <c r="N5" s="140"/>
      <c r="O5" s="140"/>
      <c r="P5" s="140"/>
      <c r="Q5" s="140"/>
      <c r="R5" s="140"/>
      <c r="S5" s="140"/>
      <c r="T5" s="140"/>
      <c r="U5" s="140"/>
      <c r="V5" s="140"/>
      <c r="W5" s="140"/>
      <c r="X5" s="140"/>
      <c r="Y5" s="140"/>
      <c r="Z5" s="140"/>
    </row>
    <row r="6" ht="15.75" customHeight="1">
      <c r="A6" s="141" t="s">
        <v>1088</v>
      </c>
      <c r="B6" s="139">
        <v>0.04</v>
      </c>
      <c r="C6" s="140"/>
      <c r="D6" s="140"/>
      <c r="E6" s="140"/>
      <c r="F6" s="140"/>
      <c r="G6" s="140"/>
      <c r="H6" s="140"/>
      <c r="I6" s="140"/>
      <c r="J6" s="140"/>
      <c r="K6" s="140"/>
      <c r="L6" s="140"/>
      <c r="M6" s="140"/>
      <c r="N6" s="140"/>
      <c r="O6" s="140"/>
      <c r="P6" s="140"/>
      <c r="Q6" s="140"/>
      <c r="R6" s="140"/>
      <c r="S6" s="140"/>
      <c r="T6" s="140"/>
      <c r="U6" s="140"/>
      <c r="V6" s="140"/>
      <c r="W6" s="140"/>
      <c r="X6" s="140"/>
      <c r="Y6" s="140"/>
      <c r="Z6" s="140"/>
    </row>
    <row r="7" ht="15.75" customHeight="1">
      <c r="A7" s="141" t="s">
        <v>1089</v>
      </c>
      <c r="B7" s="139"/>
      <c r="C7" s="140"/>
      <c r="D7" s="140"/>
      <c r="E7" s="140"/>
      <c r="F7" s="140"/>
      <c r="G7" s="140"/>
      <c r="H7" s="140"/>
      <c r="I7" s="140"/>
      <c r="J7" s="140"/>
      <c r="K7" s="140"/>
      <c r="L7" s="140"/>
      <c r="M7" s="140"/>
      <c r="N7" s="140"/>
      <c r="O7" s="140"/>
      <c r="P7" s="140"/>
      <c r="Q7" s="140"/>
      <c r="R7" s="140"/>
      <c r="S7" s="140"/>
      <c r="T7" s="140"/>
      <c r="U7" s="140"/>
      <c r="V7" s="140"/>
      <c r="W7" s="140"/>
      <c r="X7" s="140"/>
      <c r="Y7" s="140"/>
      <c r="Z7" s="140"/>
    </row>
    <row r="8" ht="15.75" customHeight="1">
      <c r="A8" s="141" t="s">
        <v>1090</v>
      </c>
      <c r="B8" s="139"/>
      <c r="C8" s="140"/>
      <c r="D8" s="140"/>
      <c r="E8" s="140"/>
      <c r="F8" s="140"/>
      <c r="G8" s="140"/>
      <c r="H8" s="140"/>
      <c r="I8" s="140"/>
      <c r="J8" s="140"/>
      <c r="K8" s="140"/>
      <c r="L8" s="140"/>
      <c r="M8" s="140"/>
      <c r="N8" s="140"/>
      <c r="O8" s="140"/>
      <c r="P8" s="140"/>
      <c r="Q8" s="140"/>
      <c r="R8" s="140"/>
      <c r="S8" s="140"/>
      <c r="T8" s="140"/>
      <c r="U8" s="140"/>
      <c r="V8" s="140"/>
      <c r="W8" s="140"/>
      <c r="X8" s="140"/>
      <c r="Y8" s="140"/>
      <c r="Z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ht="15.7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5.7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5.7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5.7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5.7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5.7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5.7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5.7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5.7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5.7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5.7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5.7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1091</v>
      </c>
      <c r="C1" s="2" t="s">
        <v>1092</v>
      </c>
      <c r="D1" s="2" t="s">
        <v>1093</v>
      </c>
      <c r="E1" s="2" t="s">
        <v>1094</v>
      </c>
      <c r="F1" s="2" t="s">
        <v>1095</v>
      </c>
      <c r="G1" s="2" t="s">
        <v>1096</v>
      </c>
      <c r="H1" s="2" t="s">
        <v>1097</v>
      </c>
      <c r="I1" s="2" t="s">
        <v>1098</v>
      </c>
      <c r="J1" s="2" t="s">
        <v>1099</v>
      </c>
      <c r="K1" s="2" t="s">
        <v>1100</v>
      </c>
      <c r="L1" s="2" t="s">
        <v>1101</v>
      </c>
      <c r="M1" s="2" t="s">
        <v>1102</v>
      </c>
      <c r="N1" s="2" t="s">
        <v>1103</v>
      </c>
      <c r="O1" s="81"/>
      <c r="P1" s="81"/>
      <c r="Q1" s="81"/>
      <c r="R1" s="81"/>
      <c r="S1" s="81"/>
      <c r="T1" s="81"/>
      <c r="U1" s="81"/>
      <c r="V1" s="81"/>
      <c r="W1" s="81"/>
      <c r="X1" s="81"/>
      <c r="Y1" s="81"/>
    </row>
    <row r="2" ht="15.75" customHeight="1">
      <c r="A2" s="137" t="s">
        <v>1104</v>
      </c>
      <c r="B2" s="142"/>
      <c r="C2" s="143"/>
      <c r="D2" s="143"/>
      <c r="E2" s="143"/>
      <c r="F2" s="143"/>
      <c r="G2" s="143"/>
      <c r="H2" s="143"/>
      <c r="I2" s="143"/>
      <c r="J2" s="143"/>
      <c r="K2" s="143"/>
      <c r="L2" s="143"/>
      <c r="M2" s="143"/>
      <c r="N2" s="143"/>
      <c r="O2" s="81"/>
      <c r="P2" s="81"/>
      <c r="Q2" s="81"/>
      <c r="R2" s="81"/>
      <c r="S2" s="81"/>
      <c r="T2" s="81"/>
      <c r="U2" s="81"/>
      <c r="V2" s="81"/>
      <c r="W2" s="81"/>
      <c r="X2" s="81"/>
      <c r="Y2" s="81"/>
    </row>
    <row r="3" ht="15.75" customHeight="1">
      <c r="A3" s="81" t="s">
        <v>1105</v>
      </c>
      <c r="B3" s="142"/>
      <c r="C3" s="142">
        <v>1.8E7</v>
      </c>
      <c r="D3" s="143"/>
      <c r="E3" s="143"/>
      <c r="F3" s="143"/>
      <c r="G3" s="143"/>
      <c r="H3" s="143"/>
      <c r="I3" s="143"/>
      <c r="J3" s="143"/>
      <c r="K3" s="143"/>
      <c r="L3" s="143"/>
      <c r="M3" s="143"/>
      <c r="N3" s="143"/>
      <c r="O3" s="81"/>
      <c r="P3" s="81"/>
      <c r="Q3" s="81"/>
      <c r="R3" s="81"/>
      <c r="S3" s="81"/>
      <c r="T3" s="81"/>
      <c r="U3" s="81"/>
      <c r="V3" s="81"/>
      <c r="W3" s="81"/>
      <c r="X3" s="81"/>
      <c r="Y3" s="81"/>
    </row>
    <row r="4" ht="15.75" customHeight="1">
      <c r="A4" s="81" t="s">
        <v>1106</v>
      </c>
      <c r="B4" s="81"/>
      <c r="C4" s="81"/>
      <c r="D4" s="143"/>
      <c r="E4" s="143"/>
      <c r="F4" s="143"/>
      <c r="G4" s="143"/>
      <c r="H4" s="143"/>
      <c r="I4" s="143"/>
      <c r="J4" s="143"/>
      <c r="K4" s="143"/>
      <c r="L4" s="143"/>
      <c r="M4" s="143"/>
      <c r="N4" s="143"/>
      <c r="O4" s="81"/>
      <c r="P4" s="81"/>
      <c r="Q4" s="81"/>
      <c r="R4" s="81"/>
      <c r="S4" s="81"/>
      <c r="T4" s="81"/>
      <c r="U4" s="81"/>
      <c r="V4" s="81"/>
      <c r="W4" s="81"/>
      <c r="X4" s="81"/>
      <c r="Y4" s="81"/>
    </row>
    <row r="5" ht="15.75" customHeight="1">
      <c r="A5" s="81" t="s">
        <v>1107</v>
      </c>
      <c r="B5" s="81"/>
      <c r="C5" s="81"/>
      <c r="D5" s="143"/>
      <c r="E5" s="143"/>
      <c r="F5" s="143"/>
      <c r="G5" s="143"/>
      <c r="H5" s="143"/>
      <c r="I5" s="143"/>
      <c r="J5" s="143"/>
      <c r="K5" s="143"/>
      <c r="L5" s="143"/>
      <c r="M5" s="143"/>
      <c r="N5" s="143"/>
      <c r="O5" s="81"/>
      <c r="P5" s="81"/>
      <c r="Q5" s="81"/>
      <c r="R5" s="81"/>
      <c r="S5" s="81"/>
      <c r="T5" s="81"/>
      <c r="U5" s="81"/>
      <c r="V5" s="81"/>
      <c r="W5" s="81"/>
      <c r="X5" s="81"/>
      <c r="Y5" s="81"/>
    </row>
    <row r="6" ht="15.75" customHeight="1">
      <c r="A6" s="144" t="s">
        <v>1108</v>
      </c>
      <c r="B6" s="145"/>
      <c r="C6" s="145"/>
      <c r="D6" s="146"/>
      <c r="E6" s="146"/>
      <c r="F6" s="146"/>
      <c r="G6" s="146"/>
      <c r="H6" s="146"/>
      <c r="I6" s="146"/>
      <c r="J6" s="146"/>
      <c r="K6" s="146"/>
      <c r="L6" s="146"/>
      <c r="M6" s="146"/>
      <c r="N6" s="146"/>
      <c r="O6" s="137"/>
      <c r="P6" s="137"/>
      <c r="Q6" s="137"/>
      <c r="R6" s="137"/>
      <c r="S6" s="137"/>
      <c r="T6" s="137"/>
      <c r="U6" s="137"/>
      <c r="V6" s="137"/>
      <c r="W6" s="137"/>
      <c r="X6" s="137"/>
      <c r="Y6" s="137"/>
    </row>
    <row r="7" ht="15.75" customHeight="1">
      <c r="A7" s="140" t="s">
        <v>1109</v>
      </c>
      <c r="B7" s="147"/>
      <c r="C7" s="148">
        <f>SUM(D7:N7)</f>
        <v>7700000</v>
      </c>
      <c r="D7" s="148">
        <f>D24*'CF landlord '!$B$2</f>
        <v>200000</v>
      </c>
      <c r="E7" s="148">
        <f>E24*'CF landlord '!$B$2</f>
        <v>300000</v>
      </c>
      <c r="F7" s="148">
        <f>F24*'CF landlord '!$B$2</f>
        <v>400000</v>
      </c>
      <c r="G7" s="148">
        <f>G24*'CF landlord '!$B$2</f>
        <v>500000</v>
      </c>
      <c r="H7" s="148">
        <f>H24*'CF landlord '!$B$2</f>
        <v>600000</v>
      </c>
      <c r="I7" s="148">
        <f>I24*'CF landlord '!$B$2</f>
        <v>700000</v>
      </c>
      <c r="J7" s="148">
        <f>J24*'CF landlord '!$B$2</f>
        <v>800000</v>
      </c>
      <c r="K7" s="148">
        <f>K24*'CF landlord '!$B$2</f>
        <v>900000</v>
      </c>
      <c r="L7" s="148">
        <f>L24*'CF landlord '!$B$2</f>
        <v>1000000</v>
      </c>
      <c r="M7" s="148">
        <f>M24*'CF landlord '!$B$2</f>
        <v>1100000</v>
      </c>
      <c r="N7" s="148">
        <f>N24*'CF landlord '!$B$2</f>
        <v>1200000</v>
      </c>
      <c r="O7" s="81"/>
      <c r="P7" s="81"/>
      <c r="Q7" s="81"/>
      <c r="R7" s="81"/>
      <c r="S7" s="81"/>
      <c r="T7" s="81"/>
      <c r="U7" s="81"/>
      <c r="V7" s="81"/>
      <c r="W7" s="81"/>
      <c r="X7" s="81"/>
      <c r="Y7" s="81"/>
    </row>
    <row r="8" ht="15.75" customHeight="1">
      <c r="A8" s="140" t="s">
        <v>1110</v>
      </c>
      <c r="B8" s="149"/>
      <c r="C8" s="149">
        <v>0.05</v>
      </c>
      <c r="D8" s="147"/>
      <c r="E8" s="147"/>
      <c r="F8" s="147"/>
      <c r="G8" s="147"/>
      <c r="H8" s="147"/>
      <c r="I8" s="147"/>
      <c r="J8" s="150"/>
      <c r="K8" s="150"/>
      <c r="L8" s="147"/>
      <c r="M8" s="147"/>
      <c r="N8" s="150"/>
      <c r="O8" s="81"/>
      <c r="P8" s="81"/>
      <c r="Q8" s="81"/>
      <c r="R8" s="81"/>
      <c r="S8" s="81"/>
      <c r="T8" s="81"/>
      <c r="U8" s="81"/>
      <c r="V8" s="81"/>
      <c r="W8" s="81"/>
      <c r="X8" s="81"/>
      <c r="Y8" s="81"/>
    </row>
    <row r="9" ht="15.75" customHeight="1">
      <c r="A9" s="144" t="s">
        <v>1111</v>
      </c>
      <c r="B9" s="140"/>
      <c r="C9" s="140"/>
      <c r="D9" s="147"/>
      <c r="E9" s="147"/>
      <c r="F9" s="147"/>
      <c r="G9" s="147"/>
      <c r="H9" s="147"/>
      <c r="I9" s="147"/>
      <c r="J9" s="150"/>
      <c r="K9" s="150"/>
      <c r="L9" s="147"/>
      <c r="M9" s="147"/>
      <c r="N9" s="150"/>
      <c r="O9" s="81"/>
      <c r="P9" s="81"/>
      <c r="Q9" s="81"/>
      <c r="R9" s="81"/>
      <c r="S9" s="81"/>
      <c r="T9" s="81"/>
      <c r="U9" s="81"/>
      <c r="V9" s="81"/>
      <c r="W9" s="81"/>
      <c r="X9" s="81"/>
      <c r="Y9" s="81"/>
    </row>
    <row r="10" ht="15.75" customHeight="1">
      <c r="A10" s="140" t="s">
        <v>1112</v>
      </c>
      <c r="B10" s="140" t="s">
        <v>1037</v>
      </c>
      <c r="C10" s="149">
        <v>0.5</v>
      </c>
      <c r="D10" s="147"/>
      <c r="E10" s="147"/>
      <c r="F10" s="147"/>
      <c r="G10" s="147"/>
      <c r="H10" s="147"/>
      <c r="I10" s="147"/>
      <c r="J10" s="150"/>
      <c r="K10" s="150"/>
      <c r="L10" s="147"/>
      <c r="M10" s="147"/>
      <c r="N10" s="150"/>
      <c r="O10" s="81"/>
      <c r="P10" s="81"/>
      <c r="Q10" s="81"/>
      <c r="R10" s="81"/>
      <c r="S10" s="81"/>
      <c r="T10" s="81"/>
      <c r="U10" s="81"/>
      <c r="V10" s="81"/>
      <c r="W10" s="81"/>
      <c r="X10" s="81"/>
      <c r="Y10" s="81"/>
    </row>
    <row r="11" ht="15.75" customHeight="1">
      <c r="A11" s="151" t="s">
        <v>1112</v>
      </c>
      <c r="B11" s="140" t="s">
        <v>1113</v>
      </c>
      <c r="C11" s="140"/>
      <c r="D11" s="147"/>
      <c r="E11" s="147"/>
      <c r="F11" s="147"/>
      <c r="G11" s="147"/>
      <c r="H11" s="147"/>
      <c r="I11" s="147"/>
      <c r="J11" s="150"/>
      <c r="K11" s="150"/>
      <c r="L11" s="147"/>
      <c r="M11" s="147"/>
      <c r="N11" s="150"/>
      <c r="O11" s="81"/>
      <c r="P11" s="81"/>
      <c r="Q11" s="81"/>
      <c r="R11" s="81"/>
      <c r="S11" s="81"/>
      <c r="T11" s="81"/>
      <c r="U11" s="81"/>
      <c r="V11" s="81"/>
      <c r="W11" s="81"/>
      <c r="X11" s="81"/>
      <c r="Y11" s="81"/>
    </row>
    <row r="12" ht="15.75" customHeight="1">
      <c r="A12" s="151" t="s">
        <v>1114</v>
      </c>
      <c r="B12" s="140" t="s">
        <v>1115</v>
      </c>
      <c r="C12" s="140"/>
      <c r="D12" s="147"/>
      <c r="E12" s="147"/>
      <c r="F12" s="147"/>
      <c r="G12" s="147"/>
      <c r="H12" s="147"/>
      <c r="I12" s="147"/>
      <c r="J12" s="150"/>
      <c r="K12" s="150"/>
      <c r="L12" s="147"/>
      <c r="M12" s="147"/>
      <c r="N12" s="150"/>
      <c r="O12" s="81"/>
      <c r="P12" s="81"/>
      <c r="Q12" s="81"/>
      <c r="R12" s="81"/>
      <c r="S12" s="81"/>
      <c r="T12" s="81"/>
      <c r="U12" s="81"/>
      <c r="V12" s="81"/>
      <c r="W12" s="81"/>
      <c r="X12" s="81"/>
      <c r="Y12" s="81"/>
    </row>
    <row r="13" ht="15.75" customHeight="1">
      <c r="A13" s="144" t="s">
        <v>1116</v>
      </c>
      <c r="B13" s="140"/>
      <c r="C13" s="140"/>
      <c r="D13" s="147"/>
      <c r="E13" s="147"/>
      <c r="F13" s="147"/>
      <c r="G13" s="147"/>
      <c r="H13" s="147"/>
      <c r="I13" s="147"/>
      <c r="J13" s="150"/>
      <c r="K13" s="150"/>
      <c r="L13" s="147"/>
      <c r="M13" s="147"/>
      <c r="N13" s="150"/>
      <c r="O13" s="81"/>
      <c r="P13" s="81"/>
      <c r="Q13" s="81"/>
      <c r="R13" s="81"/>
      <c r="S13" s="81"/>
      <c r="T13" s="81"/>
      <c r="U13" s="81"/>
      <c r="V13" s="81"/>
      <c r="W13" s="81"/>
      <c r="X13" s="81"/>
      <c r="Y13" s="81"/>
    </row>
    <row r="14" ht="15.75" customHeight="1">
      <c r="A14" s="81" t="s">
        <v>1117</v>
      </c>
      <c r="B14" s="81"/>
      <c r="C14" s="142">
        <f>model!C2</f>
        <v>16396396.38</v>
      </c>
      <c r="D14" s="143"/>
      <c r="E14" s="143"/>
      <c r="F14" s="143"/>
      <c r="G14" s="143"/>
      <c r="H14" s="143"/>
      <c r="I14" s="143"/>
      <c r="J14" s="143"/>
      <c r="K14" s="143"/>
      <c r="L14" s="143"/>
      <c r="M14" s="143"/>
      <c r="N14" s="143"/>
      <c r="O14" s="81"/>
      <c r="P14" s="81"/>
      <c r="Q14" s="81"/>
      <c r="R14" s="81"/>
      <c r="S14" s="81"/>
      <c r="T14" s="81"/>
      <c r="U14" s="81"/>
      <c r="V14" s="81"/>
      <c r="W14" s="81"/>
      <c r="X14" s="81"/>
      <c r="Y14" s="81"/>
    </row>
    <row r="15" ht="15.75" customHeight="1">
      <c r="A15" s="140" t="s">
        <v>1118</v>
      </c>
      <c r="B15" s="149"/>
      <c r="C15" s="149"/>
      <c r="D15" s="147"/>
      <c r="E15" s="147"/>
      <c r="F15" s="147"/>
      <c r="G15" s="147"/>
      <c r="H15" s="147"/>
      <c r="I15" s="147"/>
      <c r="J15" s="150"/>
      <c r="K15" s="150"/>
      <c r="L15" s="147"/>
      <c r="M15" s="147"/>
      <c r="N15" s="150"/>
      <c r="O15" s="81"/>
      <c r="P15" s="81"/>
      <c r="Q15" s="81"/>
      <c r="R15" s="81"/>
      <c r="S15" s="81"/>
      <c r="T15" s="81"/>
      <c r="U15" s="81"/>
      <c r="V15" s="81"/>
      <c r="W15" s="81"/>
      <c r="X15" s="81"/>
      <c r="Y15" s="81"/>
    </row>
    <row r="16" ht="15.75" customHeight="1">
      <c r="A16" s="151" t="s">
        <v>1119</v>
      </c>
      <c r="B16" s="140"/>
      <c r="C16" s="140"/>
      <c r="D16" s="147"/>
      <c r="E16" s="147"/>
      <c r="F16" s="147"/>
      <c r="G16" s="147"/>
      <c r="H16" s="147"/>
      <c r="I16" s="147"/>
      <c r="J16" s="150"/>
      <c r="K16" s="150"/>
      <c r="L16" s="147"/>
      <c r="M16" s="147"/>
      <c r="N16" s="150"/>
      <c r="O16" s="81"/>
      <c r="P16" s="81"/>
      <c r="Q16" s="81"/>
      <c r="R16" s="81"/>
      <c r="S16" s="81"/>
      <c r="T16" s="81"/>
      <c r="U16" s="81"/>
      <c r="V16" s="81"/>
      <c r="W16" s="81"/>
      <c r="X16" s="81"/>
      <c r="Y16" s="81"/>
    </row>
    <row r="17" ht="15.75" customHeight="1">
      <c r="A17" s="151" t="s">
        <v>1120</v>
      </c>
      <c r="B17" s="140"/>
      <c r="C17" s="140"/>
      <c r="D17" s="147"/>
      <c r="E17" s="147"/>
      <c r="F17" s="147"/>
      <c r="G17" s="147"/>
      <c r="H17" s="147"/>
      <c r="I17" s="147"/>
      <c r="J17" s="150"/>
      <c r="K17" s="150"/>
      <c r="L17" s="147"/>
      <c r="M17" s="147"/>
      <c r="N17" s="150"/>
      <c r="O17" s="81"/>
      <c r="P17" s="81"/>
      <c r="Q17" s="81"/>
      <c r="R17" s="81"/>
      <c r="S17" s="81"/>
      <c r="T17" s="81"/>
      <c r="U17" s="81"/>
      <c r="V17" s="81"/>
      <c r="W17" s="81"/>
      <c r="X17" s="81"/>
      <c r="Y17" s="81"/>
    </row>
    <row r="18" ht="15.75" customHeight="1">
      <c r="A18" s="140"/>
      <c r="B18" s="140"/>
      <c r="C18" s="140"/>
      <c r="D18" s="147"/>
      <c r="E18" s="147"/>
      <c r="F18" s="147"/>
      <c r="G18" s="147"/>
      <c r="H18" s="147"/>
      <c r="I18" s="147"/>
      <c r="J18" s="150"/>
      <c r="K18" s="150"/>
      <c r="L18" s="147"/>
      <c r="M18" s="147"/>
      <c r="N18" s="150"/>
      <c r="O18" s="81"/>
      <c r="P18" s="81"/>
      <c r="Q18" s="81"/>
      <c r="R18" s="81"/>
      <c r="S18" s="81"/>
      <c r="T18" s="81"/>
      <c r="U18" s="81"/>
      <c r="V18" s="81"/>
      <c r="W18" s="81"/>
      <c r="X18" s="81"/>
      <c r="Y18" s="81"/>
    </row>
    <row r="19" ht="15.75" customHeight="1">
      <c r="A19" s="152" t="s">
        <v>1008</v>
      </c>
      <c r="B19" s="153"/>
      <c r="C19" s="153">
        <v>254000.0</v>
      </c>
      <c r="D19" s="147"/>
      <c r="E19" s="147"/>
      <c r="F19" s="147"/>
      <c r="G19" s="147"/>
      <c r="H19" s="147"/>
      <c r="I19" s="150"/>
      <c r="J19" s="150"/>
      <c r="K19" s="150"/>
      <c r="L19" s="81"/>
      <c r="M19" s="81"/>
      <c r="N19" s="81"/>
      <c r="O19" s="81"/>
      <c r="P19" s="81"/>
      <c r="Q19" s="81"/>
      <c r="R19" s="81"/>
      <c r="S19" s="81"/>
      <c r="T19" s="81"/>
      <c r="U19" s="81"/>
      <c r="V19" s="81"/>
      <c r="W19" s="81"/>
      <c r="X19" s="81"/>
      <c r="Y19" s="81"/>
    </row>
    <row r="20" ht="15.75" customHeight="1">
      <c r="A20" s="154" t="s">
        <v>1121</v>
      </c>
      <c r="B20" s="98"/>
      <c r="C20" s="98">
        <v>0.2</v>
      </c>
      <c r="D20" s="147"/>
      <c r="E20" s="147"/>
      <c r="F20" s="147"/>
      <c r="G20" s="147"/>
      <c r="H20" s="147"/>
      <c r="I20" s="147"/>
      <c r="J20" s="150"/>
      <c r="K20" s="150"/>
      <c r="L20" s="81"/>
      <c r="M20" s="81"/>
      <c r="N20" s="81"/>
      <c r="O20" s="81"/>
      <c r="P20" s="81"/>
      <c r="Q20" s="81"/>
      <c r="R20" s="81"/>
      <c r="S20" s="81"/>
      <c r="T20" s="81"/>
      <c r="U20" s="81"/>
      <c r="V20" s="81"/>
      <c r="W20" s="81"/>
      <c r="X20" s="81"/>
      <c r="Y20" s="81"/>
    </row>
    <row r="21" ht="15.75" customHeight="1">
      <c r="A21" s="152" t="s">
        <v>1122</v>
      </c>
      <c r="B21" s="153"/>
      <c r="C21" s="153">
        <f>C19-C19*C20</f>
        <v>203200</v>
      </c>
      <c r="D21" s="147"/>
      <c r="E21" s="147"/>
      <c r="F21" s="147"/>
      <c r="G21" s="147"/>
      <c r="H21" s="147"/>
      <c r="I21" s="147"/>
      <c r="J21" s="150"/>
      <c r="K21" s="150"/>
      <c r="L21" s="81"/>
      <c r="M21" s="81"/>
      <c r="N21" s="81"/>
      <c r="O21" s="81"/>
      <c r="P21" s="81"/>
      <c r="Q21" s="81"/>
      <c r="R21" s="81"/>
      <c r="S21" s="81"/>
      <c r="T21" s="81"/>
      <c r="U21" s="81"/>
      <c r="V21" s="81"/>
      <c r="W21" s="81"/>
      <c r="X21" s="81"/>
      <c r="Y21" s="81"/>
    </row>
    <row r="22" ht="15.75" customHeight="1">
      <c r="A22" s="151" t="s">
        <v>1123</v>
      </c>
      <c r="B22" s="140"/>
      <c r="C22" s="140"/>
      <c r="D22" s="147"/>
      <c r="E22" s="147"/>
      <c r="F22" s="147"/>
      <c r="G22" s="147"/>
      <c r="H22" s="147"/>
      <c r="I22" s="147"/>
      <c r="J22" s="150"/>
      <c r="K22" s="150"/>
      <c r="L22" s="147"/>
      <c r="M22" s="147"/>
      <c r="N22" s="150"/>
      <c r="O22" s="81"/>
      <c r="P22" s="81"/>
      <c r="Q22" s="81"/>
      <c r="R22" s="81"/>
      <c r="S22" s="81"/>
      <c r="T22" s="81"/>
      <c r="U22" s="81"/>
      <c r="V22" s="81"/>
      <c r="W22" s="81"/>
      <c r="X22" s="81"/>
      <c r="Y22" s="81"/>
    </row>
    <row r="23" ht="15.75" customHeight="1">
      <c r="A23" s="152"/>
      <c r="B23" s="153"/>
      <c r="C23" s="153"/>
      <c r="D23" s="147"/>
      <c r="E23" s="147"/>
      <c r="F23" s="147"/>
      <c r="G23" s="147"/>
      <c r="H23" s="147"/>
      <c r="I23" s="147"/>
      <c r="J23" s="150"/>
      <c r="K23" s="150"/>
      <c r="L23" s="81"/>
      <c r="M23" s="81"/>
      <c r="N23" s="81"/>
      <c r="O23" s="81"/>
      <c r="P23" s="81"/>
      <c r="Q23" s="81"/>
      <c r="R23" s="81"/>
      <c r="S23" s="81"/>
      <c r="T23" s="81"/>
      <c r="U23" s="81"/>
      <c r="V23" s="81"/>
      <c r="W23" s="81"/>
      <c r="X23" s="81"/>
      <c r="Y23" s="81"/>
    </row>
    <row r="24" ht="15.75" customHeight="1">
      <c r="A24" s="152" t="s">
        <v>1124</v>
      </c>
      <c r="B24" s="153"/>
      <c r="C24" s="153">
        <v>2000.0</v>
      </c>
      <c r="D24" s="2">
        <v>2.0</v>
      </c>
      <c r="E24" s="2">
        <v>3.0</v>
      </c>
      <c r="F24" s="2">
        <v>4.0</v>
      </c>
      <c r="G24" s="2">
        <v>5.0</v>
      </c>
      <c r="H24" s="2">
        <v>6.0</v>
      </c>
      <c r="I24" s="2">
        <v>7.0</v>
      </c>
      <c r="J24" s="2">
        <v>8.0</v>
      </c>
      <c r="K24" s="2">
        <v>9.0</v>
      </c>
      <c r="L24" s="2">
        <v>10.0</v>
      </c>
      <c r="M24" s="2">
        <v>11.0</v>
      </c>
      <c r="N24" s="2">
        <v>12.0</v>
      </c>
      <c r="O24" s="81"/>
      <c r="P24" s="81"/>
      <c r="Q24" s="81"/>
      <c r="R24" s="81"/>
      <c r="S24" s="81"/>
      <c r="T24" s="81"/>
      <c r="U24" s="81"/>
      <c r="V24" s="81"/>
      <c r="W24" s="81"/>
      <c r="X24" s="81"/>
      <c r="Y24" s="81"/>
    </row>
    <row r="25" ht="15.75" customHeight="1">
      <c r="A25" s="144" t="s">
        <v>1125</v>
      </c>
      <c r="B25" s="148"/>
      <c r="C25" s="148">
        <f>C3/C14*C24</f>
        <v>2195.604398</v>
      </c>
      <c r="D25" s="147"/>
      <c r="E25" s="147"/>
      <c r="F25" s="147"/>
      <c r="G25" s="147"/>
      <c r="H25" s="147"/>
      <c r="I25" s="147"/>
      <c r="J25" s="150"/>
      <c r="K25" s="150"/>
      <c r="L25" s="81"/>
      <c r="M25" s="81"/>
      <c r="N25" s="81"/>
      <c r="O25" s="81"/>
      <c r="P25" s="81"/>
      <c r="Q25" s="81"/>
      <c r="R25" s="81"/>
      <c r="S25" s="81"/>
      <c r="T25" s="81"/>
      <c r="U25" s="81"/>
      <c r="V25" s="81"/>
      <c r="W25" s="81"/>
      <c r="X25" s="81"/>
      <c r="Y25" s="81"/>
    </row>
    <row r="26" ht="15.75" customHeight="1">
      <c r="A26" s="155" t="s">
        <v>1126</v>
      </c>
      <c r="B26" s="156"/>
      <c r="C26" s="156">
        <f>C24/C14</f>
        <v>0.0001219780221</v>
      </c>
      <c r="D26" s="147"/>
      <c r="E26" s="147"/>
      <c r="F26" s="147"/>
      <c r="G26" s="147"/>
      <c r="H26" s="147"/>
      <c r="I26" s="147"/>
      <c r="J26" s="150"/>
      <c r="K26" s="150"/>
      <c r="L26" s="147"/>
      <c r="M26" s="147"/>
      <c r="N26" s="150"/>
      <c r="O26" s="81"/>
      <c r="P26" s="81"/>
      <c r="Q26" s="81"/>
      <c r="R26" s="81"/>
      <c r="S26" s="81"/>
      <c r="T26" s="81"/>
      <c r="U26" s="81"/>
      <c r="V26" s="81"/>
      <c r="W26" s="81"/>
      <c r="X26" s="81"/>
      <c r="Y26" s="81"/>
    </row>
    <row r="27" ht="15.75" customHeight="1">
      <c r="A27" s="157" t="s">
        <v>1127</v>
      </c>
      <c r="B27" s="140"/>
      <c r="C27" s="147">
        <v>0.0</v>
      </c>
      <c r="D27" s="147">
        <v>0.0</v>
      </c>
      <c r="E27" s="147">
        <v>0.0</v>
      </c>
      <c r="F27" s="147">
        <v>0.0</v>
      </c>
      <c r="G27" s="147">
        <v>1.0</v>
      </c>
      <c r="H27" s="147">
        <v>2.0</v>
      </c>
      <c r="I27" s="147">
        <v>3.0</v>
      </c>
      <c r="J27" s="147">
        <v>5.0</v>
      </c>
      <c r="K27" s="147">
        <v>7.0</v>
      </c>
      <c r="L27" s="147">
        <v>13.0</v>
      </c>
      <c r="M27" s="147">
        <v>30.0</v>
      </c>
      <c r="N27" s="147">
        <v>20.0</v>
      </c>
      <c r="O27" s="81"/>
      <c r="P27" s="81"/>
      <c r="Q27" s="81"/>
      <c r="R27" s="81"/>
      <c r="S27" s="81"/>
      <c r="T27" s="81"/>
      <c r="U27" s="81"/>
      <c r="V27" s="81"/>
      <c r="W27" s="81"/>
      <c r="X27" s="81"/>
      <c r="Y27" s="81"/>
    </row>
    <row r="28" ht="15.75" customHeight="1">
      <c r="A28" s="140" t="s">
        <v>1128</v>
      </c>
      <c r="B28" s="140"/>
      <c r="C28" s="158" t="str">
        <f t="shared" ref="C28:N28" si="1">C27*#REF!</f>
        <v>#REF!</v>
      </c>
      <c r="D28" s="158" t="str">
        <f t="shared" si="1"/>
        <v>#REF!</v>
      </c>
      <c r="E28" s="158" t="str">
        <f t="shared" si="1"/>
        <v>#REF!</v>
      </c>
      <c r="F28" s="158" t="str">
        <f t="shared" si="1"/>
        <v>#REF!</v>
      </c>
      <c r="G28" s="158" t="str">
        <f t="shared" si="1"/>
        <v>#REF!</v>
      </c>
      <c r="H28" s="158" t="str">
        <f t="shared" si="1"/>
        <v>#REF!</v>
      </c>
      <c r="I28" s="158" t="str">
        <f t="shared" si="1"/>
        <v>#REF!</v>
      </c>
      <c r="J28" s="158" t="str">
        <f t="shared" si="1"/>
        <v>#REF!</v>
      </c>
      <c r="K28" s="158" t="str">
        <f t="shared" si="1"/>
        <v>#REF!</v>
      </c>
      <c r="L28" s="158" t="str">
        <f t="shared" si="1"/>
        <v>#REF!</v>
      </c>
      <c r="M28" s="158" t="str">
        <f t="shared" si="1"/>
        <v>#REF!</v>
      </c>
      <c r="N28" s="158" t="str">
        <f t="shared" si="1"/>
        <v>#REF!</v>
      </c>
      <c r="O28" s="81"/>
      <c r="P28" s="81"/>
      <c r="Q28" s="81"/>
      <c r="R28" s="81"/>
      <c r="S28" s="81"/>
      <c r="T28" s="81"/>
      <c r="U28" s="81"/>
      <c r="V28" s="81"/>
      <c r="W28" s="81"/>
      <c r="X28" s="81"/>
      <c r="Y28" s="81"/>
    </row>
    <row r="29" ht="15.75" customHeight="1">
      <c r="A29" s="155" t="s">
        <v>1126</v>
      </c>
      <c r="B29" s="159"/>
      <c r="C29" s="158"/>
      <c r="D29" s="158"/>
      <c r="E29" s="158"/>
      <c r="F29" s="158"/>
      <c r="G29" s="160" t="str">
        <f t="shared" ref="G29:N29" si="2">G27*#REF!</f>
        <v>#REF!</v>
      </c>
      <c r="H29" s="160" t="str">
        <f t="shared" si="2"/>
        <v>#REF!</v>
      </c>
      <c r="I29" s="160" t="str">
        <f t="shared" si="2"/>
        <v>#REF!</v>
      </c>
      <c r="J29" s="160" t="str">
        <f t="shared" si="2"/>
        <v>#REF!</v>
      </c>
      <c r="K29" s="160" t="str">
        <f t="shared" si="2"/>
        <v>#REF!</v>
      </c>
      <c r="L29" s="160" t="str">
        <f t="shared" si="2"/>
        <v>#REF!</v>
      </c>
      <c r="M29" s="160" t="str">
        <f t="shared" si="2"/>
        <v>#REF!</v>
      </c>
      <c r="N29" s="160" t="str">
        <f t="shared" si="2"/>
        <v>#REF!</v>
      </c>
      <c r="O29" s="81"/>
      <c r="P29" s="81"/>
      <c r="Q29" s="81"/>
      <c r="R29" s="81"/>
      <c r="S29" s="81"/>
      <c r="T29" s="81"/>
      <c r="U29" s="81"/>
      <c r="V29" s="81"/>
      <c r="W29" s="81"/>
      <c r="X29" s="81"/>
      <c r="Y29" s="81"/>
    </row>
    <row r="30" ht="15.75" customHeight="1">
      <c r="A30" s="155" t="s">
        <v>1129</v>
      </c>
      <c r="B30" s="140"/>
      <c r="C30" s="158"/>
      <c r="D30" s="158"/>
      <c r="E30" s="158"/>
      <c r="F30" s="158"/>
      <c r="G30" s="160" t="str">
        <f t="shared" ref="G30:N30" si="3">G29+F30</f>
        <v>#REF!</v>
      </c>
      <c r="H30" s="160" t="str">
        <f t="shared" si="3"/>
        <v>#REF!</v>
      </c>
      <c r="I30" s="160" t="str">
        <f t="shared" si="3"/>
        <v>#REF!</v>
      </c>
      <c r="J30" s="160" t="str">
        <f t="shared" si="3"/>
        <v>#REF!</v>
      </c>
      <c r="K30" s="160" t="str">
        <f t="shared" si="3"/>
        <v>#REF!</v>
      </c>
      <c r="L30" s="160" t="str">
        <f t="shared" si="3"/>
        <v>#REF!</v>
      </c>
      <c r="M30" s="160" t="str">
        <f t="shared" si="3"/>
        <v>#REF!</v>
      </c>
      <c r="N30" s="160" t="str">
        <f t="shared" si="3"/>
        <v>#REF!</v>
      </c>
      <c r="O30" s="81"/>
      <c r="P30" s="81"/>
      <c r="Q30" s="81"/>
      <c r="R30" s="81"/>
      <c r="S30" s="81"/>
      <c r="T30" s="81"/>
      <c r="U30" s="81"/>
      <c r="V30" s="81"/>
      <c r="W30" s="81"/>
      <c r="X30" s="81"/>
      <c r="Y30" s="81"/>
    </row>
    <row r="31" ht="15.75" customHeight="1">
      <c r="A31" s="140" t="s">
        <v>1130</v>
      </c>
      <c r="B31" s="140"/>
      <c r="C31" s="158" t="str">
        <f>C28+#REF!</f>
        <v>#REF!</v>
      </c>
      <c r="D31" s="158" t="str">
        <f t="shared" ref="D31:N31" si="4">D28+C31</f>
        <v>#REF!</v>
      </c>
      <c r="E31" s="158" t="str">
        <f t="shared" si="4"/>
        <v>#REF!</v>
      </c>
      <c r="F31" s="158" t="str">
        <f t="shared" si="4"/>
        <v>#REF!</v>
      </c>
      <c r="G31" s="158" t="str">
        <f t="shared" si="4"/>
        <v>#REF!</v>
      </c>
      <c r="H31" s="147" t="str">
        <f t="shared" si="4"/>
        <v>#REF!</v>
      </c>
      <c r="I31" s="147" t="str">
        <f t="shared" si="4"/>
        <v>#REF!</v>
      </c>
      <c r="J31" s="147" t="str">
        <f t="shared" si="4"/>
        <v>#REF!</v>
      </c>
      <c r="K31" s="147" t="str">
        <f t="shared" si="4"/>
        <v>#REF!</v>
      </c>
      <c r="L31" s="147" t="str">
        <f t="shared" si="4"/>
        <v>#REF!</v>
      </c>
      <c r="M31" s="147" t="str">
        <f t="shared" si="4"/>
        <v>#REF!</v>
      </c>
      <c r="N31" s="147" t="str">
        <f t="shared" si="4"/>
        <v>#REF!</v>
      </c>
      <c r="O31" s="81"/>
      <c r="P31" s="81"/>
      <c r="Q31" s="81"/>
      <c r="R31" s="81"/>
      <c r="S31" s="81"/>
      <c r="T31" s="81"/>
      <c r="U31" s="81"/>
      <c r="V31" s="81"/>
      <c r="W31" s="81"/>
      <c r="X31" s="81"/>
      <c r="Y31" s="81"/>
    </row>
    <row r="32" ht="15.75" customHeight="1">
      <c r="A32" s="140" t="s">
        <v>1131</v>
      </c>
      <c r="B32" s="140"/>
      <c r="C32" s="147" t="str">
        <f>C37-C31</f>
        <v>#REF!</v>
      </c>
      <c r="D32" s="147" t="str">
        <f t="shared" ref="D32:F32" si="5">C32+D34-D31</f>
        <v>#REF!</v>
      </c>
      <c r="E32" s="147" t="str">
        <f t="shared" si="5"/>
        <v>#REF!</v>
      </c>
      <c r="F32" s="147" t="str">
        <f t="shared" si="5"/>
        <v>#REF!</v>
      </c>
      <c r="G32" s="147" t="str">
        <f t="shared" ref="G32:N32" si="6">F32+G36-G28</f>
        <v>#REF!</v>
      </c>
      <c r="H32" s="147" t="str">
        <f t="shared" si="6"/>
        <v>#REF!</v>
      </c>
      <c r="I32" s="147" t="str">
        <f t="shared" si="6"/>
        <v>#REF!</v>
      </c>
      <c r="J32" s="147" t="str">
        <f t="shared" si="6"/>
        <v>#REF!</v>
      </c>
      <c r="K32" s="147" t="str">
        <f t="shared" si="6"/>
        <v>#REF!</v>
      </c>
      <c r="L32" s="147" t="str">
        <f t="shared" si="6"/>
        <v>#REF!</v>
      </c>
      <c r="M32" s="147" t="str">
        <f t="shared" si="6"/>
        <v>#REF!</v>
      </c>
      <c r="N32" s="147" t="str">
        <f t="shared" si="6"/>
        <v>#REF!</v>
      </c>
      <c r="O32" s="81"/>
      <c r="P32" s="81"/>
      <c r="Q32" s="81"/>
      <c r="R32" s="81"/>
      <c r="S32" s="81"/>
      <c r="T32" s="81"/>
      <c r="U32" s="81"/>
      <c r="V32" s="81"/>
      <c r="W32" s="81"/>
      <c r="X32" s="81"/>
      <c r="Y32" s="81"/>
    </row>
    <row r="33" ht="15.75" customHeight="1">
      <c r="A33" s="140" t="s">
        <v>1132</v>
      </c>
      <c r="B33" s="140"/>
      <c r="C33" s="158"/>
      <c r="D33" s="158"/>
      <c r="E33" s="158"/>
      <c r="F33" s="158"/>
      <c r="G33" s="158"/>
      <c r="H33" s="147"/>
      <c r="I33" s="150"/>
      <c r="J33" s="150"/>
      <c r="K33" s="150"/>
      <c r="L33" s="147"/>
      <c r="M33" s="150"/>
      <c r="N33" s="150"/>
      <c r="O33" s="81"/>
      <c r="P33" s="81"/>
      <c r="Q33" s="81"/>
      <c r="R33" s="81"/>
      <c r="S33" s="81"/>
      <c r="T33" s="81"/>
      <c r="U33" s="81"/>
      <c r="V33" s="81"/>
      <c r="W33" s="81"/>
      <c r="X33" s="81"/>
      <c r="Y33" s="81"/>
    </row>
    <row r="34" ht="15.75" customHeight="1">
      <c r="A34" s="157" t="s">
        <v>1133</v>
      </c>
      <c r="B34" s="140"/>
      <c r="C34" s="158"/>
      <c r="D34" s="158"/>
      <c r="E34" s="158"/>
      <c r="F34" s="158"/>
      <c r="G34" s="158">
        <v>100000.0</v>
      </c>
      <c r="H34" s="158">
        <v>300000.0</v>
      </c>
      <c r="I34" s="150"/>
      <c r="J34" s="150"/>
      <c r="K34" s="150"/>
      <c r="L34" s="147"/>
      <c r="M34" s="150"/>
      <c r="N34" s="150"/>
      <c r="O34" s="81"/>
      <c r="P34" s="81"/>
      <c r="Q34" s="81"/>
      <c r="R34" s="81"/>
      <c r="S34" s="81"/>
      <c r="T34" s="81"/>
      <c r="U34" s="81"/>
      <c r="V34" s="81"/>
      <c r="W34" s="81"/>
      <c r="X34" s="81"/>
      <c r="Y34" s="81"/>
    </row>
    <row r="35" ht="15.75" customHeight="1">
      <c r="A35" s="140" t="s">
        <v>1134</v>
      </c>
      <c r="B35" s="140"/>
      <c r="C35" s="147"/>
      <c r="D35" s="147"/>
      <c r="E35" s="147"/>
      <c r="F35" s="147"/>
      <c r="G35" s="147"/>
      <c r="H35" s="147"/>
      <c r="I35" s="150"/>
      <c r="J35" s="150"/>
      <c r="K35" s="150"/>
      <c r="L35" s="147"/>
      <c r="M35" s="150"/>
      <c r="N35" s="150"/>
      <c r="O35" s="81"/>
      <c r="P35" s="81"/>
      <c r="Q35" s="81"/>
      <c r="R35" s="81"/>
      <c r="S35" s="81"/>
      <c r="T35" s="81"/>
      <c r="U35" s="81"/>
      <c r="V35" s="81"/>
      <c r="W35" s="81"/>
      <c r="X35" s="81"/>
      <c r="Y35" s="81"/>
    </row>
    <row r="36" ht="15.75" customHeight="1">
      <c r="A36" s="140" t="s">
        <v>1135</v>
      </c>
      <c r="B36" s="140"/>
      <c r="C36" s="147"/>
      <c r="D36" s="147"/>
      <c r="E36" s="147"/>
      <c r="F36" s="147"/>
      <c r="G36" s="147" t="str">
        <f t="shared" ref="G36:H36" si="7">G34-G34*#REF!</f>
        <v>#REF!</v>
      </c>
      <c r="H36" s="147" t="str">
        <f t="shared" si="7"/>
        <v>#REF!</v>
      </c>
      <c r="I36" s="147">
        <f t="shared" ref="I36:N36" si="8">I34-I34*C20</f>
        <v>0</v>
      </c>
      <c r="J36" s="147">
        <f t="shared" si="8"/>
        <v>0</v>
      </c>
      <c r="K36" s="147">
        <f t="shared" si="8"/>
        <v>0</v>
      </c>
      <c r="L36" s="147">
        <f t="shared" si="8"/>
        <v>0</v>
      </c>
      <c r="M36" s="147">
        <f t="shared" si="8"/>
        <v>0</v>
      </c>
      <c r="N36" s="147">
        <f t="shared" si="8"/>
        <v>0</v>
      </c>
      <c r="O36" s="81"/>
      <c r="P36" s="81"/>
      <c r="Q36" s="81"/>
      <c r="R36" s="81"/>
      <c r="S36" s="81"/>
      <c r="T36" s="81"/>
      <c r="U36" s="81"/>
      <c r="V36" s="81"/>
      <c r="W36" s="81"/>
      <c r="X36" s="81"/>
      <c r="Y36" s="81"/>
    </row>
    <row r="37" ht="15.75" customHeight="1">
      <c r="A37" s="140" t="s">
        <v>1136</v>
      </c>
      <c r="B37" s="140"/>
      <c r="C37" s="147" t="str">
        <f>#REF!+C34</f>
        <v>#REF!</v>
      </c>
      <c r="D37" s="147" t="str">
        <f t="shared" ref="D37:N37" si="9">D36+C37</f>
        <v>#REF!</v>
      </c>
      <c r="E37" s="147" t="str">
        <f t="shared" si="9"/>
        <v>#REF!</v>
      </c>
      <c r="F37" s="147" t="str">
        <f t="shared" si="9"/>
        <v>#REF!</v>
      </c>
      <c r="G37" s="147" t="str">
        <f t="shared" si="9"/>
        <v>#REF!</v>
      </c>
      <c r="H37" s="147" t="str">
        <f t="shared" si="9"/>
        <v>#REF!</v>
      </c>
      <c r="I37" s="147" t="str">
        <f t="shared" si="9"/>
        <v>#REF!</v>
      </c>
      <c r="J37" s="147" t="str">
        <f t="shared" si="9"/>
        <v>#REF!</v>
      </c>
      <c r="K37" s="147" t="str">
        <f t="shared" si="9"/>
        <v>#REF!</v>
      </c>
      <c r="L37" s="147" t="str">
        <f t="shared" si="9"/>
        <v>#REF!</v>
      </c>
      <c r="M37" s="147" t="str">
        <f t="shared" si="9"/>
        <v>#REF!</v>
      </c>
      <c r="N37" s="147" t="str">
        <f t="shared" si="9"/>
        <v>#REF!</v>
      </c>
      <c r="O37" s="81"/>
      <c r="P37" s="81"/>
      <c r="Q37" s="81"/>
      <c r="R37" s="81"/>
      <c r="S37" s="81"/>
      <c r="T37" s="81"/>
      <c r="U37" s="81"/>
      <c r="V37" s="81"/>
      <c r="W37" s="81"/>
      <c r="X37" s="81"/>
      <c r="Y37" s="81"/>
    </row>
    <row r="38" ht="15.75" customHeight="1">
      <c r="A38" s="140"/>
      <c r="B38" s="140"/>
      <c r="C38" s="140"/>
      <c r="D38" s="140"/>
      <c r="E38" s="140"/>
      <c r="F38" s="140"/>
      <c r="G38" s="140"/>
      <c r="H38" s="140"/>
      <c r="I38" s="81"/>
      <c r="J38" s="81"/>
      <c r="K38" s="81"/>
      <c r="L38" s="81"/>
      <c r="M38" s="81"/>
      <c r="N38" s="81"/>
      <c r="O38" s="81"/>
      <c r="P38" s="81"/>
      <c r="Q38" s="81"/>
      <c r="R38" s="81"/>
      <c r="S38" s="81"/>
      <c r="T38" s="81"/>
      <c r="U38" s="81"/>
      <c r="V38" s="81"/>
      <c r="W38" s="81"/>
      <c r="X38" s="81"/>
      <c r="Y38" s="81"/>
    </row>
    <row r="39" ht="15.75" customHeight="1">
      <c r="A39" s="140"/>
      <c r="B39" s="140"/>
      <c r="C39" s="140"/>
      <c r="D39" s="140"/>
      <c r="E39" s="140"/>
      <c r="F39" s="140"/>
      <c r="G39" s="140"/>
      <c r="H39" s="140"/>
      <c r="I39" s="81"/>
      <c r="J39" s="81"/>
      <c r="K39" s="81"/>
      <c r="L39" s="81"/>
      <c r="M39" s="81"/>
      <c r="N39" s="81"/>
      <c r="O39" s="81"/>
      <c r="P39" s="81"/>
      <c r="Q39" s="81"/>
      <c r="R39" s="81"/>
      <c r="S39" s="81"/>
      <c r="T39" s="81"/>
      <c r="U39" s="81"/>
      <c r="V39" s="81"/>
      <c r="W39" s="81"/>
      <c r="X39" s="81"/>
      <c r="Y39" s="81"/>
    </row>
    <row r="40" ht="15.75" customHeight="1">
      <c r="A40" s="140"/>
      <c r="B40" s="140"/>
      <c r="C40" s="140"/>
      <c r="D40" s="140"/>
      <c r="E40" s="140"/>
      <c r="F40" s="140"/>
      <c r="G40" s="140"/>
      <c r="H40" s="140"/>
      <c r="I40" s="81"/>
      <c r="J40" s="81"/>
      <c r="K40" s="81"/>
      <c r="L40" s="81"/>
      <c r="M40" s="81"/>
      <c r="N40" s="81"/>
      <c r="O40" s="81"/>
      <c r="P40" s="81"/>
      <c r="Q40" s="81"/>
      <c r="R40" s="81"/>
      <c r="S40" s="81"/>
      <c r="T40" s="81"/>
      <c r="U40" s="81"/>
      <c r="V40" s="81"/>
      <c r="W40" s="81"/>
      <c r="X40" s="81"/>
      <c r="Y40" s="81"/>
    </row>
    <row r="41" ht="15.75" customHeight="1">
      <c r="A41" s="140"/>
      <c r="B41" s="140"/>
      <c r="C41" s="140"/>
      <c r="D41" s="140"/>
      <c r="E41" s="140"/>
      <c r="F41" s="140"/>
      <c r="G41" s="140"/>
      <c r="H41" s="140"/>
      <c r="I41" s="81"/>
      <c r="J41" s="81"/>
      <c r="K41" s="81"/>
      <c r="L41" s="81"/>
      <c r="M41" s="81"/>
      <c r="N41" s="81"/>
      <c r="O41" s="81"/>
      <c r="P41" s="81"/>
      <c r="Q41" s="81"/>
      <c r="R41" s="81"/>
      <c r="S41" s="81"/>
      <c r="T41" s="81"/>
      <c r="U41" s="81"/>
      <c r="V41" s="81"/>
      <c r="W41" s="81"/>
      <c r="X41" s="81"/>
      <c r="Y41" s="81"/>
    </row>
    <row r="42" ht="15.75" customHeight="1">
      <c r="A42" s="140"/>
      <c r="B42" s="140"/>
      <c r="C42" s="140"/>
      <c r="D42" s="140"/>
      <c r="E42" s="140"/>
      <c r="F42" s="140"/>
      <c r="G42" s="140"/>
      <c r="H42" s="140"/>
      <c r="I42" s="81"/>
      <c r="J42" s="81"/>
      <c r="K42" s="81"/>
      <c r="L42" s="81"/>
      <c r="M42" s="81"/>
      <c r="N42" s="81"/>
      <c r="O42" s="81"/>
      <c r="P42" s="81"/>
      <c r="Q42" s="81"/>
      <c r="R42" s="81"/>
      <c r="S42" s="81"/>
      <c r="T42" s="81"/>
      <c r="U42" s="81"/>
      <c r="V42" s="81"/>
      <c r="W42" s="81"/>
      <c r="X42" s="81"/>
      <c r="Y42" s="81"/>
    </row>
    <row r="43" ht="15.75" customHeight="1">
      <c r="A43" s="140"/>
      <c r="B43" s="140"/>
      <c r="C43" s="140"/>
      <c r="D43" s="140"/>
      <c r="E43" s="140"/>
      <c r="F43" s="140"/>
      <c r="G43" s="140"/>
      <c r="H43" s="140"/>
      <c r="I43" s="81"/>
      <c r="J43" s="81"/>
      <c r="K43" s="81"/>
      <c r="L43" s="81"/>
      <c r="M43" s="81"/>
      <c r="N43" s="81"/>
      <c r="O43" s="81"/>
      <c r="P43" s="81"/>
      <c r="Q43" s="81"/>
      <c r="R43" s="81"/>
      <c r="S43" s="81"/>
      <c r="T43" s="81"/>
      <c r="U43" s="81"/>
      <c r="V43" s="81"/>
      <c r="W43" s="81"/>
      <c r="X43" s="81"/>
      <c r="Y43" s="81"/>
    </row>
    <row r="44" ht="15.75" customHeight="1">
      <c r="A44" s="140"/>
      <c r="B44" s="140"/>
      <c r="C44" s="140"/>
      <c r="D44" s="140"/>
      <c r="E44" s="140"/>
      <c r="F44" s="140"/>
      <c r="G44" s="140"/>
      <c r="H44" s="140"/>
      <c r="I44" s="81"/>
      <c r="J44" s="81"/>
      <c r="K44" s="81"/>
      <c r="L44" s="81"/>
      <c r="M44" s="81"/>
      <c r="N44" s="81"/>
      <c r="O44" s="81"/>
      <c r="P44" s="81"/>
      <c r="Q44" s="81"/>
      <c r="R44" s="81"/>
      <c r="S44" s="81"/>
      <c r="T44" s="81"/>
      <c r="U44" s="81"/>
      <c r="V44" s="81"/>
      <c r="W44" s="81"/>
      <c r="X44" s="81"/>
      <c r="Y44" s="81"/>
    </row>
    <row r="45" ht="15.75" customHeight="1">
      <c r="A45" s="140"/>
      <c r="B45" s="140"/>
      <c r="C45" s="140"/>
      <c r="D45" s="140"/>
      <c r="E45" s="140"/>
      <c r="F45" s="140"/>
      <c r="G45" s="140"/>
      <c r="H45" s="140"/>
      <c r="I45" s="81"/>
      <c r="J45" s="81"/>
      <c r="K45" s="81"/>
      <c r="L45" s="81"/>
      <c r="M45" s="81"/>
      <c r="N45" s="81"/>
      <c r="O45" s="81"/>
      <c r="P45" s="81"/>
      <c r="Q45" s="81"/>
      <c r="R45" s="81"/>
      <c r="S45" s="81"/>
      <c r="T45" s="81"/>
      <c r="U45" s="81"/>
      <c r="V45" s="81"/>
      <c r="W45" s="81"/>
      <c r="X45" s="81"/>
      <c r="Y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2"/>
      <c r="B1" s="140"/>
      <c r="C1" s="2">
        <v>1.0</v>
      </c>
      <c r="D1" s="2">
        <v>2.0</v>
      </c>
      <c r="E1" s="2">
        <v>3.0</v>
      </c>
      <c r="F1" s="2">
        <v>4.0</v>
      </c>
      <c r="G1" s="2">
        <v>5.0</v>
      </c>
      <c r="H1" s="2">
        <v>6.0</v>
      </c>
      <c r="I1" s="2">
        <v>7.0</v>
      </c>
      <c r="J1" s="2">
        <v>8.0</v>
      </c>
      <c r="K1" s="2">
        <v>9.0</v>
      </c>
      <c r="L1" s="2">
        <v>10.0</v>
      </c>
      <c r="M1" s="2">
        <v>11.0</v>
      </c>
      <c r="N1" s="2">
        <v>12.0</v>
      </c>
      <c r="O1" s="140"/>
      <c r="P1" s="140"/>
      <c r="Q1" s="140"/>
      <c r="R1" s="140"/>
      <c r="S1" s="140"/>
      <c r="T1" s="140"/>
      <c r="U1" s="140"/>
      <c r="V1" s="140"/>
      <c r="W1" s="140"/>
      <c r="X1" s="140"/>
    </row>
    <row r="2" ht="15.75" customHeight="1">
      <c r="A2" s="152"/>
      <c r="B2" s="140"/>
      <c r="C2" s="2" t="s">
        <v>1103</v>
      </c>
      <c r="D2" s="2" t="s">
        <v>1092</v>
      </c>
      <c r="E2" s="2" t="s">
        <v>1093</v>
      </c>
      <c r="F2" s="2" t="s">
        <v>1094</v>
      </c>
      <c r="G2" s="2" t="s">
        <v>1095</v>
      </c>
      <c r="H2" s="2" t="s">
        <v>1096</v>
      </c>
      <c r="I2" s="2" t="s">
        <v>1097</v>
      </c>
      <c r="J2" s="2" t="s">
        <v>1098</v>
      </c>
      <c r="K2" s="2" t="s">
        <v>1099</v>
      </c>
      <c r="L2" s="2" t="s">
        <v>1100</v>
      </c>
      <c r="M2" s="2" t="s">
        <v>1101</v>
      </c>
      <c r="N2" s="2" t="s">
        <v>1102</v>
      </c>
      <c r="O2" s="140"/>
      <c r="P2" s="140"/>
      <c r="Q2" s="140"/>
      <c r="R2" s="140"/>
      <c r="S2" s="140"/>
      <c r="T2" s="140"/>
      <c r="U2" s="140"/>
      <c r="V2" s="140"/>
      <c r="W2" s="140"/>
      <c r="X2" s="140"/>
    </row>
    <row r="3" ht="15.75" customHeight="1">
      <c r="A3" s="152" t="s">
        <v>1137</v>
      </c>
      <c r="B3" s="140"/>
      <c r="C3" s="140"/>
      <c r="D3" s="140"/>
      <c r="E3" s="140"/>
      <c r="F3" s="140"/>
      <c r="G3" s="140"/>
      <c r="H3" s="140"/>
      <c r="I3" s="140"/>
      <c r="J3" s="140"/>
      <c r="K3" s="140"/>
      <c r="L3" s="140"/>
      <c r="M3" s="140"/>
      <c r="N3" s="140"/>
      <c r="O3" s="140"/>
      <c r="P3" s="140"/>
      <c r="Q3" s="140"/>
      <c r="R3" s="140"/>
      <c r="S3" s="140"/>
      <c r="T3" s="140"/>
      <c r="U3" s="140"/>
      <c r="V3" s="140"/>
      <c r="W3" s="140"/>
      <c r="X3" s="140"/>
    </row>
    <row r="4" ht="15.75" customHeight="1">
      <c r="A4" s="140" t="s">
        <v>1138</v>
      </c>
      <c r="B4" s="140"/>
      <c r="C4" s="140"/>
      <c r="D4" s="140"/>
      <c r="E4" s="140"/>
      <c r="F4" s="140"/>
      <c r="G4" s="140"/>
      <c r="H4" s="140"/>
      <c r="I4" s="140"/>
      <c r="J4" s="140"/>
      <c r="K4" s="140"/>
      <c r="L4" s="140"/>
      <c r="M4" s="140"/>
      <c r="N4" s="140"/>
      <c r="O4" s="140"/>
      <c r="P4" s="140"/>
      <c r="Q4" s="140"/>
      <c r="R4" s="140"/>
      <c r="S4" s="140"/>
      <c r="T4" s="140"/>
      <c r="U4" s="140"/>
      <c r="V4" s="140"/>
      <c r="W4" s="140"/>
      <c r="X4" s="140"/>
    </row>
    <row r="5" ht="15.75" customHeight="1">
      <c r="A5" s="140" t="s">
        <v>1139</v>
      </c>
      <c r="B5" s="140"/>
      <c r="C5" s="140"/>
      <c r="D5" s="140"/>
      <c r="E5" s="140"/>
      <c r="F5" s="140"/>
      <c r="G5" s="140"/>
      <c r="H5" s="140"/>
      <c r="I5" s="140"/>
      <c r="J5" s="140"/>
      <c r="K5" s="140"/>
      <c r="L5" s="140"/>
      <c r="M5" s="140"/>
      <c r="N5" s="140"/>
      <c r="O5" s="140"/>
      <c r="P5" s="140"/>
      <c r="Q5" s="140"/>
      <c r="R5" s="140"/>
      <c r="S5" s="140"/>
      <c r="T5" s="140"/>
      <c r="U5" s="140"/>
      <c r="V5" s="140"/>
      <c r="W5" s="140"/>
      <c r="X5" s="140"/>
    </row>
    <row r="6" ht="15.75" customHeight="1">
      <c r="A6" s="140" t="s">
        <v>1140</v>
      </c>
      <c r="B6" s="140"/>
      <c r="C6" s="140"/>
      <c r="D6" s="140"/>
      <c r="E6" s="140"/>
      <c r="F6" s="140"/>
      <c r="G6" s="140"/>
      <c r="H6" s="140"/>
      <c r="I6" s="140"/>
      <c r="J6" s="140"/>
      <c r="K6" s="140"/>
      <c r="L6" s="140"/>
      <c r="M6" s="140"/>
      <c r="N6" s="140"/>
      <c r="O6" s="140"/>
      <c r="P6" s="140"/>
      <c r="Q6" s="140"/>
      <c r="R6" s="140"/>
      <c r="S6" s="140"/>
      <c r="T6" s="140"/>
      <c r="U6" s="140"/>
      <c r="V6" s="140"/>
      <c r="W6" s="140"/>
      <c r="X6" s="140"/>
    </row>
    <row r="7" ht="15.75" customHeight="1">
      <c r="A7" s="151" t="s">
        <v>1141</v>
      </c>
      <c r="B7" s="140"/>
      <c r="C7" s="140"/>
      <c r="D7" s="140"/>
      <c r="E7" s="140"/>
      <c r="F7" s="140"/>
      <c r="G7" s="140"/>
      <c r="H7" s="140"/>
      <c r="I7" s="140"/>
      <c r="J7" s="140"/>
      <c r="K7" s="140"/>
      <c r="L7" s="140"/>
      <c r="M7" s="140"/>
      <c r="N7" s="140"/>
      <c r="O7" s="140"/>
      <c r="P7" s="140"/>
      <c r="Q7" s="140"/>
      <c r="R7" s="140"/>
      <c r="S7" s="140"/>
      <c r="T7" s="140"/>
      <c r="U7" s="140"/>
      <c r="V7" s="140"/>
      <c r="W7" s="140"/>
      <c r="X7" s="140"/>
    </row>
    <row r="8" ht="15.75" customHeight="1">
      <c r="A8" s="140"/>
      <c r="B8" s="140"/>
      <c r="C8" s="140"/>
      <c r="D8" s="140"/>
      <c r="E8" s="140"/>
      <c r="F8" s="140"/>
      <c r="G8" s="140"/>
      <c r="H8" s="140"/>
      <c r="I8" s="140"/>
      <c r="J8" s="140"/>
      <c r="K8" s="140"/>
      <c r="L8" s="140"/>
      <c r="M8" s="140"/>
      <c r="N8" s="140"/>
      <c r="O8" s="140"/>
      <c r="P8" s="140"/>
      <c r="Q8" s="140"/>
      <c r="R8" s="140"/>
      <c r="S8" s="140"/>
      <c r="T8" s="140"/>
      <c r="U8" s="140"/>
      <c r="V8" s="140"/>
      <c r="W8" s="140"/>
      <c r="X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row>
    <row r="10" ht="15.75" customHeight="1">
      <c r="A10" s="144" t="s">
        <v>1142</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row>
    <row r="11" ht="15.75" customHeight="1">
      <c r="A11" s="151" t="s">
        <v>8</v>
      </c>
      <c r="B11" s="140"/>
      <c r="C11" s="140"/>
      <c r="D11" s="140"/>
      <c r="E11" s="140"/>
      <c r="F11" s="140"/>
      <c r="G11" s="140">
        <f>'CF cve'!G27</f>
        <v>1</v>
      </c>
      <c r="H11" s="140">
        <f>'CF cve'!H27</f>
        <v>2</v>
      </c>
      <c r="I11" s="140">
        <f>'CF cve'!I27</f>
        <v>3</v>
      </c>
      <c r="J11" s="140">
        <f>'CF cve'!J27</f>
        <v>5</v>
      </c>
      <c r="K11" s="140">
        <f>'CF cve'!K27</f>
        <v>7</v>
      </c>
      <c r="L11" s="140">
        <f>'CF cve'!L27</f>
        <v>13</v>
      </c>
      <c r="M11" s="140">
        <f>'CF cve'!M27</f>
        <v>30</v>
      </c>
      <c r="N11" s="140">
        <f>'CF cve'!N27*0.4</f>
        <v>8</v>
      </c>
      <c r="O11" s="140"/>
      <c r="P11" s="140"/>
      <c r="Q11" s="140"/>
      <c r="R11" s="140"/>
      <c r="S11" s="140"/>
      <c r="T11" s="140"/>
      <c r="U11" s="140"/>
      <c r="V11" s="140"/>
      <c r="W11" s="140"/>
      <c r="X11" s="140"/>
    </row>
    <row r="12" ht="15.75" customHeight="1">
      <c r="A12" s="161" t="s">
        <v>1015</v>
      </c>
      <c r="B12" s="153">
        <v>1000.0</v>
      </c>
      <c r="C12" s="140"/>
      <c r="D12" s="140"/>
      <c r="E12" s="140"/>
      <c r="F12" s="140"/>
      <c r="G12" s="140"/>
      <c r="H12" s="140"/>
      <c r="I12" s="140"/>
      <c r="J12" s="140"/>
      <c r="K12" s="140"/>
      <c r="L12" s="140"/>
      <c r="M12" s="140"/>
      <c r="N12" s="140"/>
      <c r="O12" s="140"/>
      <c r="P12" s="140"/>
      <c r="Q12" s="140"/>
      <c r="R12" s="140"/>
      <c r="S12" s="140"/>
      <c r="T12" s="140"/>
      <c r="U12" s="140"/>
      <c r="V12" s="140"/>
      <c r="W12" s="140"/>
      <c r="X12" s="140"/>
    </row>
    <row r="13" ht="15.75" customHeight="1">
      <c r="A13" s="161" t="s">
        <v>1016</v>
      </c>
      <c r="B13" s="153">
        <v>2000.0</v>
      </c>
      <c r="C13" s="140"/>
      <c r="D13" s="140"/>
      <c r="E13" s="140"/>
      <c r="F13" s="140"/>
      <c r="G13" s="140"/>
      <c r="H13" s="140"/>
      <c r="I13" s="140"/>
      <c r="J13" s="140"/>
      <c r="K13" s="140"/>
      <c r="L13" s="140"/>
      <c r="M13" s="140"/>
      <c r="N13" s="140"/>
      <c r="O13" s="140"/>
      <c r="P13" s="140"/>
      <c r="Q13" s="140"/>
      <c r="R13" s="140"/>
      <c r="S13" s="140"/>
      <c r="T13" s="140"/>
      <c r="U13" s="140"/>
      <c r="V13" s="140"/>
      <c r="W13" s="140"/>
      <c r="X13" s="140"/>
    </row>
    <row r="14" ht="15.75" customHeight="1">
      <c r="A14" s="161" t="s">
        <v>1017</v>
      </c>
      <c r="B14" s="153">
        <v>5000.0</v>
      </c>
      <c r="C14" s="140"/>
      <c r="D14" s="140"/>
      <c r="E14" s="140"/>
      <c r="F14" s="140"/>
      <c r="G14" s="140"/>
      <c r="H14" s="140"/>
      <c r="I14" s="140"/>
      <c r="J14" s="140"/>
      <c r="K14" s="140"/>
      <c r="L14" s="140"/>
      <c r="M14" s="140"/>
      <c r="N14" s="140"/>
      <c r="O14" s="140"/>
      <c r="P14" s="140"/>
      <c r="Q14" s="140"/>
      <c r="R14" s="140"/>
      <c r="S14" s="140"/>
      <c r="T14" s="140"/>
      <c r="U14" s="140"/>
      <c r="V14" s="140"/>
      <c r="W14" s="140"/>
      <c r="X14" s="140"/>
    </row>
    <row r="15" ht="15.75" customHeight="1">
      <c r="A15" s="161" t="s">
        <v>1018</v>
      </c>
      <c r="B15" s="153">
        <v>2000.0</v>
      </c>
      <c r="C15" s="140"/>
      <c r="D15" s="140"/>
      <c r="E15" s="140"/>
      <c r="F15" s="140"/>
      <c r="G15" s="140"/>
      <c r="H15" s="140"/>
      <c r="I15" s="140"/>
      <c r="J15" s="140"/>
      <c r="K15" s="140"/>
      <c r="L15" s="140"/>
      <c r="M15" s="140"/>
      <c r="N15" s="140"/>
      <c r="O15" s="140"/>
      <c r="P15" s="140"/>
      <c r="Q15" s="140"/>
      <c r="R15" s="140"/>
      <c r="S15" s="140"/>
      <c r="T15" s="140"/>
      <c r="U15" s="140"/>
      <c r="V15" s="140"/>
      <c r="W15" s="140"/>
      <c r="X15" s="140"/>
    </row>
    <row r="16" ht="15.75" customHeight="1">
      <c r="A16" s="161" t="s">
        <v>1019</v>
      </c>
      <c r="B16" s="153">
        <v>20000.0</v>
      </c>
      <c r="C16" s="140"/>
      <c r="D16" s="140"/>
      <c r="E16" s="140"/>
      <c r="F16" s="140"/>
      <c r="G16" s="140"/>
      <c r="H16" s="140"/>
      <c r="I16" s="140"/>
      <c r="J16" s="140"/>
      <c r="K16" s="140"/>
      <c r="L16" s="140"/>
      <c r="M16" s="140"/>
      <c r="N16" s="140"/>
      <c r="O16" s="140"/>
      <c r="P16" s="140"/>
      <c r="Q16" s="140"/>
      <c r="R16" s="140"/>
      <c r="S16" s="140"/>
      <c r="T16" s="140"/>
      <c r="U16" s="140"/>
      <c r="V16" s="140"/>
      <c r="W16" s="140"/>
      <c r="X16" s="140"/>
    </row>
    <row r="17" ht="15.75" customHeight="1">
      <c r="A17" s="161" t="s">
        <v>1143</v>
      </c>
      <c r="B17" s="153"/>
      <c r="C17" s="140"/>
      <c r="D17" s="140"/>
      <c r="E17" s="140"/>
      <c r="F17" s="140"/>
      <c r="G17" s="140"/>
      <c r="H17" s="140"/>
      <c r="I17" s="140"/>
      <c r="J17" s="140"/>
      <c r="K17" s="140"/>
      <c r="L17" s="140"/>
      <c r="M17" s="140"/>
      <c r="N17" s="140"/>
      <c r="O17" s="140"/>
      <c r="P17" s="140"/>
      <c r="Q17" s="140"/>
      <c r="R17" s="140"/>
      <c r="S17" s="140"/>
      <c r="T17" s="140"/>
      <c r="U17" s="140"/>
      <c r="V17" s="140"/>
      <c r="W17" s="140"/>
      <c r="X17" s="140"/>
    </row>
    <row r="18" ht="15.75" customHeight="1">
      <c r="A18" s="152"/>
      <c r="B18" s="153"/>
      <c r="C18" s="140"/>
      <c r="D18" s="140"/>
      <c r="E18" s="140"/>
      <c r="F18" s="140"/>
      <c r="G18" s="140"/>
      <c r="H18" s="140"/>
      <c r="I18" s="140"/>
      <c r="J18" s="140"/>
      <c r="K18" s="140"/>
      <c r="L18" s="140"/>
      <c r="M18" s="140"/>
      <c r="N18" s="140"/>
      <c r="O18" s="140"/>
      <c r="P18" s="140"/>
      <c r="Q18" s="140"/>
      <c r="R18" s="140"/>
      <c r="S18" s="140"/>
      <c r="T18" s="140"/>
      <c r="U18" s="140"/>
      <c r="V18" s="140"/>
      <c r="W18" s="140"/>
      <c r="X18" s="140"/>
    </row>
    <row r="19" ht="15.75" customHeight="1">
      <c r="A19" s="152" t="s">
        <v>1022</v>
      </c>
      <c r="B19" s="162"/>
      <c r="C19" s="140"/>
      <c r="D19" s="140"/>
      <c r="E19" s="140"/>
      <c r="F19" s="140"/>
      <c r="G19" s="140"/>
      <c r="H19" s="140"/>
      <c r="I19" s="140"/>
      <c r="J19" s="140"/>
      <c r="K19" s="140"/>
      <c r="L19" s="140"/>
      <c r="M19" s="140"/>
      <c r="N19" s="140"/>
      <c r="O19" s="140"/>
      <c r="P19" s="140"/>
      <c r="Q19" s="140"/>
      <c r="R19" s="140"/>
      <c r="S19" s="140"/>
      <c r="T19" s="140"/>
      <c r="U19" s="140"/>
      <c r="V19" s="140"/>
      <c r="W19" s="140"/>
      <c r="X19" s="140"/>
    </row>
    <row r="20" ht="15.75" customHeight="1">
      <c r="A20" s="163">
        <v>0.05</v>
      </c>
      <c r="B20" s="153">
        <f>B29*A20</f>
        <v>1500</v>
      </c>
      <c r="C20" s="140"/>
      <c r="D20" s="140"/>
      <c r="E20" s="140"/>
      <c r="F20" s="140"/>
      <c r="G20" s="140"/>
      <c r="H20" s="140"/>
      <c r="I20" s="140"/>
      <c r="J20" s="140"/>
      <c r="K20" s="140"/>
      <c r="L20" s="140"/>
      <c r="M20" s="140"/>
      <c r="N20" s="140"/>
      <c r="O20" s="140"/>
      <c r="P20" s="140"/>
      <c r="Q20" s="140"/>
      <c r="R20" s="140"/>
      <c r="S20" s="140"/>
      <c r="T20" s="140"/>
      <c r="U20" s="140"/>
      <c r="V20" s="140"/>
      <c r="W20" s="140"/>
      <c r="X20" s="140"/>
    </row>
    <row r="21" ht="15.75" customHeight="1">
      <c r="A21" s="61"/>
      <c r="B21" s="153"/>
      <c r="C21" s="140"/>
      <c r="D21" s="140"/>
      <c r="E21" s="140"/>
      <c r="F21" s="140"/>
      <c r="G21" s="140"/>
      <c r="H21" s="140"/>
      <c r="I21" s="140"/>
      <c r="J21" s="140"/>
      <c r="K21" s="140"/>
      <c r="L21" s="140"/>
      <c r="M21" s="140"/>
      <c r="N21" s="140"/>
      <c r="O21" s="140"/>
      <c r="P21" s="140"/>
      <c r="Q21" s="140"/>
      <c r="R21" s="140"/>
      <c r="S21" s="140"/>
      <c r="T21" s="140"/>
      <c r="U21" s="140"/>
      <c r="V21" s="140"/>
      <c r="W21" s="140"/>
      <c r="X21" s="140"/>
    </row>
    <row r="22" ht="15.75" customHeight="1">
      <c r="A22" s="152"/>
      <c r="B22" s="153"/>
      <c r="C22" s="140"/>
      <c r="D22" s="140"/>
      <c r="E22" s="140"/>
      <c r="F22" s="140"/>
      <c r="G22" s="140"/>
      <c r="H22" s="140"/>
      <c r="I22" s="140"/>
      <c r="J22" s="140"/>
      <c r="K22" s="140"/>
      <c r="L22" s="140"/>
      <c r="M22" s="140"/>
      <c r="N22" s="140"/>
      <c r="O22" s="140"/>
      <c r="P22" s="140"/>
      <c r="Q22" s="140"/>
      <c r="R22" s="140"/>
      <c r="S22" s="140"/>
      <c r="T22" s="140"/>
      <c r="U22" s="140"/>
      <c r="V22" s="140"/>
      <c r="W22" s="140"/>
      <c r="X22" s="140"/>
    </row>
    <row r="23" ht="15.75" customHeight="1">
      <c r="A23" s="152" t="s">
        <v>1014</v>
      </c>
      <c r="B23" s="153"/>
      <c r="C23" s="140"/>
      <c r="D23" s="140"/>
      <c r="E23" s="140"/>
      <c r="F23" s="140"/>
      <c r="G23" s="140"/>
      <c r="H23" s="140"/>
      <c r="I23" s="140"/>
      <c r="J23" s="140"/>
      <c r="K23" s="140"/>
      <c r="L23" s="140"/>
      <c r="M23" s="140"/>
      <c r="N23" s="140"/>
      <c r="O23" s="140"/>
      <c r="P23" s="140"/>
      <c r="Q23" s="140"/>
      <c r="R23" s="140"/>
      <c r="S23" s="140"/>
      <c r="T23" s="140"/>
      <c r="U23" s="140"/>
      <c r="V23" s="140"/>
      <c r="W23" s="140"/>
      <c r="X23" s="140"/>
    </row>
    <row r="24" ht="15.75" customHeight="1">
      <c r="A24" s="161" t="s">
        <v>1015</v>
      </c>
      <c r="B24" s="153">
        <v>1000.0</v>
      </c>
      <c r="C24" s="140"/>
      <c r="D24" s="140"/>
      <c r="E24" s="140"/>
      <c r="F24" s="140"/>
      <c r="G24" s="140"/>
      <c r="H24" s="140"/>
      <c r="I24" s="140"/>
      <c r="J24" s="140"/>
      <c r="K24" s="140"/>
      <c r="L24" s="140"/>
      <c r="M24" s="140"/>
      <c r="N24" s="140"/>
      <c r="O24" s="140"/>
      <c r="P24" s="140"/>
      <c r="Q24" s="140"/>
      <c r="R24" s="140"/>
      <c r="S24" s="140"/>
      <c r="T24" s="140"/>
      <c r="U24" s="140"/>
      <c r="V24" s="140"/>
      <c r="W24" s="140"/>
      <c r="X24" s="140"/>
    </row>
    <row r="25" ht="15.75" customHeight="1">
      <c r="A25" s="161" t="s">
        <v>1016</v>
      </c>
      <c r="B25" s="153">
        <v>2000.0</v>
      </c>
      <c r="C25" s="140"/>
      <c r="D25" s="140"/>
      <c r="E25" s="140"/>
      <c r="F25" s="140"/>
      <c r="G25" s="140"/>
      <c r="H25" s="140"/>
      <c r="I25" s="140"/>
      <c r="J25" s="140"/>
      <c r="K25" s="140"/>
      <c r="L25" s="140"/>
      <c r="M25" s="140"/>
      <c r="N25" s="140"/>
      <c r="O25" s="140"/>
      <c r="P25" s="140"/>
      <c r="Q25" s="140"/>
      <c r="R25" s="140"/>
      <c r="S25" s="140"/>
      <c r="T25" s="140"/>
      <c r="U25" s="140"/>
      <c r="V25" s="140"/>
      <c r="W25" s="140"/>
      <c r="X25" s="140"/>
    </row>
    <row r="26" ht="1.5" customHeight="1">
      <c r="A26" s="161" t="s">
        <v>1017</v>
      </c>
      <c r="B26" s="153">
        <v>5000.0</v>
      </c>
      <c r="C26" s="140"/>
      <c r="D26" s="140"/>
      <c r="E26" s="140"/>
      <c r="F26" s="140"/>
      <c r="G26" s="140"/>
      <c r="H26" s="140"/>
      <c r="I26" s="140"/>
      <c r="J26" s="140"/>
      <c r="K26" s="140"/>
      <c r="L26" s="140"/>
      <c r="M26" s="140"/>
      <c r="N26" s="140"/>
      <c r="O26" s="140"/>
      <c r="P26" s="140"/>
      <c r="Q26" s="140"/>
      <c r="R26" s="140"/>
      <c r="S26" s="140"/>
      <c r="T26" s="140"/>
      <c r="U26" s="140"/>
      <c r="V26" s="140"/>
      <c r="W26" s="140"/>
      <c r="X26" s="140"/>
    </row>
    <row r="27" ht="15.75" customHeight="1">
      <c r="A27" s="161" t="s">
        <v>1018</v>
      </c>
      <c r="B27" s="153">
        <v>2000.0</v>
      </c>
      <c r="C27" s="140"/>
      <c r="D27" s="140"/>
      <c r="E27" s="140"/>
      <c r="F27" s="140"/>
      <c r="G27" s="140"/>
      <c r="H27" s="140"/>
      <c r="I27" s="140"/>
      <c r="J27" s="140"/>
      <c r="K27" s="140"/>
      <c r="L27" s="140"/>
      <c r="M27" s="140"/>
      <c r="N27" s="140"/>
      <c r="O27" s="140"/>
      <c r="P27" s="140"/>
      <c r="Q27" s="140"/>
      <c r="R27" s="140"/>
      <c r="S27" s="140"/>
      <c r="T27" s="140"/>
      <c r="U27" s="140"/>
      <c r="V27" s="140"/>
      <c r="W27" s="140"/>
      <c r="X27" s="140"/>
    </row>
    <row r="28" ht="15.75" customHeight="1">
      <c r="A28" s="161" t="s">
        <v>1019</v>
      </c>
      <c r="B28" s="153">
        <v>20000.0</v>
      </c>
      <c r="C28" s="140"/>
      <c r="D28" s="140"/>
      <c r="E28" s="140"/>
      <c r="F28" s="140"/>
      <c r="G28" s="140"/>
      <c r="H28" s="140"/>
      <c r="I28" s="140"/>
      <c r="J28" s="140"/>
      <c r="K28" s="140"/>
      <c r="L28" s="140"/>
      <c r="M28" s="140"/>
      <c r="N28" s="140"/>
      <c r="O28" s="140"/>
      <c r="P28" s="140"/>
      <c r="Q28" s="140"/>
      <c r="R28" s="140"/>
      <c r="S28" s="140"/>
      <c r="T28" s="140"/>
      <c r="U28" s="140"/>
      <c r="V28" s="140"/>
      <c r="W28" s="140"/>
      <c r="X28" s="140"/>
    </row>
    <row r="29" ht="15.75" customHeight="1">
      <c r="A29" s="152" t="s">
        <v>1020</v>
      </c>
      <c r="B29" s="164">
        <f>SUM(B24:B28)</f>
        <v>30000</v>
      </c>
      <c r="C29" s="140"/>
      <c r="D29" s="140"/>
      <c r="E29" s="140"/>
      <c r="F29" s="140"/>
      <c r="G29" s="140"/>
      <c r="H29" s="140"/>
      <c r="I29" s="140"/>
      <c r="J29" s="140"/>
      <c r="K29" s="140"/>
      <c r="L29" s="140"/>
      <c r="M29" s="140"/>
      <c r="N29" s="140"/>
      <c r="O29" s="140"/>
      <c r="P29" s="140"/>
      <c r="Q29" s="140"/>
      <c r="R29" s="140"/>
      <c r="S29" s="140"/>
      <c r="T29" s="140"/>
      <c r="U29" s="140"/>
      <c r="V29" s="140"/>
      <c r="W29" s="140"/>
      <c r="X29" s="140"/>
    </row>
    <row r="30" ht="15.75" customHeight="1">
      <c r="A30" s="152" t="s">
        <v>1021</v>
      </c>
      <c r="B30" s="164">
        <f>B29+B16</f>
        <v>50000</v>
      </c>
      <c r="C30" s="140"/>
      <c r="D30" s="140"/>
      <c r="E30" s="140"/>
      <c r="F30" s="140"/>
      <c r="G30" s="140"/>
      <c r="H30" s="140"/>
      <c r="I30" s="140"/>
      <c r="J30" s="140"/>
      <c r="K30" s="140"/>
      <c r="L30" s="140"/>
      <c r="M30" s="140"/>
      <c r="N30" s="140"/>
      <c r="O30" s="140"/>
      <c r="P30" s="140"/>
      <c r="Q30" s="140"/>
      <c r="R30" s="140"/>
      <c r="S30" s="140"/>
      <c r="T30" s="140"/>
      <c r="U30" s="140"/>
      <c r="V30" s="140"/>
      <c r="W30" s="140"/>
      <c r="X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row>
    <row r="40" ht="15.75" customHeight="1">
      <c r="A40" s="140" t="s">
        <v>1010</v>
      </c>
      <c r="B40" s="140"/>
      <c r="C40" s="140"/>
      <c r="D40" s="140"/>
      <c r="E40" s="140"/>
      <c r="F40" s="140"/>
      <c r="G40" s="140"/>
      <c r="H40" s="140"/>
      <c r="I40" s="140"/>
      <c r="J40" s="140"/>
      <c r="K40" s="140"/>
      <c r="L40" s="140"/>
      <c r="M40" s="140"/>
      <c r="N40" s="140"/>
      <c r="O40" s="140"/>
      <c r="P40" s="140"/>
      <c r="Q40" s="140"/>
      <c r="R40" s="140"/>
      <c r="S40" s="140"/>
      <c r="T40" s="140"/>
      <c r="U40" s="140"/>
      <c r="V40" s="140"/>
      <c r="W40" s="140"/>
      <c r="X40" s="140"/>
    </row>
    <row r="41" ht="15.75" customHeight="1">
      <c r="A41" s="151" t="s">
        <v>1144</v>
      </c>
      <c r="B41" s="165">
        <v>0.34</v>
      </c>
      <c r="C41" s="140"/>
      <c r="D41" s="140"/>
      <c r="E41" s="140"/>
      <c r="F41" s="140"/>
      <c r="G41" s="140"/>
      <c r="H41" s="140"/>
      <c r="I41" s="140"/>
      <c r="J41" s="140"/>
      <c r="K41" s="140"/>
      <c r="L41" s="140"/>
      <c r="M41" s="140"/>
      <c r="N41" s="140"/>
      <c r="O41" s="140"/>
      <c r="P41" s="140"/>
      <c r="Q41" s="140"/>
      <c r="R41" s="140"/>
      <c r="S41" s="140"/>
      <c r="T41" s="140"/>
      <c r="U41" s="140"/>
      <c r="V41" s="140"/>
      <c r="W41" s="140"/>
      <c r="X41" s="140"/>
    </row>
    <row r="42" ht="15.75" customHeight="1">
      <c r="A42" s="151" t="s">
        <v>1085</v>
      </c>
      <c r="B42" s="165">
        <v>0.51</v>
      </c>
      <c r="C42" s="140"/>
      <c r="D42" s="140"/>
      <c r="E42" s="140"/>
      <c r="F42" s="140"/>
      <c r="G42" s="140"/>
      <c r="H42" s="140"/>
      <c r="I42" s="140"/>
      <c r="J42" s="140"/>
      <c r="K42" s="140"/>
      <c r="L42" s="140"/>
      <c r="M42" s="140"/>
      <c r="N42" s="140"/>
      <c r="O42" s="140"/>
      <c r="P42" s="140"/>
      <c r="Q42" s="140"/>
      <c r="R42" s="140"/>
      <c r="S42" s="140"/>
      <c r="T42" s="140"/>
      <c r="U42" s="140"/>
      <c r="V42" s="140"/>
      <c r="W42" s="140"/>
      <c r="X42" s="140"/>
    </row>
    <row r="43" ht="15.75" customHeight="1">
      <c r="A43" s="151" t="s">
        <v>1086</v>
      </c>
      <c r="B43" s="165">
        <f>SUM(B44:B48)</f>
        <v>0.09</v>
      </c>
      <c r="C43" s="140"/>
      <c r="D43" s="140"/>
      <c r="E43" s="140"/>
      <c r="F43" s="140"/>
      <c r="G43" s="140"/>
      <c r="H43" s="140"/>
      <c r="I43" s="140"/>
      <c r="J43" s="140"/>
      <c r="K43" s="140"/>
      <c r="L43" s="140"/>
      <c r="M43" s="140"/>
      <c r="N43" s="140"/>
      <c r="O43" s="140"/>
      <c r="P43" s="140"/>
      <c r="Q43" s="140"/>
      <c r="R43" s="140"/>
      <c r="S43" s="140"/>
      <c r="T43" s="140"/>
      <c r="U43" s="140"/>
      <c r="V43" s="140"/>
      <c r="W43" s="140"/>
      <c r="X43" s="140"/>
    </row>
    <row r="44" ht="15.75" customHeight="1">
      <c r="A44" s="151" t="s">
        <v>1145</v>
      </c>
      <c r="B44" s="165">
        <v>0.05</v>
      </c>
      <c r="C44" s="140"/>
      <c r="D44" s="140"/>
      <c r="E44" s="140"/>
      <c r="F44" s="140"/>
      <c r="G44" s="140"/>
      <c r="H44" s="140"/>
      <c r="I44" s="140"/>
      <c r="J44" s="140"/>
      <c r="K44" s="140"/>
      <c r="L44" s="140"/>
      <c r="M44" s="140"/>
      <c r="N44" s="140"/>
      <c r="O44" s="140"/>
      <c r="P44" s="140"/>
      <c r="Q44" s="140"/>
      <c r="R44" s="140"/>
      <c r="S44" s="140"/>
      <c r="T44" s="140"/>
      <c r="U44" s="140"/>
      <c r="V44" s="140"/>
      <c r="W44" s="140"/>
      <c r="X44" s="140"/>
    </row>
    <row r="45" ht="15.75" customHeight="1">
      <c r="A45" s="151" t="s">
        <v>1146</v>
      </c>
      <c r="B45" s="165">
        <v>0.04</v>
      </c>
      <c r="C45" s="140"/>
      <c r="D45" s="140"/>
      <c r="E45" s="140"/>
      <c r="F45" s="140"/>
      <c r="G45" s="140"/>
      <c r="H45" s="140"/>
      <c r="I45" s="140"/>
      <c r="J45" s="140"/>
      <c r="K45" s="140"/>
      <c r="L45" s="140"/>
      <c r="M45" s="140"/>
      <c r="N45" s="140"/>
      <c r="O45" s="140"/>
      <c r="P45" s="140"/>
      <c r="Q45" s="140"/>
      <c r="R45" s="140"/>
      <c r="S45" s="140"/>
      <c r="T45" s="140"/>
      <c r="U45" s="140"/>
      <c r="V45" s="140"/>
      <c r="W45" s="140"/>
      <c r="X45" s="140"/>
    </row>
    <row r="46" ht="15.75" customHeight="1">
      <c r="A46" s="151" t="s">
        <v>1147</v>
      </c>
      <c r="B46" s="165">
        <v>0.0</v>
      </c>
      <c r="C46" s="140"/>
      <c r="D46" s="140"/>
      <c r="E46" s="140"/>
      <c r="F46" s="140"/>
      <c r="G46" s="140"/>
      <c r="H46" s="140"/>
      <c r="I46" s="140"/>
      <c r="J46" s="140"/>
      <c r="K46" s="140"/>
      <c r="L46" s="140"/>
      <c r="M46" s="140"/>
      <c r="N46" s="140"/>
      <c r="O46" s="140"/>
      <c r="P46" s="140"/>
      <c r="Q46" s="140"/>
      <c r="R46" s="140"/>
      <c r="S46" s="140"/>
      <c r="T46" s="140"/>
      <c r="U46" s="140"/>
      <c r="V46" s="140"/>
      <c r="W46" s="140"/>
      <c r="X46" s="140"/>
    </row>
    <row r="47" ht="15.75" customHeight="1">
      <c r="A47" s="151" t="s">
        <v>1148</v>
      </c>
      <c r="B47" s="165">
        <v>0.0</v>
      </c>
      <c r="C47" s="140"/>
      <c r="D47" s="140"/>
      <c r="E47" s="140"/>
      <c r="F47" s="140"/>
      <c r="G47" s="140"/>
      <c r="H47" s="140"/>
      <c r="I47" s="140"/>
      <c r="J47" s="140"/>
      <c r="K47" s="140"/>
      <c r="L47" s="140"/>
      <c r="M47" s="140"/>
      <c r="N47" s="140"/>
      <c r="O47" s="140"/>
      <c r="P47" s="140"/>
      <c r="Q47" s="140"/>
      <c r="R47" s="140"/>
      <c r="S47" s="140"/>
      <c r="T47" s="140"/>
      <c r="U47" s="140"/>
      <c r="V47" s="140"/>
      <c r="W47" s="140"/>
      <c r="X47" s="140"/>
    </row>
    <row r="48" ht="15.75" customHeight="1">
      <c r="A48" s="151" t="s">
        <v>1141</v>
      </c>
      <c r="B48" s="165">
        <v>0.0</v>
      </c>
      <c r="C48" s="140"/>
      <c r="D48" s="140"/>
      <c r="E48" s="140"/>
      <c r="F48" s="140"/>
      <c r="G48" s="140"/>
      <c r="H48" s="140"/>
      <c r="I48" s="140"/>
      <c r="J48" s="140"/>
      <c r="K48" s="140"/>
      <c r="L48" s="140"/>
      <c r="M48" s="140"/>
      <c r="N48" s="140"/>
      <c r="O48" s="140"/>
      <c r="P48" s="140"/>
      <c r="Q48" s="140"/>
      <c r="R48" s="140"/>
      <c r="S48" s="140"/>
      <c r="T48" s="140"/>
      <c r="U48" s="140"/>
      <c r="V48" s="140"/>
      <c r="W48" s="140"/>
      <c r="X48" s="140"/>
    </row>
    <row r="49" ht="15.75" customHeight="1">
      <c r="A49" s="151"/>
      <c r="B49" s="165">
        <f>B41+B42+B43</f>
        <v>0.94</v>
      </c>
      <c r="C49" s="140"/>
      <c r="D49" s="140"/>
      <c r="E49" s="140"/>
      <c r="F49" s="140"/>
      <c r="G49" s="140"/>
      <c r="H49" s="140"/>
      <c r="I49" s="140"/>
      <c r="J49" s="140"/>
      <c r="K49" s="140"/>
      <c r="L49" s="140"/>
      <c r="M49" s="140"/>
      <c r="N49" s="140"/>
      <c r="O49" s="140"/>
      <c r="P49" s="140"/>
      <c r="Q49" s="140"/>
      <c r="R49" s="140"/>
      <c r="S49" s="140"/>
      <c r="T49" s="140"/>
      <c r="U49" s="140"/>
      <c r="V49" s="140"/>
      <c r="W49" s="140"/>
      <c r="X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6">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c r="B1" s="142">
        <v>2000.0</v>
      </c>
      <c r="C1" s="81"/>
      <c r="D1" s="81"/>
      <c r="E1" s="81"/>
      <c r="F1" s="81"/>
      <c r="G1" s="81"/>
      <c r="H1" s="81"/>
      <c r="I1" s="81"/>
      <c r="J1" s="81"/>
      <c r="K1" s="81"/>
      <c r="L1" s="81"/>
      <c r="M1" s="81"/>
      <c r="N1" s="81"/>
      <c r="O1" s="81"/>
      <c r="P1" s="81"/>
      <c r="Q1" s="81"/>
      <c r="R1" s="81"/>
      <c r="S1" s="81"/>
      <c r="T1" s="81"/>
      <c r="U1" s="81"/>
      <c r="V1" s="81"/>
      <c r="W1" s="81"/>
      <c r="X1" s="81"/>
      <c r="Y1" s="81"/>
      <c r="Z1" s="81"/>
    </row>
    <row r="2" ht="15.75" customHeight="1">
      <c r="A2" s="167" t="s">
        <v>1149</v>
      </c>
      <c r="B2" s="167">
        <v>350.0</v>
      </c>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1150</v>
      </c>
      <c r="B3" s="81">
        <v>5.0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1151</v>
      </c>
      <c r="B4" s="142">
        <v>250.0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1078</v>
      </c>
      <c r="B5" s="142">
        <f>B3*B2</f>
        <v>1750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1" t="s">
        <v>1152</v>
      </c>
      <c r="B16" s="142">
        <v>100000.0</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168" t="s">
        <v>1153</v>
      </c>
      <c r="B17" s="169">
        <v>0.15</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t="s">
        <v>1154</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2" t="s">
        <v>568</v>
      </c>
      <c r="E1" s="13"/>
      <c r="F1" s="13"/>
      <c r="G1" s="13"/>
      <c r="H1" s="13"/>
      <c r="I1" s="13"/>
      <c r="J1" s="13"/>
      <c r="K1" s="13"/>
      <c r="L1" s="13"/>
      <c r="M1" s="13"/>
      <c r="N1" s="13"/>
      <c r="O1" s="13"/>
      <c r="P1" s="13"/>
      <c r="Q1" s="13"/>
      <c r="R1" s="13"/>
      <c r="S1" s="13"/>
      <c r="T1" s="13"/>
      <c r="U1" s="13"/>
      <c r="V1" s="13"/>
      <c r="W1" s="13"/>
      <c r="X1" s="13"/>
      <c r="Y1" s="13"/>
      <c r="Z1" s="13"/>
    </row>
    <row r="2" ht="15.75" customHeight="1">
      <c r="A2" s="14" t="s">
        <v>569</v>
      </c>
      <c r="B2" s="15"/>
      <c r="C2" s="15"/>
      <c r="D2" s="15"/>
      <c r="E2" s="13"/>
      <c r="F2" s="13"/>
      <c r="G2" s="13"/>
      <c r="H2" s="13"/>
      <c r="I2" s="13"/>
      <c r="J2" s="13"/>
      <c r="K2" s="13"/>
      <c r="L2" s="13"/>
      <c r="M2" s="13"/>
      <c r="N2" s="13"/>
      <c r="O2" s="13"/>
      <c r="P2" s="13"/>
      <c r="Q2" s="13"/>
      <c r="R2" s="13"/>
      <c r="S2" s="13"/>
      <c r="T2" s="13"/>
      <c r="U2" s="13"/>
      <c r="V2" s="13"/>
      <c r="W2" s="13"/>
      <c r="X2" s="13"/>
      <c r="Y2" s="13"/>
      <c r="Z2" s="13"/>
    </row>
    <row r="3" ht="15.75" customHeight="1">
      <c r="A3" s="16" t="s">
        <v>570</v>
      </c>
      <c r="B3" s="17" t="s">
        <v>571</v>
      </c>
      <c r="C3" s="17" t="s">
        <v>572</v>
      </c>
      <c r="D3" s="17" t="s">
        <v>573</v>
      </c>
      <c r="E3" s="13"/>
      <c r="F3" s="13"/>
      <c r="G3" s="13"/>
      <c r="H3" s="13"/>
      <c r="I3" s="13"/>
      <c r="J3" s="13"/>
      <c r="K3" s="13"/>
      <c r="L3" s="13"/>
      <c r="M3" s="13"/>
      <c r="N3" s="13"/>
      <c r="O3" s="13"/>
      <c r="P3" s="13"/>
      <c r="Q3" s="13"/>
      <c r="R3" s="13"/>
      <c r="S3" s="13"/>
      <c r="T3" s="13"/>
      <c r="U3" s="13"/>
      <c r="V3" s="13"/>
      <c r="W3" s="13"/>
      <c r="X3" s="13"/>
      <c r="Y3" s="13"/>
      <c r="Z3" s="13"/>
    </row>
    <row r="4" ht="15.75" customHeight="1">
      <c r="A4" s="18">
        <v>1.0</v>
      </c>
      <c r="B4" s="19" t="s">
        <v>574</v>
      </c>
      <c r="C4" s="20" t="s">
        <v>575</v>
      </c>
      <c r="D4" s="20" t="s">
        <v>576</v>
      </c>
      <c r="E4" s="13"/>
      <c r="F4" s="13"/>
      <c r="G4" s="13"/>
      <c r="H4" s="13"/>
      <c r="I4" s="13"/>
      <c r="J4" s="13"/>
      <c r="K4" s="13"/>
      <c r="L4" s="13"/>
      <c r="M4" s="13"/>
      <c r="N4" s="13"/>
      <c r="O4" s="13"/>
      <c r="P4" s="13"/>
      <c r="Q4" s="13"/>
      <c r="R4" s="13"/>
      <c r="S4" s="13"/>
      <c r="T4" s="13"/>
      <c r="U4" s="13"/>
      <c r="V4" s="13"/>
      <c r="W4" s="13"/>
      <c r="X4" s="13"/>
      <c r="Y4" s="13"/>
      <c r="Z4" s="13"/>
    </row>
    <row r="5" ht="15.75" customHeight="1">
      <c r="A5" s="18"/>
      <c r="B5" s="19" t="s">
        <v>577</v>
      </c>
      <c r="C5" s="19" t="s">
        <v>578</v>
      </c>
      <c r="D5" s="19"/>
      <c r="E5" s="13"/>
      <c r="F5" s="13"/>
      <c r="G5" s="13"/>
      <c r="H5" s="13"/>
      <c r="I5" s="13"/>
      <c r="J5" s="13"/>
      <c r="K5" s="13"/>
      <c r="L5" s="13"/>
      <c r="M5" s="13"/>
      <c r="N5" s="13"/>
      <c r="O5" s="13"/>
      <c r="P5" s="13"/>
      <c r="Q5" s="13"/>
      <c r="R5" s="13"/>
      <c r="S5" s="13"/>
      <c r="T5" s="13"/>
      <c r="U5" s="13"/>
      <c r="V5" s="13"/>
      <c r="W5" s="13"/>
      <c r="X5" s="13"/>
      <c r="Y5" s="13"/>
      <c r="Z5" s="13"/>
    </row>
    <row r="6" ht="15.75" customHeight="1">
      <c r="A6" s="18"/>
      <c r="B6" s="19"/>
      <c r="C6" s="19" t="s">
        <v>579</v>
      </c>
      <c r="D6" s="19"/>
      <c r="E6" s="13"/>
      <c r="F6" s="13"/>
      <c r="G6" s="13"/>
      <c r="H6" s="13"/>
      <c r="I6" s="13"/>
      <c r="J6" s="13"/>
      <c r="K6" s="13"/>
      <c r="L6" s="13"/>
      <c r="M6" s="13"/>
      <c r="N6" s="13"/>
      <c r="O6" s="13"/>
      <c r="P6" s="13"/>
      <c r="Q6" s="13"/>
      <c r="R6" s="13"/>
      <c r="S6" s="13"/>
      <c r="T6" s="13"/>
      <c r="U6" s="13"/>
      <c r="V6" s="13"/>
      <c r="W6" s="13"/>
      <c r="X6" s="13"/>
      <c r="Y6" s="13"/>
      <c r="Z6" s="13"/>
    </row>
    <row r="7" ht="15.75" customHeight="1">
      <c r="A7" s="18"/>
      <c r="B7" s="19"/>
      <c r="C7" s="19" t="s">
        <v>580</v>
      </c>
      <c r="D7" s="19"/>
      <c r="E7" s="13"/>
      <c r="F7" s="13"/>
      <c r="G7" s="13"/>
      <c r="H7" s="13"/>
      <c r="I7" s="13"/>
      <c r="J7" s="13"/>
      <c r="K7" s="13"/>
      <c r="L7" s="13"/>
      <c r="M7" s="13"/>
      <c r="N7" s="13"/>
      <c r="O7" s="13"/>
      <c r="P7" s="13"/>
      <c r="Q7" s="13"/>
      <c r="R7" s="13"/>
      <c r="S7" s="13"/>
      <c r="T7" s="13"/>
      <c r="U7" s="13"/>
      <c r="V7" s="13"/>
      <c r="W7" s="13"/>
      <c r="X7" s="13"/>
      <c r="Y7" s="13"/>
      <c r="Z7" s="13"/>
    </row>
    <row r="8" ht="15.75" customHeight="1">
      <c r="A8" s="18"/>
      <c r="B8" s="19"/>
      <c r="C8" s="19" t="s">
        <v>581</v>
      </c>
      <c r="D8" s="19"/>
      <c r="E8" s="13"/>
      <c r="F8" s="13"/>
      <c r="G8" s="13"/>
      <c r="H8" s="13"/>
      <c r="I8" s="13"/>
      <c r="J8" s="13"/>
      <c r="K8" s="13"/>
      <c r="L8" s="13"/>
      <c r="M8" s="13"/>
      <c r="N8" s="13"/>
      <c r="O8" s="13"/>
      <c r="P8" s="13"/>
      <c r="Q8" s="13"/>
      <c r="R8" s="13"/>
      <c r="S8" s="13"/>
      <c r="T8" s="13"/>
      <c r="U8" s="13"/>
      <c r="V8" s="13"/>
      <c r="W8" s="13"/>
      <c r="X8" s="13"/>
      <c r="Y8" s="13"/>
      <c r="Z8" s="13"/>
    </row>
    <row r="9" ht="15.75" customHeight="1">
      <c r="A9" s="18"/>
      <c r="B9" s="19"/>
      <c r="C9" s="21" t="s">
        <v>582</v>
      </c>
      <c r="D9" s="21" t="s">
        <v>583</v>
      </c>
      <c r="E9" s="13"/>
      <c r="F9" s="13"/>
      <c r="G9" s="13"/>
      <c r="H9" s="13"/>
      <c r="I9" s="13"/>
      <c r="J9" s="13"/>
      <c r="K9" s="13"/>
      <c r="L9" s="13"/>
      <c r="M9" s="13"/>
      <c r="N9" s="13"/>
      <c r="O9" s="13"/>
      <c r="P9" s="13"/>
      <c r="Q9" s="13"/>
      <c r="R9" s="13"/>
      <c r="S9" s="13"/>
      <c r="T9" s="13"/>
      <c r="U9" s="13"/>
      <c r="V9" s="13"/>
      <c r="W9" s="13"/>
      <c r="X9" s="13"/>
      <c r="Y9" s="13"/>
      <c r="Z9" s="13"/>
    </row>
    <row r="10" ht="15.75" customHeight="1">
      <c r="A10" s="18"/>
      <c r="B10" s="19"/>
      <c r="C10" s="19" t="s">
        <v>584</v>
      </c>
      <c r="D10" s="19"/>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8"/>
      <c r="B11" s="19"/>
      <c r="C11" s="19" t="s">
        <v>585</v>
      </c>
      <c r="D11" s="19"/>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8"/>
      <c r="B12" s="19"/>
      <c r="C12" s="19" t="s">
        <v>586</v>
      </c>
      <c r="D12" s="19"/>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8"/>
      <c r="B13" s="19"/>
      <c r="C13" s="19" t="s">
        <v>587</v>
      </c>
      <c r="D13" s="19"/>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8"/>
      <c r="B14" s="19"/>
      <c r="C14" s="19" t="s">
        <v>588</v>
      </c>
      <c r="D14" s="19"/>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8"/>
      <c r="B15" s="19"/>
      <c r="C15" s="19" t="s">
        <v>589</v>
      </c>
      <c r="D15" s="19"/>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8"/>
      <c r="B16" s="19"/>
      <c r="C16" s="19" t="s">
        <v>590</v>
      </c>
      <c r="D16" s="19"/>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8"/>
      <c r="B17" s="19"/>
      <c r="C17" s="19" t="s">
        <v>591</v>
      </c>
      <c r="D17" s="19"/>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8"/>
      <c r="B18" s="19"/>
      <c r="C18" s="19" t="s">
        <v>592</v>
      </c>
      <c r="D18" s="19"/>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8"/>
      <c r="B19" s="19"/>
      <c r="C19" s="19" t="s">
        <v>593</v>
      </c>
      <c r="D19" s="19"/>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8"/>
      <c r="B20" s="19"/>
      <c r="C20" s="19" t="s">
        <v>594</v>
      </c>
      <c r="D20" s="19"/>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8"/>
      <c r="B21" s="19"/>
      <c r="C21" s="19" t="s">
        <v>595</v>
      </c>
      <c r="D21" s="19"/>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8"/>
      <c r="B22" s="19"/>
      <c r="C22" s="19" t="s">
        <v>596</v>
      </c>
      <c r="D22" s="19"/>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c r="B23" s="19"/>
      <c r="C23" s="19" t="s">
        <v>597</v>
      </c>
      <c r="D23" s="19"/>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8"/>
      <c r="B24" s="19"/>
      <c r="C24" s="19" t="s">
        <v>598</v>
      </c>
      <c r="D24" s="19"/>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8"/>
      <c r="B25" s="19"/>
      <c r="C25" s="19" t="s">
        <v>599</v>
      </c>
      <c r="D25" s="19"/>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8"/>
      <c r="B26" s="19"/>
      <c r="C26" s="19" t="s">
        <v>600</v>
      </c>
      <c r="D26" s="19"/>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8"/>
      <c r="B27" s="19"/>
      <c r="C27" s="19" t="s">
        <v>601</v>
      </c>
      <c r="D27" s="19"/>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8"/>
      <c r="B28" s="19"/>
      <c r="C28" s="19" t="s">
        <v>602</v>
      </c>
      <c r="D28" s="19"/>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2"/>
      <c r="B29" s="23"/>
      <c r="C29" s="23"/>
      <c r="D29" s="2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2.0</v>
      </c>
      <c r="B30" s="25" t="s">
        <v>603</v>
      </c>
      <c r="C30" s="26" t="s">
        <v>604</v>
      </c>
      <c r="D30" s="26" t="s">
        <v>576</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c r="B31" s="25"/>
      <c r="C31" s="25" t="s">
        <v>605</v>
      </c>
      <c r="D31" s="25"/>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c r="B32" s="25"/>
      <c r="C32" s="27" t="s">
        <v>606</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c r="B33" s="25"/>
      <c r="C33" s="28"/>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9"/>
      <c r="B34" s="30"/>
      <c r="C34" s="30"/>
      <c r="D34" s="30"/>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v>
      </c>
      <c r="B35" s="25" t="s">
        <v>607</v>
      </c>
      <c r="C35" s="26" t="s">
        <v>608</v>
      </c>
      <c r="D35" s="26" t="s">
        <v>576</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c r="B36" s="25"/>
      <c r="C36" s="25" t="s">
        <v>609</v>
      </c>
      <c r="D36" s="25"/>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c r="B37" s="25"/>
      <c r="C37" s="25" t="s">
        <v>610</v>
      </c>
      <c r="D37" s="25"/>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c r="B38" s="25"/>
      <c r="C38" s="25" t="s">
        <v>611</v>
      </c>
      <c r="D38" s="25"/>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25" t="s">
        <v>612</v>
      </c>
      <c r="D39" s="25"/>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25" t="s">
        <v>613</v>
      </c>
      <c r="D40" s="25"/>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25" t="s">
        <v>614</v>
      </c>
      <c r="D41" s="25"/>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25" t="s">
        <v>615</v>
      </c>
      <c r="D42" s="2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c r="B43" s="25"/>
      <c r="C43" s="25" t="s">
        <v>616</v>
      </c>
      <c r="D43" s="2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c r="B44" s="25"/>
      <c r="C44" s="25" t="s">
        <v>617</v>
      </c>
      <c r="D44" s="2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4"/>
      <c r="B45" s="25"/>
      <c r="C45" s="25" t="s">
        <v>618</v>
      </c>
      <c r="D45" s="2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c r="B46" s="25"/>
      <c r="C46" s="25" t="s">
        <v>619</v>
      </c>
      <c r="D46" s="2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c r="B47" s="25"/>
      <c r="C47" s="25" t="s">
        <v>620</v>
      </c>
      <c r="D47" s="2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c r="B48" s="25"/>
      <c r="C48" s="25" t="s">
        <v>621</v>
      </c>
      <c r="D48" s="2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c r="B49" s="25"/>
      <c r="C49" s="25" t="s">
        <v>622</v>
      </c>
      <c r="D49" s="2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2"/>
      <c r="B50" s="23"/>
      <c r="C50" s="23"/>
      <c r="D50" s="2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4.0</v>
      </c>
      <c r="B51" s="25" t="s">
        <v>623</v>
      </c>
      <c r="C51" s="26" t="s">
        <v>624</v>
      </c>
      <c r="D51" s="26" t="s">
        <v>576</v>
      </c>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c r="B52" s="25"/>
      <c r="C52" s="25" t="s">
        <v>625</v>
      </c>
      <c r="D52" s="2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c r="B53" s="25"/>
      <c r="C53" s="25" t="s">
        <v>626</v>
      </c>
      <c r="D53" s="2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c r="B54" s="25"/>
      <c r="C54" s="25" t="s">
        <v>627</v>
      </c>
      <c r="D54" s="2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4"/>
      <c r="B55" s="25"/>
      <c r="C55" s="25" t="s">
        <v>628</v>
      </c>
      <c r="D55" s="2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4"/>
      <c r="B56" s="25"/>
      <c r="C56" s="25" t="s">
        <v>629</v>
      </c>
      <c r="D56" s="2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2"/>
      <c r="B57" s="23"/>
      <c r="C57" s="23"/>
      <c r="D57" s="2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4">
        <v>5.0</v>
      </c>
      <c r="B58" s="25" t="s">
        <v>630</v>
      </c>
      <c r="C58" s="26" t="s">
        <v>631</v>
      </c>
      <c r="D58" s="26" t="s">
        <v>576</v>
      </c>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4"/>
      <c r="B59" s="25"/>
      <c r="C59" s="25" t="s">
        <v>632</v>
      </c>
      <c r="D59" s="2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4"/>
      <c r="B60" s="25"/>
      <c r="C60" s="25" t="s">
        <v>633</v>
      </c>
      <c r="D60" s="2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4"/>
      <c r="B61" s="25"/>
      <c r="C61" s="25" t="s">
        <v>634</v>
      </c>
      <c r="D61" s="2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4"/>
      <c r="B62" s="25"/>
      <c r="C62" s="25" t="s">
        <v>635</v>
      </c>
      <c r="D62" s="2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4"/>
      <c r="B63" s="25"/>
      <c r="C63" s="25" t="s">
        <v>636</v>
      </c>
      <c r="D63" s="2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4"/>
      <c r="B64" s="25"/>
      <c r="C64" s="25" t="s">
        <v>637</v>
      </c>
      <c r="D64" s="2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4"/>
      <c r="B65" s="25"/>
      <c r="C65" s="25" t="s">
        <v>638</v>
      </c>
      <c r="D65" s="2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4"/>
      <c r="B66" s="25"/>
      <c r="C66" s="25" t="s">
        <v>639</v>
      </c>
      <c r="D66" s="2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2"/>
      <c r="B67" s="23"/>
      <c r="C67" s="23"/>
      <c r="D67" s="2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4">
        <v>6.0</v>
      </c>
      <c r="B68" s="25" t="s">
        <v>640</v>
      </c>
      <c r="C68" s="26" t="s">
        <v>641</v>
      </c>
      <c r="D68" s="26" t="s">
        <v>576</v>
      </c>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4"/>
      <c r="B69" s="25"/>
      <c r="C69" s="25" t="s">
        <v>642</v>
      </c>
      <c r="D69" s="2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4"/>
      <c r="B70" s="25"/>
      <c r="C70" s="25" t="s">
        <v>643</v>
      </c>
      <c r="D70" s="25"/>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24"/>
      <c r="B71" s="25"/>
      <c r="C71" s="25" t="s">
        <v>644</v>
      </c>
      <c r="D71" s="2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4"/>
      <c r="B72" s="25"/>
      <c r="C72" s="25" t="s">
        <v>645</v>
      </c>
      <c r="D72" s="2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2"/>
      <c r="B73" s="33"/>
      <c r="C73" s="25" t="s">
        <v>646</v>
      </c>
      <c r="D73" s="3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2"/>
      <c r="B74" s="33"/>
      <c r="C74" s="25" t="s">
        <v>647</v>
      </c>
      <c r="D74" s="3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2"/>
      <c r="B75" s="23"/>
      <c r="C75" s="23"/>
      <c r="D75" s="2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4">
        <v>7.0</v>
      </c>
      <c r="B76" s="25" t="s">
        <v>648</v>
      </c>
      <c r="C76" s="25"/>
      <c r="D76" s="26"/>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4"/>
      <c r="B77" s="25"/>
      <c r="C77" s="25"/>
      <c r="D77" s="2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4"/>
      <c r="B78" s="25"/>
      <c r="C78" s="25"/>
      <c r="D78" s="2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2"/>
      <c r="B79" s="23"/>
      <c r="C79" s="23"/>
      <c r="D79" s="2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4">
        <v>8.0</v>
      </c>
      <c r="B80" s="27" t="s">
        <v>649</v>
      </c>
      <c r="C80" s="35" t="s">
        <v>650</v>
      </c>
      <c r="D80" s="35" t="s">
        <v>576</v>
      </c>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4"/>
      <c r="B81" s="27"/>
      <c r="C81" s="36" t="s">
        <v>651</v>
      </c>
      <c r="D81" s="27"/>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4"/>
      <c r="B82" s="27"/>
      <c r="C82" s="27" t="s">
        <v>652</v>
      </c>
      <c r="D82" s="27"/>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7"/>
      <c r="B83" s="27"/>
      <c r="C83" s="35" t="s">
        <v>653</v>
      </c>
      <c r="D83" s="27"/>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7"/>
      <c r="B84" s="27"/>
      <c r="C84" s="27" t="s">
        <v>654</v>
      </c>
      <c r="D84" s="27"/>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37"/>
      <c r="C85" s="27" t="s">
        <v>655</v>
      </c>
      <c r="D85" s="37"/>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v>68.0</v>
      </c>
      <c r="D86" s="13">
        <v>24.0</v>
      </c>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f>D86/C86</f>
        <v>0.3529411765</v>
      </c>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38" t="s">
        <v>656</v>
      </c>
      <c r="C91" s="13">
        <v>3.0</v>
      </c>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39" t="s">
        <v>657</v>
      </c>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t="s">
        <v>658</v>
      </c>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t="s">
        <v>659</v>
      </c>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38" t="s">
        <v>660</v>
      </c>
      <c r="C95" s="40" t="s">
        <v>661</v>
      </c>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t="s">
        <v>662</v>
      </c>
      <c r="C96" s="39" t="s">
        <v>663</v>
      </c>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t="s">
        <v>664</v>
      </c>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t="s">
        <v>665</v>
      </c>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41" t="s">
        <v>666</v>
      </c>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38" t="s">
        <v>667</v>
      </c>
      <c r="C100" s="40" t="s">
        <v>668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39" t="s">
        <v>669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t="s">
        <v>670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t="s">
        <v>671</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t="s">
        <v>672</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39" t="s">
        <v>673</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t="s">
        <v>674</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4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t="s">
        <v>675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t="s">
        <v>1155</v>
      </c>
      <c r="B1" s="142">
        <f t="shared" ref="B1:C1" si="1">SUM(B2:B4)</f>
        <v>10181333.33</v>
      </c>
      <c r="C1" s="142">
        <f t="shared" si="1"/>
        <v>66400</v>
      </c>
      <c r="D1" s="81"/>
      <c r="E1" s="81"/>
      <c r="F1" s="142">
        <f>SUM(F2:F4)</f>
        <v>12100000</v>
      </c>
      <c r="G1" s="81"/>
      <c r="H1" s="81"/>
      <c r="I1" s="142">
        <f>SUM(I2:I4)</f>
        <v>13480000</v>
      </c>
      <c r="J1" s="170">
        <v>0.3</v>
      </c>
      <c r="K1" s="81" t="s">
        <v>1156</v>
      </c>
      <c r="L1" s="81"/>
      <c r="M1" s="81"/>
      <c r="N1" s="81"/>
      <c r="O1" s="81"/>
      <c r="P1" s="81"/>
      <c r="Q1" s="81"/>
      <c r="R1" s="81"/>
      <c r="S1" s="81"/>
      <c r="T1" s="81"/>
      <c r="U1" s="81"/>
      <c r="V1" s="81"/>
      <c r="W1" s="81"/>
      <c r="X1" s="81"/>
      <c r="Y1" s="81"/>
      <c r="Z1" s="81"/>
    </row>
    <row r="2" ht="15.75" customHeight="1">
      <c r="A2" s="81" t="s">
        <v>1157</v>
      </c>
      <c r="B2" s="142">
        <v>2300000.0</v>
      </c>
      <c r="C2" s="142">
        <v>15000.0</v>
      </c>
      <c r="D2" s="110">
        <f t="shared" ref="D2:D4" si="2">C2/$C$1</f>
        <v>0.2259036145</v>
      </c>
      <c r="E2" s="81"/>
      <c r="F2" s="142">
        <v>2300000.0</v>
      </c>
      <c r="G2" s="142">
        <v>15000.0</v>
      </c>
      <c r="H2" s="110">
        <f t="shared" ref="H2:H4" si="3">F2/$F$1</f>
        <v>0.1900826446</v>
      </c>
      <c r="I2" s="142">
        <f t="shared" ref="I2:I3" si="4">F2*(1+$J$1)</f>
        <v>2990000</v>
      </c>
      <c r="J2" s="110">
        <f t="shared" ref="J2:J4" si="5">I2/$I$1</f>
        <v>0.221810089</v>
      </c>
      <c r="K2" s="81"/>
      <c r="L2" s="81"/>
      <c r="M2" s="81"/>
      <c r="N2" s="81"/>
      <c r="O2" s="81"/>
      <c r="P2" s="81"/>
      <c r="Q2" s="81"/>
      <c r="R2" s="81"/>
      <c r="S2" s="81"/>
      <c r="T2" s="81"/>
      <c r="U2" s="81"/>
      <c r="V2" s="81"/>
      <c r="W2" s="81"/>
      <c r="X2" s="81"/>
      <c r="Y2" s="81"/>
      <c r="Z2" s="81"/>
    </row>
    <row r="3" ht="15.75" customHeight="1">
      <c r="A3" s="81" t="s">
        <v>1158</v>
      </c>
      <c r="B3" s="142">
        <v>2300000.0</v>
      </c>
      <c r="C3" s="142">
        <v>15000.0</v>
      </c>
      <c r="D3" s="110">
        <f t="shared" si="2"/>
        <v>0.2259036145</v>
      </c>
      <c r="E3" s="81"/>
      <c r="F3" s="142">
        <v>2300000.0</v>
      </c>
      <c r="G3" s="142">
        <v>15000.0</v>
      </c>
      <c r="H3" s="110">
        <f t="shared" si="3"/>
        <v>0.1900826446</v>
      </c>
      <c r="I3" s="142">
        <f t="shared" si="4"/>
        <v>2990000</v>
      </c>
      <c r="J3" s="110">
        <f t="shared" si="5"/>
        <v>0.221810089</v>
      </c>
      <c r="K3" s="81"/>
      <c r="L3" s="81"/>
      <c r="M3" s="81"/>
      <c r="N3" s="81"/>
      <c r="O3" s="81"/>
      <c r="P3" s="81"/>
      <c r="Q3" s="81"/>
      <c r="R3" s="81"/>
      <c r="S3" s="81"/>
      <c r="T3" s="81"/>
      <c r="U3" s="81"/>
      <c r="V3" s="81"/>
      <c r="W3" s="81"/>
      <c r="X3" s="81"/>
      <c r="Y3" s="81"/>
      <c r="Z3" s="81"/>
    </row>
    <row r="4" ht="15.75" customHeight="1">
      <c r="A4" s="81" t="s">
        <v>1008</v>
      </c>
      <c r="B4" s="142">
        <f>C4/(C3+C2)*(B3+B2)</f>
        <v>5581333.333</v>
      </c>
      <c r="C4" s="142">
        <v>36400.0</v>
      </c>
      <c r="D4" s="110">
        <f t="shared" si="2"/>
        <v>0.5481927711</v>
      </c>
      <c r="E4" s="81"/>
      <c r="F4" s="171">
        <v>7500000.0</v>
      </c>
      <c r="G4" s="142">
        <v>36400.0</v>
      </c>
      <c r="H4" s="110">
        <f t="shared" si="3"/>
        <v>0.6198347107</v>
      </c>
      <c r="I4" s="142">
        <f>F4</f>
        <v>7500000</v>
      </c>
      <c r="J4" s="110">
        <f t="shared" si="5"/>
        <v>0.556379822</v>
      </c>
      <c r="K4" s="81"/>
      <c r="L4" s="81"/>
      <c r="M4" s="81"/>
      <c r="N4" s="81"/>
      <c r="O4" s="81"/>
      <c r="P4" s="81"/>
      <c r="Q4" s="81"/>
      <c r="R4" s="81"/>
      <c r="S4" s="81"/>
      <c r="T4" s="81"/>
      <c r="U4" s="81"/>
      <c r="V4" s="81"/>
      <c r="W4" s="81"/>
      <c r="X4" s="81"/>
      <c r="Y4" s="81"/>
      <c r="Z4" s="81"/>
    </row>
    <row r="5" ht="15.75" customHeight="1">
      <c r="A5" s="81"/>
      <c r="B5" s="142"/>
      <c r="C5" s="142"/>
      <c r="D5" s="81"/>
      <c r="E5" s="81"/>
      <c r="F5" s="110">
        <f>(F4/B4)-100%</f>
        <v>0.3437649307</v>
      </c>
      <c r="G5" s="81"/>
      <c r="H5" s="81"/>
      <c r="I5" s="81"/>
      <c r="J5" s="81"/>
      <c r="K5" s="81"/>
      <c r="L5" s="81"/>
      <c r="M5" s="81"/>
      <c r="N5" s="81"/>
      <c r="O5" s="81"/>
      <c r="P5" s="81"/>
      <c r="Q5" s="81"/>
      <c r="R5" s="81"/>
      <c r="S5" s="81"/>
      <c r="T5" s="81"/>
      <c r="U5" s="81"/>
      <c r="V5" s="81"/>
      <c r="W5" s="81"/>
      <c r="X5" s="81"/>
      <c r="Y5" s="81"/>
      <c r="Z5" s="81"/>
    </row>
    <row r="6" ht="15.75" customHeight="1">
      <c r="A6" s="81"/>
      <c r="B6" s="142"/>
      <c r="C6" s="142"/>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142"/>
      <c r="C7" s="142"/>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142"/>
      <c r="C8" s="142"/>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142"/>
      <c r="C9" s="142"/>
      <c r="D9" s="81"/>
      <c r="E9" s="81"/>
      <c r="F9" s="110"/>
      <c r="G9" s="81"/>
      <c r="H9" s="81"/>
      <c r="I9" s="81"/>
      <c r="J9" s="81"/>
      <c r="K9" s="81"/>
      <c r="L9" s="81"/>
      <c r="M9" s="81"/>
      <c r="N9" s="81"/>
      <c r="O9" s="81"/>
      <c r="P9" s="81"/>
      <c r="Q9" s="81"/>
      <c r="R9" s="81"/>
      <c r="S9" s="81"/>
      <c r="T9" s="81"/>
      <c r="U9" s="81"/>
      <c r="V9" s="81"/>
      <c r="W9" s="81"/>
      <c r="X9" s="81"/>
      <c r="Y9" s="81"/>
      <c r="Z9" s="81"/>
    </row>
    <row r="10" ht="15.75" customHeight="1">
      <c r="A10" s="81"/>
      <c r="B10" s="142"/>
      <c r="C10" s="142"/>
      <c r="D10" s="81"/>
      <c r="E10" s="81"/>
      <c r="F10" s="110"/>
      <c r="G10" s="81"/>
      <c r="H10" s="81"/>
      <c r="I10" s="81"/>
      <c r="J10" s="81"/>
      <c r="K10" s="81"/>
      <c r="L10" s="81"/>
      <c r="M10" s="81"/>
      <c r="N10" s="81"/>
      <c r="O10" s="81"/>
      <c r="P10" s="81"/>
      <c r="Q10" s="81"/>
      <c r="R10" s="81"/>
      <c r="S10" s="81"/>
      <c r="T10" s="81"/>
      <c r="U10" s="81"/>
      <c r="V10" s="81"/>
      <c r="W10" s="81"/>
      <c r="X10" s="81"/>
      <c r="Y10" s="81"/>
      <c r="Z10" s="81"/>
    </row>
    <row r="11" ht="15.75" customHeight="1">
      <c r="A11" s="81"/>
      <c r="B11" s="142"/>
      <c r="C11" s="142"/>
      <c r="D11" s="81"/>
      <c r="E11" s="81"/>
      <c r="F11" s="110"/>
      <c r="G11" s="81"/>
      <c r="H11" s="81"/>
      <c r="I11" s="81"/>
      <c r="J11" s="81"/>
      <c r="K11" s="81"/>
      <c r="L11" s="81"/>
      <c r="M11" s="81"/>
      <c r="N11" s="81"/>
      <c r="O11" s="81"/>
      <c r="P11" s="81"/>
      <c r="Q11" s="81"/>
      <c r="R11" s="81"/>
      <c r="S11" s="81"/>
      <c r="T11" s="81"/>
      <c r="U11" s="81"/>
      <c r="V11" s="81"/>
      <c r="W11" s="81"/>
      <c r="X11" s="81"/>
      <c r="Y11" s="81"/>
      <c r="Z11" s="81"/>
    </row>
    <row r="12" ht="15.75" customHeight="1">
      <c r="A12" s="81"/>
      <c r="B12" s="142"/>
      <c r="C12" s="142"/>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142"/>
      <c r="C13" s="142"/>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142"/>
      <c r="C14" s="142"/>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142"/>
      <c r="C15" s="142"/>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142"/>
      <c r="C16" s="142"/>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142"/>
      <c r="C17" s="142"/>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142"/>
      <c r="C18" s="142"/>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142"/>
      <c r="C19" s="142"/>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142"/>
      <c r="C20" s="142"/>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142"/>
      <c r="C21" s="142"/>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142"/>
      <c r="C22" s="142"/>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142"/>
      <c r="C23" s="142"/>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142"/>
      <c r="C24" s="142"/>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142"/>
      <c r="C25" s="142"/>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142"/>
      <c r="C26" s="142"/>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142"/>
      <c r="C27" s="142"/>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142"/>
      <c r="C28" s="142"/>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142"/>
      <c r="C29" s="142"/>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142"/>
      <c r="C30" s="142"/>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142"/>
      <c r="C31" s="142"/>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142"/>
      <c r="C32" s="142"/>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142"/>
      <c r="C33" s="142"/>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142"/>
      <c r="C34" s="142"/>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142"/>
      <c r="C35" s="142"/>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142"/>
      <c r="C36" s="142"/>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142"/>
      <c r="C37" s="142"/>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142"/>
      <c r="C38" s="142"/>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142"/>
      <c r="C39" s="142"/>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142"/>
      <c r="C40" s="142"/>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142"/>
      <c r="C41" s="142"/>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142"/>
      <c r="C42" s="142"/>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142"/>
      <c r="C43" s="142"/>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142"/>
      <c r="C44" s="142"/>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142"/>
      <c r="C45" s="142"/>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142"/>
      <c r="C46" s="142"/>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142"/>
      <c r="C47" s="142"/>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142"/>
      <c r="C48" s="142"/>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142"/>
      <c r="C49" s="142"/>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142"/>
      <c r="C50" s="142"/>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142"/>
      <c r="C51" s="142"/>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142"/>
      <c r="C52" s="142"/>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142"/>
      <c r="C53" s="142"/>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142"/>
      <c r="C54" s="142"/>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142"/>
      <c r="C55" s="142"/>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142"/>
      <c r="C56" s="142"/>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142"/>
      <c r="C57" s="142"/>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142"/>
      <c r="C58" s="142"/>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142"/>
      <c r="C59" s="142"/>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142"/>
      <c r="C60" s="142"/>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142"/>
      <c r="C61" s="142"/>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142"/>
      <c r="C62" s="142"/>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142"/>
      <c r="C63" s="142"/>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142"/>
      <c r="C64" s="142"/>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142"/>
      <c r="C65" s="142"/>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142"/>
      <c r="C66" s="142"/>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142"/>
      <c r="C67" s="142"/>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142"/>
      <c r="C68" s="142"/>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142"/>
      <c r="C69" s="142"/>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142"/>
      <c r="C70" s="142"/>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142"/>
      <c r="C71" s="142"/>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142"/>
      <c r="C72" s="142"/>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142"/>
      <c r="C73" s="142"/>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142"/>
      <c r="C74" s="142"/>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142"/>
      <c r="C75" s="142"/>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142"/>
      <c r="C76" s="142"/>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142"/>
      <c r="C77" s="142"/>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142"/>
      <c r="C78" s="142"/>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142"/>
      <c r="C79" s="142"/>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142"/>
      <c r="C80" s="142"/>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142"/>
      <c r="C81" s="142"/>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142"/>
      <c r="C82" s="142"/>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142"/>
      <c r="C83" s="142"/>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142"/>
      <c r="C84" s="142"/>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142"/>
      <c r="C85" s="142"/>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142"/>
      <c r="C86" s="142"/>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142"/>
      <c r="C87" s="142"/>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142"/>
      <c r="C88" s="142"/>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142"/>
      <c r="C89" s="142"/>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142"/>
      <c r="C90" s="142"/>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142"/>
      <c r="C91" s="142"/>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142"/>
      <c r="C92" s="142"/>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142"/>
      <c r="C93" s="142"/>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142"/>
      <c r="C94" s="142"/>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142"/>
      <c r="C95" s="142"/>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142"/>
      <c r="C96" s="142"/>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142"/>
      <c r="C97" s="142"/>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142"/>
      <c r="C98" s="142"/>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142"/>
      <c r="C99" s="142"/>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142"/>
      <c r="C100" s="142"/>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142"/>
      <c r="C101" s="142"/>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142"/>
      <c r="C102" s="142"/>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142"/>
      <c r="C103" s="142"/>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142"/>
      <c r="C104" s="142"/>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142"/>
      <c r="C105" s="142"/>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142"/>
      <c r="C106" s="142"/>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142"/>
      <c r="C107" s="142"/>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142"/>
      <c r="C108" s="142"/>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142"/>
      <c r="C109" s="142"/>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142"/>
      <c r="C110" s="142"/>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142"/>
      <c r="C111" s="142"/>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142"/>
      <c r="C112" s="142"/>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142"/>
      <c r="C113" s="142"/>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142"/>
      <c r="C114" s="142"/>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142"/>
      <c r="C115" s="142"/>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142"/>
      <c r="C116" s="142"/>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142"/>
      <c r="C117" s="142"/>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142"/>
      <c r="C118" s="142"/>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142"/>
      <c r="C119" s="142"/>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142"/>
      <c r="C120" s="142"/>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142"/>
      <c r="C121" s="142"/>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142"/>
      <c r="C122" s="142"/>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142"/>
      <c r="C123" s="142"/>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142"/>
      <c r="C124" s="142"/>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142"/>
      <c r="C125" s="142"/>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142"/>
      <c r="C126" s="142"/>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142"/>
      <c r="C127" s="142"/>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142"/>
      <c r="C128" s="142"/>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142"/>
      <c r="C129" s="142"/>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142"/>
      <c r="C130" s="142"/>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142"/>
      <c r="C131" s="142"/>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142"/>
      <c r="C132" s="142"/>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142"/>
      <c r="C133" s="142"/>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142"/>
      <c r="C134" s="142"/>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142"/>
      <c r="C135" s="142"/>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142"/>
      <c r="C136" s="142"/>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142"/>
      <c r="C137" s="142"/>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142"/>
      <c r="C138" s="142"/>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142"/>
      <c r="C139" s="142"/>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142"/>
      <c r="C140" s="142"/>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142"/>
      <c r="C141" s="142"/>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142"/>
      <c r="C142" s="142"/>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142"/>
      <c r="C143" s="142"/>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142"/>
      <c r="C144" s="142"/>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142"/>
      <c r="C145" s="142"/>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142"/>
      <c r="C146" s="142"/>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142"/>
      <c r="C147" s="142"/>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142"/>
      <c r="C148" s="142"/>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142"/>
      <c r="C149" s="142"/>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142"/>
      <c r="C150" s="142"/>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142"/>
      <c r="C151" s="142"/>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142"/>
      <c r="C152" s="142"/>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142"/>
      <c r="C153" s="142"/>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142"/>
      <c r="C154" s="142"/>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142"/>
      <c r="C155" s="142"/>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142"/>
      <c r="C156" s="142"/>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142"/>
      <c r="C157" s="142"/>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142"/>
      <c r="C158" s="142"/>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142"/>
      <c r="C159" s="142"/>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142"/>
      <c r="C160" s="142"/>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142"/>
      <c r="C161" s="142"/>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142"/>
      <c r="C162" s="142"/>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142"/>
      <c r="C163" s="142"/>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142"/>
      <c r="C164" s="142"/>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142"/>
      <c r="C165" s="142"/>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142"/>
      <c r="C166" s="142"/>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142"/>
      <c r="C167" s="142"/>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142"/>
      <c r="C168" s="142"/>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142"/>
      <c r="C169" s="142"/>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142"/>
      <c r="C170" s="142"/>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142"/>
      <c r="C171" s="142"/>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142"/>
      <c r="C172" s="142"/>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142"/>
      <c r="C173" s="142"/>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142"/>
      <c r="C174" s="142"/>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142"/>
      <c r="C175" s="142"/>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142"/>
      <c r="C176" s="142"/>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142"/>
      <c r="C177" s="142"/>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142"/>
      <c r="C178" s="142"/>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142"/>
      <c r="C179" s="142"/>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142"/>
      <c r="C180" s="142"/>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142"/>
      <c r="C181" s="142"/>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142"/>
      <c r="C182" s="142"/>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142"/>
      <c r="C183" s="142"/>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142"/>
      <c r="C184" s="142"/>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142"/>
      <c r="C185" s="142"/>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142"/>
      <c r="C186" s="142"/>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142"/>
      <c r="C187" s="142"/>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142"/>
      <c r="C188" s="142"/>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142"/>
      <c r="C189" s="142"/>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142"/>
      <c r="C190" s="142"/>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142"/>
      <c r="C191" s="142"/>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142"/>
      <c r="C192" s="142"/>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142"/>
      <c r="C193" s="142"/>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142"/>
      <c r="C194" s="142"/>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142"/>
      <c r="C195" s="142"/>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142"/>
      <c r="C196" s="142"/>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142"/>
      <c r="C197" s="142"/>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142"/>
      <c r="C198" s="142"/>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142"/>
      <c r="C199" s="142"/>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142"/>
      <c r="C200" s="142"/>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142"/>
      <c r="C201" s="142"/>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142"/>
      <c r="C202" s="142"/>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142"/>
      <c r="C203" s="142"/>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142"/>
      <c r="C204" s="142"/>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142"/>
      <c r="C205" s="142"/>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142"/>
      <c r="C206" s="142"/>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142"/>
      <c r="C207" s="142"/>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142"/>
      <c r="C208" s="142"/>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142"/>
      <c r="C209" s="142"/>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142"/>
      <c r="C210" s="142"/>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142"/>
      <c r="C211" s="142"/>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142"/>
      <c r="C212" s="142"/>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142"/>
      <c r="C213" s="142"/>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142"/>
      <c r="C214" s="142"/>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142"/>
      <c r="C215" s="142"/>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142"/>
      <c r="C216" s="142"/>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142"/>
      <c r="C217" s="142"/>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142"/>
      <c r="C218" s="142"/>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142"/>
      <c r="C219" s="142"/>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142"/>
      <c r="C220" s="142"/>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2"/>
      <c r="B1" s="173"/>
      <c r="C1" s="173" t="s">
        <v>1101</v>
      </c>
      <c r="D1" s="172" t="s">
        <v>1102</v>
      </c>
      <c r="E1" s="172" t="s">
        <v>1103</v>
      </c>
      <c r="F1" s="81" t="s">
        <v>1092</v>
      </c>
      <c r="G1" s="81" t="s">
        <v>1093</v>
      </c>
      <c r="H1" s="81" t="s">
        <v>1094</v>
      </c>
      <c r="I1" s="81" t="s">
        <v>1095</v>
      </c>
      <c r="J1" s="173" t="s">
        <v>1096</v>
      </c>
      <c r="K1" s="172" t="s">
        <v>1097</v>
      </c>
      <c r="L1" s="172" t="s">
        <v>1098</v>
      </c>
      <c r="M1" s="81" t="s">
        <v>1099</v>
      </c>
      <c r="N1" s="81" t="s">
        <v>1100</v>
      </c>
      <c r="O1" s="81" t="s">
        <v>1101</v>
      </c>
      <c r="P1" s="81" t="s">
        <v>1102</v>
      </c>
      <c r="Q1" s="173" t="s">
        <v>1103</v>
      </c>
      <c r="R1" s="172"/>
      <c r="S1" s="172"/>
      <c r="T1" s="172"/>
      <c r="U1" s="172"/>
      <c r="V1" s="172"/>
      <c r="W1" s="172"/>
      <c r="X1" s="172"/>
      <c r="Y1" s="172"/>
      <c r="Z1" s="172"/>
      <c r="AA1" s="172"/>
    </row>
    <row r="2" ht="15.75" customHeight="1">
      <c r="A2" s="81" t="s">
        <v>1159</v>
      </c>
      <c r="B2" s="173"/>
      <c r="C2" s="173">
        <f t="shared" ref="C2:Q2" si="1">C7+C11*1.5+6+4</f>
        <v>27.5</v>
      </c>
      <c r="D2" s="173">
        <f t="shared" si="1"/>
        <v>28.5</v>
      </c>
      <c r="E2" s="173">
        <f t="shared" si="1"/>
        <v>31</v>
      </c>
      <c r="F2" s="173">
        <f t="shared" si="1"/>
        <v>32</v>
      </c>
      <c r="G2" s="173">
        <f t="shared" si="1"/>
        <v>34.5</v>
      </c>
      <c r="H2" s="173">
        <f t="shared" si="1"/>
        <v>35.5</v>
      </c>
      <c r="I2" s="173">
        <f t="shared" si="1"/>
        <v>38</v>
      </c>
      <c r="J2" s="173">
        <f t="shared" si="1"/>
        <v>39.6</v>
      </c>
      <c r="K2" s="173">
        <f t="shared" si="1"/>
        <v>44.36</v>
      </c>
      <c r="L2" s="173">
        <f t="shared" si="1"/>
        <v>49.296</v>
      </c>
      <c r="M2" s="173">
        <f t="shared" si="1"/>
        <v>54.4256</v>
      </c>
      <c r="N2" s="173">
        <f t="shared" si="1"/>
        <v>59.76816</v>
      </c>
      <c r="O2" s="173">
        <f t="shared" si="1"/>
        <v>65.344976</v>
      </c>
      <c r="P2" s="173">
        <f t="shared" si="1"/>
        <v>71.1794736</v>
      </c>
      <c r="Q2" s="173">
        <f t="shared" si="1"/>
        <v>77.29742096</v>
      </c>
      <c r="R2" s="172"/>
      <c r="S2" s="172"/>
      <c r="T2" s="172"/>
      <c r="U2" s="172"/>
      <c r="V2" s="172"/>
      <c r="W2" s="172"/>
      <c r="X2" s="172"/>
      <c r="Y2" s="172"/>
      <c r="Z2" s="172"/>
      <c r="AA2" s="172"/>
    </row>
    <row r="3" ht="15.75" customHeight="1">
      <c r="A3" s="174"/>
      <c r="B3" s="175"/>
      <c r="C3" s="176"/>
      <c r="D3" s="176"/>
      <c r="E3" s="176"/>
      <c r="F3" s="176"/>
      <c r="G3" s="176"/>
      <c r="H3" s="176"/>
      <c r="I3" s="176"/>
      <c r="J3" s="177"/>
      <c r="K3" s="176"/>
      <c r="L3" s="176"/>
      <c r="M3" s="176"/>
      <c r="N3" s="176"/>
      <c r="O3" s="176"/>
      <c r="P3" s="176"/>
      <c r="Q3" s="176"/>
      <c r="R3" s="174"/>
      <c r="S3" s="174"/>
      <c r="T3" s="174"/>
      <c r="U3" s="174"/>
      <c r="V3" s="174"/>
      <c r="W3" s="174"/>
      <c r="X3" s="174"/>
      <c r="Y3" s="174"/>
      <c r="Z3" s="174"/>
      <c r="AA3" s="174"/>
    </row>
    <row r="4" ht="15.75" customHeight="1">
      <c r="A4" s="174" t="s">
        <v>1142</v>
      </c>
      <c r="B4" s="175">
        <f t="shared" ref="B4:P4" si="2">B5+B8</f>
        <v>1</v>
      </c>
      <c r="C4" s="176">
        <f t="shared" si="2"/>
        <v>50000</v>
      </c>
      <c r="D4" s="176">
        <f t="shared" si="2"/>
        <v>51500</v>
      </c>
      <c r="E4" s="176">
        <f t="shared" si="2"/>
        <v>60000</v>
      </c>
      <c r="F4" s="176">
        <f t="shared" si="2"/>
        <v>61500</v>
      </c>
      <c r="G4" s="176">
        <f t="shared" si="2"/>
        <v>81200</v>
      </c>
      <c r="H4" s="176">
        <f t="shared" si="2"/>
        <v>83000</v>
      </c>
      <c r="I4" s="176">
        <f t="shared" si="2"/>
        <v>92800</v>
      </c>
      <c r="J4" s="177">
        <f t="shared" si="2"/>
        <v>100960</v>
      </c>
      <c r="K4" s="176">
        <f t="shared" si="2"/>
        <v>140656</v>
      </c>
      <c r="L4" s="176">
        <f t="shared" si="2"/>
        <v>164721.6</v>
      </c>
      <c r="M4" s="176">
        <f t="shared" si="2"/>
        <v>189193.76</v>
      </c>
      <c r="N4" s="176">
        <f t="shared" si="2"/>
        <v>237304.48</v>
      </c>
      <c r="O4" s="176">
        <f t="shared" si="2"/>
        <v>265034.928</v>
      </c>
      <c r="P4" s="176">
        <f t="shared" si="2"/>
        <v>293538.4208</v>
      </c>
      <c r="Q4" s="176">
        <f>Q6*Q7*30+Q9*Q11/Q10</f>
        <v>322892.2629</v>
      </c>
      <c r="R4" s="174"/>
      <c r="S4" s="174"/>
      <c r="T4" s="174"/>
      <c r="U4" s="174"/>
      <c r="V4" s="174"/>
      <c r="W4" s="174"/>
      <c r="X4" s="174"/>
      <c r="Y4" s="174"/>
      <c r="Z4" s="174"/>
      <c r="AA4" s="174"/>
    </row>
    <row r="5" ht="15.75" customHeight="1">
      <c r="A5" s="81" t="s">
        <v>1160</v>
      </c>
      <c r="B5" s="178">
        <f>C5/C4</f>
        <v>0.3</v>
      </c>
      <c r="C5" s="173">
        <f t="shared" ref="C5:P5" si="3">C6*C7*30</f>
        <v>15000</v>
      </c>
      <c r="D5" s="173">
        <f t="shared" si="3"/>
        <v>16500</v>
      </c>
      <c r="E5" s="173">
        <f t="shared" si="3"/>
        <v>18000</v>
      </c>
      <c r="F5" s="173">
        <f t="shared" si="3"/>
        <v>19500</v>
      </c>
      <c r="G5" s="173">
        <f t="shared" si="3"/>
        <v>25200</v>
      </c>
      <c r="H5" s="173">
        <f t="shared" si="3"/>
        <v>27000</v>
      </c>
      <c r="I5" s="173">
        <f t="shared" si="3"/>
        <v>28800</v>
      </c>
      <c r="J5" s="173">
        <f t="shared" si="3"/>
        <v>36960</v>
      </c>
      <c r="K5" s="173">
        <f t="shared" si="3"/>
        <v>40656</v>
      </c>
      <c r="L5" s="173">
        <f t="shared" si="3"/>
        <v>44721.6</v>
      </c>
      <c r="M5" s="173">
        <f t="shared" si="3"/>
        <v>49193.76</v>
      </c>
      <c r="N5" s="173">
        <f t="shared" si="3"/>
        <v>77304.48</v>
      </c>
      <c r="O5" s="173">
        <f t="shared" si="3"/>
        <v>85034.928</v>
      </c>
      <c r="P5" s="173">
        <f t="shared" si="3"/>
        <v>93538.4208</v>
      </c>
      <c r="Q5" s="142"/>
      <c r="R5" s="172"/>
      <c r="S5" s="172"/>
      <c r="T5" s="172"/>
      <c r="U5" s="172"/>
      <c r="V5" s="172"/>
      <c r="W5" s="172"/>
      <c r="X5" s="172"/>
      <c r="Y5" s="172"/>
      <c r="Z5" s="172"/>
      <c r="AA5" s="172"/>
    </row>
    <row r="6" ht="15.75" customHeight="1">
      <c r="A6" s="81" t="s">
        <v>1161</v>
      </c>
      <c r="B6" s="173"/>
      <c r="C6" s="173">
        <v>50.0</v>
      </c>
      <c r="D6" s="173">
        <v>50.0</v>
      </c>
      <c r="E6" s="173">
        <v>50.0</v>
      </c>
      <c r="F6" s="173">
        <v>50.0</v>
      </c>
      <c r="G6" s="142">
        <v>60.0</v>
      </c>
      <c r="H6" s="142">
        <v>60.0</v>
      </c>
      <c r="I6" s="142">
        <v>60.0</v>
      </c>
      <c r="J6" s="142">
        <v>70.0</v>
      </c>
      <c r="K6" s="142">
        <v>70.0</v>
      </c>
      <c r="L6" s="142">
        <v>70.0</v>
      </c>
      <c r="M6" s="142">
        <v>70.0</v>
      </c>
      <c r="N6" s="142">
        <v>100.0</v>
      </c>
      <c r="O6" s="142">
        <v>100.0</v>
      </c>
      <c r="P6" s="142">
        <v>100.0</v>
      </c>
      <c r="Q6" s="142">
        <v>100.0</v>
      </c>
      <c r="R6" s="172"/>
      <c r="S6" s="172"/>
      <c r="T6" s="172"/>
      <c r="U6" s="172"/>
      <c r="V6" s="172"/>
      <c r="W6" s="172"/>
      <c r="X6" s="172"/>
      <c r="Y6" s="172"/>
      <c r="Z6" s="172"/>
      <c r="AA6" s="172"/>
    </row>
    <row r="7" ht="15.75" customHeight="1">
      <c r="A7" s="179" t="s">
        <v>1162</v>
      </c>
      <c r="B7" s="180"/>
      <c r="C7" s="180">
        <v>10.0</v>
      </c>
      <c r="D7" s="180">
        <v>11.0</v>
      </c>
      <c r="E7" s="180">
        <v>12.0</v>
      </c>
      <c r="F7" s="180">
        <v>13.0</v>
      </c>
      <c r="G7" s="180">
        <v>14.0</v>
      </c>
      <c r="H7" s="180">
        <v>15.0</v>
      </c>
      <c r="I7" s="180">
        <v>16.0</v>
      </c>
      <c r="J7" s="180">
        <f t="shared" ref="J7:Q7" si="4">I7*1.1</f>
        <v>17.6</v>
      </c>
      <c r="K7" s="180">
        <f t="shared" si="4"/>
        <v>19.36</v>
      </c>
      <c r="L7" s="180">
        <f t="shared" si="4"/>
        <v>21.296</v>
      </c>
      <c r="M7" s="180">
        <f t="shared" si="4"/>
        <v>23.4256</v>
      </c>
      <c r="N7" s="180">
        <f t="shared" si="4"/>
        <v>25.76816</v>
      </c>
      <c r="O7" s="180">
        <f t="shared" si="4"/>
        <v>28.344976</v>
      </c>
      <c r="P7" s="180">
        <f t="shared" si="4"/>
        <v>31.1794736</v>
      </c>
      <c r="Q7" s="180">
        <f t="shared" si="4"/>
        <v>34.29742096</v>
      </c>
      <c r="R7" s="174"/>
      <c r="S7" s="174"/>
      <c r="T7" s="174"/>
      <c r="U7" s="174"/>
      <c r="V7" s="174"/>
      <c r="W7" s="174"/>
      <c r="X7" s="174"/>
      <c r="Y7" s="174"/>
      <c r="Z7" s="174"/>
      <c r="AA7" s="174"/>
    </row>
    <row r="8" ht="15.75" customHeight="1">
      <c r="A8" s="81" t="s">
        <v>1163</v>
      </c>
      <c r="B8" s="178">
        <f>C8/C4</f>
        <v>0.7</v>
      </c>
      <c r="C8" s="173">
        <f t="shared" ref="C8:P8" si="5">C9*C11/C10</f>
        <v>35000</v>
      </c>
      <c r="D8" s="173">
        <f t="shared" si="5"/>
        <v>35000</v>
      </c>
      <c r="E8" s="173">
        <f t="shared" si="5"/>
        <v>42000</v>
      </c>
      <c r="F8" s="173">
        <f t="shared" si="5"/>
        <v>42000</v>
      </c>
      <c r="G8" s="173">
        <f t="shared" si="5"/>
        <v>56000</v>
      </c>
      <c r="H8" s="173">
        <f t="shared" si="5"/>
        <v>56000</v>
      </c>
      <c r="I8" s="173">
        <f t="shared" si="5"/>
        <v>64000</v>
      </c>
      <c r="J8" s="173">
        <f t="shared" si="5"/>
        <v>64000</v>
      </c>
      <c r="K8" s="173">
        <f t="shared" si="5"/>
        <v>100000</v>
      </c>
      <c r="L8" s="173">
        <f t="shared" si="5"/>
        <v>120000</v>
      </c>
      <c r="M8" s="173">
        <f t="shared" si="5"/>
        <v>140000</v>
      </c>
      <c r="N8" s="173">
        <f t="shared" si="5"/>
        <v>160000</v>
      </c>
      <c r="O8" s="173">
        <f t="shared" si="5"/>
        <v>180000</v>
      </c>
      <c r="P8" s="173">
        <f t="shared" si="5"/>
        <v>200000</v>
      </c>
      <c r="Q8" s="142"/>
      <c r="R8" s="172"/>
      <c r="S8" s="172"/>
      <c r="T8" s="172"/>
      <c r="U8" s="172"/>
      <c r="V8" s="172"/>
      <c r="W8" s="172"/>
      <c r="X8" s="172"/>
      <c r="Y8" s="172"/>
      <c r="Z8" s="172"/>
      <c r="AA8" s="172"/>
    </row>
    <row r="9" ht="15.75" customHeight="1">
      <c r="A9" s="81" t="s">
        <v>1164</v>
      </c>
      <c r="B9" s="173"/>
      <c r="C9" s="173">
        <v>3500.0</v>
      </c>
      <c r="D9" s="173">
        <v>3500.0</v>
      </c>
      <c r="E9" s="173">
        <v>3500.0</v>
      </c>
      <c r="F9" s="173">
        <v>3500.0</v>
      </c>
      <c r="G9" s="142">
        <v>4000.0</v>
      </c>
      <c r="H9" s="142">
        <v>4000.0</v>
      </c>
      <c r="I9" s="142">
        <v>4000.0</v>
      </c>
      <c r="J9" s="142">
        <v>4000.0</v>
      </c>
      <c r="K9" s="142">
        <v>5000.0</v>
      </c>
      <c r="L9" s="142">
        <v>5000.0</v>
      </c>
      <c r="M9" s="142">
        <v>5000.0</v>
      </c>
      <c r="N9" s="142">
        <v>5000.0</v>
      </c>
      <c r="O9" s="142">
        <v>5000.0</v>
      </c>
      <c r="P9" s="142">
        <v>5000.0</v>
      </c>
      <c r="Q9" s="142">
        <v>5000.0</v>
      </c>
      <c r="R9" s="172"/>
      <c r="S9" s="172"/>
      <c r="T9" s="172"/>
      <c r="U9" s="172"/>
      <c r="V9" s="172"/>
      <c r="W9" s="172"/>
      <c r="X9" s="172"/>
      <c r="Y9" s="172"/>
      <c r="Z9" s="172"/>
      <c r="AA9" s="172"/>
    </row>
    <row r="10" ht="15.75" customHeight="1">
      <c r="A10" s="81" t="s">
        <v>1165</v>
      </c>
      <c r="B10" s="181"/>
      <c r="C10" s="181">
        <v>0.5</v>
      </c>
      <c r="D10" s="181">
        <v>0.5</v>
      </c>
      <c r="E10" s="181">
        <v>0.5</v>
      </c>
      <c r="F10" s="181">
        <v>0.5</v>
      </c>
      <c r="G10" s="181">
        <v>0.5</v>
      </c>
      <c r="H10" s="181">
        <v>0.5</v>
      </c>
      <c r="I10" s="181">
        <v>0.5</v>
      </c>
      <c r="J10" s="181">
        <v>0.5</v>
      </c>
      <c r="K10" s="181">
        <v>0.5</v>
      </c>
      <c r="L10" s="181">
        <v>0.5</v>
      </c>
      <c r="M10" s="181">
        <v>0.5</v>
      </c>
      <c r="N10" s="181">
        <v>0.5</v>
      </c>
      <c r="O10" s="181">
        <v>0.5</v>
      </c>
      <c r="P10" s="181">
        <v>0.5</v>
      </c>
      <c r="Q10" s="181">
        <v>0.5</v>
      </c>
      <c r="R10" s="172"/>
      <c r="S10" s="172"/>
      <c r="T10" s="172"/>
      <c r="U10" s="172"/>
      <c r="V10" s="172"/>
      <c r="W10" s="172"/>
      <c r="X10" s="172"/>
      <c r="Y10" s="172"/>
      <c r="Z10" s="172"/>
      <c r="AA10" s="172"/>
    </row>
    <row r="11" ht="15.75" customHeight="1">
      <c r="A11" s="179" t="s">
        <v>1166</v>
      </c>
      <c r="B11" s="176"/>
      <c r="C11" s="180">
        <v>5.0</v>
      </c>
      <c r="D11" s="179">
        <v>5.0</v>
      </c>
      <c r="E11" s="179">
        <v>6.0</v>
      </c>
      <c r="F11" s="179">
        <v>6.0</v>
      </c>
      <c r="G11" s="179">
        <v>7.0</v>
      </c>
      <c r="H11" s="179">
        <v>7.0</v>
      </c>
      <c r="I11" s="179">
        <v>8.0</v>
      </c>
      <c r="J11" s="179">
        <v>8.0</v>
      </c>
      <c r="K11" s="179">
        <v>10.0</v>
      </c>
      <c r="L11" s="179">
        <v>12.0</v>
      </c>
      <c r="M11" s="179">
        <v>14.0</v>
      </c>
      <c r="N11" s="179">
        <v>16.0</v>
      </c>
      <c r="O11" s="179">
        <v>18.0</v>
      </c>
      <c r="P11" s="179">
        <v>20.0</v>
      </c>
      <c r="Q11" s="179">
        <v>22.0</v>
      </c>
      <c r="R11" s="174"/>
      <c r="S11" s="174"/>
      <c r="T11" s="174"/>
      <c r="U11" s="174"/>
      <c r="V11" s="174"/>
      <c r="W11" s="174"/>
      <c r="X11" s="174"/>
      <c r="Y11" s="174"/>
      <c r="Z11" s="174"/>
      <c r="AA11" s="174"/>
    </row>
    <row r="12" ht="15.75" customHeight="1">
      <c r="A12" s="81" t="s">
        <v>1167</v>
      </c>
      <c r="B12" s="173"/>
      <c r="C12" s="173"/>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15.75" customHeight="1">
      <c r="A13" s="172"/>
      <c r="B13" s="173"/>
      <c r="C13" s="173"/>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15.75" customHeight="1">
      <c r="A14" s="174" t="s">
        <v>1137</v>
      </c>
      <c r="B14" s="182">
        <f>SUM(B15:B19)</f>
        <v>1</v>
      </c>
      <c r="C14" s="176">
        <f t="shared" ref="C14:Q14" si="6">C15+C16+C17+C18+C19</f>
        <v>34000</v>
      </c>
      <c r="D14" s="176">
        <f t="shared" si="6"/>
        <v>38700</v>
      </c>
      <c r="E14" s="176">
        <f t="shared" si="6"/>
        <v>41670</v>
      </c>
      <c r="F14" s="176">
        <f t="shared" si="6"/>
        <v>44937</v>
      </c>
      <c r="G14" s="176">
        <f t="shared" si="6"/>
        <v>50530.7</v>
      </c>
      <c r="H14" s="176">
        <f t="shared" si="6"/>
        <v>54483.77</v>
      </c>
      <c r="I14" s="176">
        <f t="shared" si="6"/>
        <v>60832.147</v>
      </c>
      <c r="J14" s="176">
        <f t="shared" si="6"/>
        <v>65615.3617</v>
      </c>
      <c r="K14" s="176">
        <f t="shared" si="6"/>
        <v>70876.89787</v>
      </c>
      <c r="L14" s="176">
        <f t="shared" si="6"/>
        <v>76664.58766</v>
      </c>
      <c r="M14" s="176">
        <f t="shared" si="6"/>
        <v>83031.04642</v>
      </c>
      <c r="N14" s="176">
        <f t="shared" si="6"/>
        <v>90034.15106</v>
      </c>
      <c r="O14" s="176">
        <f t="shared" si="6"/>
        <v>97737.56617</v>
      </c>
      <c r="P14" s="176">
        <f t="shared" si="6"/>
        <v>106211.3228</v>
      </c>
      <c r="Q14" s="176">
        <f t="shared" si="6"/>
        <v>115532.4551</v>
      </c>
      <c r="R14" s="174"/>
      <c r="S14" s="174"/>
      <c r="T14" s="174"/>
      <c r="U14" s="174"/>
      <c r="V14" s="174"/>
      <c r="W14" s="174"/>
      <c r="X14" s="174"/>
      <c r="Y14" s="174"/>
      <c r="Z14" s="174"/>
      <c r="AA14" s="174"/>
    </row>
    <row r="15" ht="15.75" customHeight="1">
      <c r="A15" s="81" t="s">
        <v>1168</v>
      </c>
      <c r="B15" s="169">
        <f t="shared" ref="B15:B19" si="8">C15/$C$14</f>
        <v>0.3529411765</v>
      </c>
      <c r="C15" s="142">
        <v>12000.0</v>
      </c>
      <c r="D15" s="173">
        <f t="shared" ref="D15:Q15" si="7">C15*1.1</f>
        <v>13200</v>
      </c>
      <c r="E15" s="173">
        <f t="shared" si="7"/>
        <v>14520</v>
      </c>
      <c r="F15" s="173">
        <f t="shared" si="7"/>
        <v>15972</v>
      </c>
      <c r="G15" s="173">
        <f t="shared" si="7"/>
        <v>17569.2</v>
      </c>
      <c r="H15" s="173">
        <f t="shared" si="7"/>
        <v>19326.12</v>
      </c>
      <c r="I15" s="173">
        <f t="shared" si="7"/>
        <v>21258.732</v>
      </c>
      <c r="J15" s="173">
        <f t="shared" si="7"/>
        <v>23384.6052</v>
      </c>
      <c r="K15" s="173">
        <f t="shared" si="7"/>
        <v>25723.06572</v>
      </c>
      <c r="L15" s="173">
        <f t="shared" si="7"/>
        <v>28295.37229</v>
      </c>
      <c r="M15" s="173">
        <f t="shared" si="7"/>
        <v>31124.90952</v>
      </c>
      <c r="N15" s="173">
        <f t="shared" si="7"/>
        <v>34237.40047</v>
      </c>
      <c r="O15" s="173">
        <f t="shared" si="7"/>
        <v>37661.14052</v>
      </c>
      <c r="P15" s="173">
        <f t="shared" si="7"/>
        <v>41427.25457</v>
      </c>
      <c r="Q15" s="173">
        <f t="shared" si="7"/>
        <v>45569.98003</v>
      </c>
      <c r="R15" s="172"/>
      <c r="S15" s="172"/>
      <c r="T15" s="172"/>
      <c r="U15" s="172"/>
      <c r="V15" s="172"/>
      <c r="W15" s="172"/>
      <c r="X15" s="172"/>
      <c r="Y15" s="172"/>
      <c r="Z15" s="172"/>
      <c r="AA15" s="172"/>
    </row>
    <row r="16" ht="15.75" customHeight="1">
      <c r="A16" s="81" t="s">
        <v>1169</v>
      </c>
      <c r="B16" s="169">
        <f t="shared" si="8"/>
        <v>0.2941176471</v>
      </c>
      <c r="C16" s="142">
        <v>10000.0</v>
      </c>
      <c r="D16" s="173">
        <f t="shared" ref="D16:Q16" si="9">C16*1.1</f>
        <v>11000</v>
      </c>
      <c r="E16" s="173">
        <f t="shared" si="9"/>
        <v>12100</v>
      </c>
      <c r="F16" s="173">
        <f t="shared" si="9"/>
        <v>13310</v>
      </c>
      <c r="G16" s="173">
        <f t="shared" si="9"/>
        <v>14641</v>
      </c>
      <c r="H16" s="173">
        <f t="shared" si="9"/>
        <v>16105.1</v>
      </c>
      <c r="I16" s="173">
        <f t="shared" si="9"/>
        <v>17715.61</v>
      </c>
      <c r="J16" s="173">
        <f t="shared" si="9"/>
        <v>19487.171</v>
      </c>
      <c r="K16" s="173">
        <f t="shared" si="9"/>
        <v>21435.8881</v>
      </c>
      <c r="L16" s="173">
        <f t="shared" si="9"/>
        <v>23579.47691</v>
      </c>
      <c r="M16" s="173">
        <f t="shared" si="9"/>
        <v>25937.4246</v>
      </c>
      <c r="N16" s="173">
        <f t="shared" si="9"/>
        <v>28531.16706</v>
      </c>
      <c r="O16" s="173">
        <f t="shared" si="9"/>
        <v>31384.28377</v>
      </c>
      <c r="P16" s="173">
        <f t="shared" si="9"/>
        <v>34522.71214</v>
      </c>
      <c r="Q16" s="173">
        <f t="shared" si="9"/>
        <v>37974.98336</v>
      </c>
      <c r="R16" s="172"/>
      <c r="S16" s="172"/>
      <c r="T16" s="172"/>
      <c r="U16" s="172"/>
      <c r="V16" s="172"/>
      <c r="W16" s="172"/>
      <c r="X16" s="172"/>
      <c r="Y16" s="172"/>
      <c r="Z16" s="172"/>
      <c r="AA16" s="172"/>
    </row>
    <row r="17" ht="15.75" customHeight="1">
      <c r="A17" s="81" t="s">
        <v>1170</v>
      </c>
      <c r="B17" s="169">
        <f t="shared" si="8"/>
        <v>0.1764705882</v>
      </c>
      <c r="C17" s="142">
        <v>6000.0</v>
      </c>
      <c r="D17" s="142">
        <v>8000.0</v>
      </c>
      <c r="E17" s="142">
        <v>8000.0</v>
      </c>
      <c r="F17" s="142">
        <v>8000.0</v>
      </c>
      <c r="G17" s="142">
        <v>10000.0</v>
      </c>
      <c r="H17" s="142">
        <v>10000.0</v>
      </c>
      <c r="I17" s="142">
        <v>12000.0</v>
      </c>
      <c r="J17" s="142">
        <v>12000.0</v>
      </c>
      <c r="K17" s="142">
        <v>12000.0</v>
      </c>
      <c r="L17" s="142">
        <v>12000.0</v>
      </c>
      <c r="M17" s="142">
        <v>12000.0</v>
      </c>
      <c r="N17" s="142">
        <v>12000.0</v>
      </c>
      <c r="O17" s="142">
        <v>12000.0</v>
      </c>
      <c r="P17" s="142">
        <v>12000.0</v>
      </c>
      <c r="Q17" s="142">
        <v>12000.0</v>
      </c>
      <c r="R17" s="172"/>
      <c r="S17" s="172"/>
      <c r="T17" s="172"/>
      <c r="U17" s="172"/>
      <c r="V17" s="172"/>
      <c r="W17" s="172"/>
      <c r="X17" s="172"/>
      <c r="Y17" s="172"/>
      <c r="Z17" s="172"/>
      <c r="AA17" s="172"/>
    </row>
    <row r="18" ht="15.75" customHeight="1">
      <c r="A18" s="81" t="s">
        <v>1171</v>
      </c>
      <c r="B18" s="169">
        <f t="shared" si="8"/>
        <v>0.1470588235</v>
      </c>
      <c r="C18" s="142">
        <v>5000.0</v>
      </c>
      <c r="D18" s="173">
        <f t="shared" ref="D18:Q18" si="10">C18*1.1</f>
        <v>5500</v>
      </c>
      <c r="E18" s="173">
        <f t="shared" si="10"/>
        <v>6050</v>
      </c>
      <c r="F18" s="173">
        <f t="shared" si="10"/>
        <v>6655</v>
      </c>
      <c r="G18" s="173">
        <f t="shared" si="10"/>
        <v>7320.5</v>
      </c>
      <c r="H18" s="173">
        <f t="shared" si="10"/>
        <v>8052.55</v>
      </c>
      <c r="I18" s="173">
        <f t="shared" si="10"/>
        <v>8857.805</v>
      </c>
      <c r="J18" s="173">
        <f t="shared" si="10"/>
        <v>9743.5855</v>
      </c>
      <c r="K18" s="173">
        <f t="shared" si="10"/>
        <v>10717.94405</v>
      </c>
      <c r="L18" s="173">
        <f t="shared" si="10"/>
        <v>11789.73846</v>
      </c>
      <c r="M18" s="173">
        <f t="shared" si="10"/>
        <v>12968.7123</v>
      </c>
      <c r="N18" s="173">
        <f t="shared" si="10"/>
        <v>14265.58353</v>
      </c>
      <c r="O18" s="173">
        <f t="shared" si="10"/>
        <v>15692.14188</v>
      </c>
      <c r="P18" s="173">
        <f t="shared" si="10"/>
        <v>17261.35607</v>
      </c>
      <c r="Q18" s="173">
        <f t="shared" si="10"/>
        <v>18987.49168</v>
      </c>
      <c r="R18" s="172"/>
      <c r="S18" s="172"/>
      <c r="T18" s="172"/>
      <c r="U18" s="172"/>
      <c r="V18" s="172"/>
      <c r="W18" s="172"/>
      <c r="X18" s="172"/>
      <c r="Y18" s="172"/>
      <c r="Z18" s="172"/>
      <c r="AA18" s="172"/>
    </row>
    <row r="19" ht="15.75" customHeight="1">
      <c r="A19" s="81" t="s">
        <v>1172</v>
      </c>
      <c r="B19" s="169">
        <f t="shared" si="8"/>
        <v>0.02941176471</v>
      </c>
      <c r="C19" s="142">
        <v>1000.0</v>
      </c>
      <c r="D19" s="173">
        <v>1000.0</v>
      </c>
      <c r="E19" s="173">
        <v>1000.0</v>
      </c>
      <c r="F19" s="173">
        <v>1000.0</v>
      </c>
      <c r="G19" s="173">
        <v>1000.0</v>
      </c>
      <c r="H19" s="173">
        <v>1000.0</v>
      </c>
      <c r="I19" s="173">
        <v>1000.0</v>
      </c>
      <c r="J19" s="173">
        <v>1000.0</v>
      </c>
      <c r="K19" s="173">
        <v>1000.0</v>
      </c>
      <c r="L19" s="173">
        <v>1000.0</v>
      </c>
      <c r="M19" s="173">
        <v>1000.0</v>
      </c>
      <c r="N19" s="173">
        <v>1000.0</v>
      </c>
      <c r="O19" s="173">
        <v>1000.0</v>
      </c>
      <c r="P19" s="173">
        <v>1000.0</v>
      </c>
      <c r="Q19" s="173">
        <v>1000.0</v>
      </c>
      <c r="R19" s="172"/>
      <c r="S19" s="172"/>
      <c r="T19" s="172"/>
      <c r="U19" s="172"/>
      <c r="V19" s="172"/>
      <c r="W19" s="172"/>
      <c r="X19" s="172"/>
      <c r="Y19" s="172"/>
      <c r="Z19" s="172"/>
      <c r="AA19" s="172"/>
    </row>
    <row r="20" ht="15.75" customHeight="1">
      <c r="A20" s="81"/>
      <c r="B20" s="173"/>
      <c r="C20" s="173"/>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15.75" customHeight="1">
      <c r="A21" s="81" t="s">
        <v>1173</v>
      </c>
      <c r="B21" s="173"/>
      <c r="C21" s="173">
        <f t="shared" ref="C21:Q21" si="11">C4-C14</f>
        <v>16000</v>
      </c>
      <c r="D21" s="173">
        <f t="shared" si="11"/>
        <v>12800</v>
      </c>
      <c r="E21" s="173">
        <f t="shared" si="11"/>
        <v>18330</v>
      </c>
      <c r="F21" s="173">
        <f t="shared" si="11"/>
        <v>16563</v>
      </c>
      <c r="G21" s="173">
        <f t="shared" si="11"/>
        <v>30669.3</v>
      </c>
      <c r="H21" s="173">
        <f t="shared" si="11"/>
        <v>28516.23</v>
      </c>
      <c r="I21" s="173">
        <f t="shared" si="11"/>
        <v>31967.853</v>
      </c>
      <c r="J21" s="173">
        <f t="shared" si="11"/>
        <v>35344.6383</v>
      </c>
      <c r="K21" s="173">
        <f t="shared" si="11"/>
        <v>69779.10213</v>
      </c>
      <c r="L21" s="173">
        <f t="shared" si="11"/>
        <v>88057.01234</v>
      </c>
      <c r="M21" s="173">
        <f t="shared" si="11"/>
        <v>106162.7136</v>
      </c>
      <c r="N21" s="173">
        <f t="shared" si="11"/>
        <v>147270.3289</v>
      </c>
      <c r="O21" s="173">
        <f t="shared" si="11"/>
        <v>167297.3618</v>
      </c>
      <c r="P21" s="173">
        <f t="shared" si="11"/>
        <v>187327.098</v>
      </c>
      <c r="Q21" s="173">
        <f t="shared" si="11"/>
        <v>207359.8078</v>
      </c>
      <c r="R21" s="172"/>
      <c r="S21" s="172"/>
      <c r="T21" s="172"/>
      <c r="U21" s="172"/>
      <c r="V21" s="172"/>
      <c r="W21" s="172"/>
      <c r="X21" s="172"/>
      <c r="Y21" s="172"/>
      <c r="Z21" s="172"/>
      <c r="AA21" s="172"/>
    </row>
    <row r="22" ht="15.75" customHeight="1">
      <c r="A22" s="81" t="s">
        <v>1174</v>
      </c>
      <c r="B22" s="169">
        <v>0.01</v>
      </c>
      <c r="C22" s="142"/>
      <c r="D22" s="173">
        <f t="shared" ref="D22:Q22" si="12">D23*$B$22</f>
        <v>288</v>
      </c>
      <c r="E22" s="173">
        <f t="shared" si="12"/>
        <v>447.14</v>
      </c>
      <c r="F22" s="173">
        <f t="shared" si="12"/>
        <v>578.3457</v>
      </c>
      <c r="G22" s="173">
        <f t="shared" si="12"/>
        <v>854.8044285</v>
      </c>
      <c r="H22" s="173">
        <f t="shared" si="12"/>
        <v>1082.902151</v>
      </c>
      <c r="I22" s="173">
        <f t="shared" si="12"/>
        <v>1350.962731</v>
      </c>
      <c r="J22" s="173">
        <f t="shared" si="12"/>
        <v>1647.228222</v>
      </c>
      <c r="K22" s="173">
        <f t="shared" si="12"/>
        <v>2282.566108</v>
      </c>
      <c r="L22" s="173">
        <f t="shared" si="12"/>
        <v>3034.990858</v>
      </c>
      <c r="M22" s="173">
        <f t="shared" si="12"/>
        <v>3935.678923</v>
      </c>
      <c r="N22" s="173">
        <f t="shared" si="12"/>
        <v>5215.73518</v>
      </c>
      <c r="O22" s="173">
        <f t="shared" si="12"/>
        <v>6620.246816</v>
      </c>
      <c r="P22" s="173">
        <f t="shared" si="12"/>
        <v>8192.024307</v>
      </c>
      <c r="Q22" s="173">
        <f t="shared" si="12"/>
        <v>9931.92831</v>
      </c>
      <c r="R22" s="172"/>
      <c r="S22" s="172"/>
      <c r="T22" s="172"/>
      <c r="U22" s="172"/>
      <c r="V22" s="172"/>
      <c r="W22" s="172"/>
      <c r="X22" s="172"/>
      <c r="Y22" s="172"/>
      <c r="Z22" s="172"/>
      <c r="AA22" s="172"/>
    </row>
    <row r="23" ht="15.75" customHeight="1">
      <c r="A23" s="179" t="s">
        <v>1175</v>
      </c>
      <c r="B23" s="176"/>
      <c r="C23" s="176"/>
      <c r="D23" s="176">
        <f>D21+C21</f>
        <v>28800</v>
      </c>
      <c r="E23" s="176">
        <f t="shared" ref="E23:Q23" si="13">E21+D22+D23-D47</f>
        <v>44714</v>
      </c>
      <c r="F23" s="176">
        <f t="shared" si="13"/>
        <v>57834.57</v>
      </c>
      <c r="G23" s="176">
        <f t="shared" si="13"/>
        <v>85480.44285</v>
      </c>
      <c r="H23" s="177">
        <f t="shared" si="13"/>
        <v>108290.2151</v>
      </c>
      <c r="I23" s="180">
        <f t="shared" si="13"/>
        <v>135096.2731</v>
      </c>
      <c r="J23" s="176">
        <f t="shared" si="13"/>
        <v>164722.8222</v>
      </c>
      <c r="K23" s="176">
        <f t="shared" si="13"/>
        <v>228256.6108</v>
      </c>
      <c r="L23" s="176">
        <f t="shared" si="13"/>
        <v>303499.0858</v>
      </c>
      <c r="M23" s="176">
        <f t="shared" si="13"/>
        <v>393567.8923</v>
      </c>
      <c r="N23" s="176">
        <f t="shared" si="13"/>
        <v>521573.518</v>
      </c>
      <c r="O23" s="176">
        <f t="shared" si="13"/>
        <v>662024.6816</v>
      </c>
      <c r="P23" s="176">
        <f t="shared" si="13"/>
        <v>819202.4307</v>
      </c>
      <c r="Q23" s="176">
        <f t="shared" si="13"/>
        <v>993192.831</v>
      </c>
      <c r="R23" s="174"/>
      <c r="S23" s="174"/>
      <c r="T23" s="174"/>
      <c r="U23" s="174"/>
      <c r="V23" s="174"/>
      <c r="W23" s="174"/>
      <c r="X23" s="174"/>
      <c r="Y23" s="174"/>
      <c r="Z23" s="174"/>
      <c r="AA23" s="174"/>
    </row>
    <row r="24" ht="15.75" customHeight="1">
      <c r="A24" s="180"/>
      <c r="B24" s="176"/>
      <c r="C24" s="176"/>
      <c r="D24" s="180"/>
      <c r="E24" s="180"/>
      <c r="F24" s="180"/>
      <c r="G24" s="180"/>
      <c r="H24" s="180"/>
      <c r="I24" s="180"/>
      <c r="J24" s="180"/>
      <c r="K24" s="180"/>
      <c r="L24" s="180"/>
      <c r="M24" s="180"/>
      <c r="N24" s="180"/>
      <c r="O24" s="180"/>
      <c r="P24" s="180"/>
      <c r="Q24" s="180"/>
      <c r="R24" s="176"/>
      <c r="S24" s="176"/>
      <c r="T24" s="176"/>
      <c r="U24" s="176"/>
      <c r="V24" s="176"/>
      <c r="W24" s="176"/>
      <c r="X24" s="176"/>
      <c r="Y24" s="176"/>
      <c r="Z24" s="176"/>
      <c r="AA24" s="176"/>
    </row>
    <row r="25" ht="15.75" customHeight="1">
      <c r="A25" s="180" t="s">
        <v>7</v>
      </c>
      <c r="B25" s="180"/>
      <c r="C25" s="180"/>
      <c r="D25" s="176">
        <f t="shared" ref="D25:Q25" si="14">D27*D26</f>
        <v>11400000</v>
      </c>
      <c r="E25" s="176">
        <f t="shared" si="14"/>
        <v>11514000</v>
      </c>
      <c r="F25" s="176">
        <f t="shared" si="14"/>
        <v>11629140</v>
      </c>
      <c r="G25" s="176">
        <f t="shared" si="14"/>
        <v>11745431.4</v>
      </c>
      <c r="H25" s="176">
        <f t="shared" si="14"/>
        <v>11862885.71</v>
      </c>
      <c r="I25" s="176">
        <f t="shared" si="14"/>
        <v>11981514.57</v>
      </c>
      <c r="J25" s="176">
        <f t="shared" si="14"/>
        <v>12101329.72</v>
      </c>
      <c r="K25" s="176">
        <f t="shared" si="14"/>
        <v>12222343.01</v>
      </c>
      <c r="L25" s="176">
        <f t="shared" si="14"/>
        <v>12344566.44</v>
      </c>
      <c r="M25" s="176">
        <f t="shared" si="14"/>
        <v>12468012.11</v>
      </c>
      <c r="N25" s="176">
        <f t="shared" si="14"/>
        <v>12592692.23</v>
      </c>
      <c r="O25" s="176">
        <f t="shared" si="14"/>
        <v>12718619.15</v>
      </c>
      <c r="P25" s="176">
        <f t="shared" si="14"/>
        <v>12845805.34</v>
      </c>
      <c r="Q25" s="176">
        <f t="shared" si="14"/>
        <v>12974263.4</v>
      </c>
      <c r="R25" s="176"/>
      <c r="S25" s="176"/>
      <c r="T25" s="176"/>
      <c r="U25" s="176"/>
      <c r="V25" s="176"/>
      <c r="W25" s="176"/>
      <c r="X25" s="176"/>
      <c r="Y25" s="176"/>
      <c r="Z25" s="176"/>
      <c r="AA25" s="176"/>
    </row>
    <row r="26" ht="15.75" customHeight="1">
      <c r="A26" s="183" t="s">
        <v>1176</v>
      </c>
      <c r="B26" s="184"/>
      <c r="C26" s="184"/>
      <c r="D26" s="185">
        <v>3800.0</v>
      </c>
      <c r="E26" s="185">
        <v>3800.0</v>
      </c>
      <c r="F26" s="185">
        <v>3800.0</v>
      </c>
      <c r="G26" s="185">
        <v>3800.0</v>
      </c>
      <c r="H26" s="185">
        <v>3800.0</v>
      </c>
      <c r="I26" s="185">
        <v>3800.0</v>
      </c>
      <c r="J26" s="185">
        <v>3800.0</v>
      </c>
      <c r="K26" s="185">
        <v>3800.0</v>
      </c>
      <c r="L26" s="185">
        <v>3800.0</v>
      </c>
      <c r="M26" s="185">
        <v>3800.0</v>
      </c>
      <c r="N26" s="185">
        <v>3800.0</v>
      </c>
      <c r="O26" s="185">
        <v>3800.0</v>
      </c>
      <c r="P26" s="185">
        <v>3800.0</v>
      </c>
      <c r="Q26" s="185">
        <v>3800.0</v>
      </c>
      <c r="R26" s="184"/>
      <c r="S26" s="184"/>
      <c r="T26" s="184"/>
      <c r="U26" s="184"/>
      <c r="V26" s="184"/>
      <c r="W26" s="184"/>
      <c r="X26" s="184"/>
      <c r="Y26" s="184"/>
      <c r="Z26" s="184"/>
      <c r="AA26" s="184"/>
    </row>
    <row r="27" ht="15.75" customHeight="1">
      <c r="A27" s="185" t="s">
        <v>1177</v>
      </c>
      <c r="B27" s="185"/>
      <c r="C27" s="185"/>
      <c r="D27" s="185">
        <v>3000.0</v>
      </c>
      <c r="E27" s="185">
        <f t="shared" ref="E27:Q27" si="15">D27*1.01</f>
        <v>3030</v>
      </c>
      <c r="F27" s="185">
        <f t="shared" si="15"/>
        <v>3060.3</v>
      </c>
      <c r="G27" s="185">
        <f t="shared" si="15"/>
        <v>3090.903</v>
      </c>
      <c r="H27" s="185">
        <f t="shared" si="15"/>
        <v>3121.81203</v>
      </c>
      <c r="I27" s="185">
        <f t="shared" si="15"/>
        <v>3153.03015</v>
      </c>
      <c r="J27" s="185">
        <f t="shared" si="15"/>
        <v>3184.560452</v>
      </c>
      <c r="K27" s="185">
        <f t="shared" si="15"/>
        <v>3216.406056</v>
      </c>
      <c r="L27" s="185">
        <f t="shared" si="15"/>
        <v>3248.570117</v>
      </c>
      <c r="M27" s="185">
        <f t="shared" si="15"/>
        <v>3281.055818</v>
      </c>
      <c r="N27" s="185">
        <f t="shared" si="15"/>
        <v>3313.866376</v>
      </c>
      <c r="O27" s="185">
        <f t="shared" si="15"/>
        <v>3347.00504</v>
      </c>
      <c r="P27" s="185">
        <f t="shared" si="15"/>
        <v>3380.47509</v>
      </c>
      <c r="Q27" s="185">
        <f t="shared" si="15"/>
        <v>3414.279841</v>
      </c>
      <c r="R27" s="184"/>
      <c r="S27" s="184"/>
      <c r="T27" s="184"/>
      <c r="U27" s="184"/>
      <c r="V27" s="184"/>
      <c r="W27" s="184"/>
      <c r="X27" s="184"/>
      <c r="Y27" s="184"/>
      <c r="Z27" s="184"/>
      <c r="AA27" s="184"/>
    </row>
    <row r="28" ht="15.75" customHeight="1">
      <c r="A28" s="186"/>
      <c r="B28" s="169"/>
      <c r="C28" s="142"/>
      <c r="D28" s="173"/>
      <c r="E28" s="173"/>
      <c r="F28" s="173"/>
      <c r="G28" s="173"/>
      <c r="H28" s="173"/>
      <c r="I28" s="173"/>
      <c r="J28" s="173"/>
      <c r="K28" s="173"/>
      <c r="L28" s="173"/>
      <c r="M28" s="173"/>
      <c r="N28" s="173"/>
      <c r="O28" s="173"/>
      <c r="P28" s="173"/>
      <c r="Q28" s="173"/>
      <c r="R28" s="172"/>
      <c r="S28" s="172"/>
      <c r="T28" s="172"/>
      <c r="U28" s="172"/>
      <c r="V28" s="172"/>
      <c r="W28" s="172"/>
      <c r="X28" s="172"/>
      <c r="Y28" s="172"/>
      <c r="Z28" s="172"/>
      <c r="AA28" s="172"/>
    </row>
    <row r="29" ht="15.75" customHeight="1">
      <c r="A29" s="179" t="s">
        <v>1178</v>
      </c>
      <c r="B29" s="182"/>
      <c r="C29" s="180"/>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row>
    <row r="30" ht="15.75" customHeight="1">
      <c r="A30" s="140" t="s">
        <v>1179</v>
      </c>
      <c r="B30" s="149"/>
      <c r="C30" s="185"/>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row>
    <row r="31" ht="15.75" customHeight="1">
      <c r="A31" s="140" t="s">
        <v>1180</v>
      </c>
      <c r="B31" s="149"/>
      <c r="C31" s="185"/>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row>
    <row r="32" ht="15.75" customHeight="1">
      <c r="A32" s="140" t="s">
        <v>1181</v>
      </c>
      <c r="B32" s="149"/>
      <c r="C32" s="185"/>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row>
    <row r="33" ht="15.75" customHeight="1">
      <c r="A33" s="140" t="s">
        <v>1182</v>
      </c>
      <c r="B33" s="149"/>
      <c r="C33" s="185"/>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row>
    <row r="34" ht="15.75" customHeight="1">
      <c r="A34" s="140" t="s">
        <v>1183</v>
      </c>
      <c r="B34" s="149"/>
      <c r="C34" s="185"/>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row>
    <row r="35" ht="15.75" customHeight="1">
      <c r="A35" s="140" t="s">
        <v>1184</v>
      </c>
      <c r="B35" s="149"/>
      <c r="C35" s="185"/>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row>
    <row r="36" ht="15.75" customHeight="1">
      <c r="A36" s="140" t="s">
        <v>1185</v>
      </c>
      <c r="B36" s="149"/>
      <c r="C36" s="185"/>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ht="15.75" customHeight="1">
      <c r="A37" s="140" t="s">
        <v>1186</v>
      </c>
      <c r="B37" s="149"/>
      <c r="C37" s="185"/>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ht="15.75" customHeight="1">
      <c r="A38" s="140" t="s">
        <v>1187</v>
      </c>
      <c r="B38" s="149"/>
      <c r="C38" s="185"/>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ht="15.75" customHeight="1">
      <c r="A39" s="140" t="s">
        <v>1188</v>
      </c>
      <c r="B39" s="149"/>
      <c r="C39" s="185"/>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ht="15.75" customHeight="1">
      <c r="A40" s="140" t="s">
        <v>1189</v>
      </c>
      <c r="B40" s="149"/>
      <c r="C40" s="185"/>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ht="15.75" customHeight="1">
      <c r="A41" s="140" t="s">
        <v>1190</v>
      </c>
      <c r="B41" s="149"/>
      <c r="C41" s="185"/>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ht="15.75" customHeight="1">
      <c r="A42" s="140" t="s">
        <v>1191</v>
      </c>
      <c r="B42" s="149"/>
      <c r="C42" s="185"/>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ht="15.75" customHeight="1">
      <c r="A43" s="140" t="s">
        <v>1192</v>
      </c>
      <c r="B43" s="149"/>
      <c r="C43" s="185"/>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ht="15.75" customHeight="1">
      <c r="A44" s="140" t="s">
        <v>1193</v>
      </c>
      <c r="B44" s="149"/>
      <c r="C44" s="185"/>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ht="15.75" customHeight="1">
      <c r="A45" s="140" t="s">
        <v>1194</v>
      </c>
      <c r="B45" s="149"/>
      <c r="C45" s="185"/>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row r="46" ht="15.75" customHeight="1">
      <c r="A46" s="179"/>
      <c r="B46" s="182"/>
      <c r="C46" s="180"/>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row>
    <row r="47" ht="15.75" customHeight="1">
      <c r="A47" s="179" t="s">
        <v>1195</v>
      </c>
      <c r="B47" s="182">
        <f>C47/$C$14</f>
        <v>0</v>
      </c>
      <c r="C47" s="180"/>
      <c r="D47" s="176">
        <f t="shared" ref="D47:Q47" si="16">D52+D51+D50</f>
        <v>2704</v>
      </c>
      <c r="E47" s="176">
        <f t="shared" si="16"/>
        <v>3889.57</v>
      </c>
      <c r="F47" s="176">
        <f t="shared" si="16"/>
        <v>3601.77285</v>
      </c>
      <c r="G47" s="176">
        <f t="shared" si="16"/>
        <v>6561.262214</v>
      </c>
      <c r="H47" s="176">
        <f t="shared" si="16"/>
        <v>6244.697075</v>
      </c>
      <c r="I47" s="176">
        <f t="shared" si="16"/>
        <v>7069.051966</v>
      </c>
      <c r="J47" s="176">
        <f t="shared" si="16"/>
        <v>7892.541771</v>
      </c>
      <c r="K47" s="177">
        <f t="shared" si="16"/>
        <v>15097.10348</v>
      </c>
      <c r="L47" s="176">
        <f t="shared" si="16"/>
        <v>19128.8979</v>
      </c>
      <c r="M47" s="176">
        <f t="shared" si="16"/>
        <v>23200.38218</v>
      </c>
      <c r="N47" s="176">
        <f t="shared" si="16"/>
        <v>32061.93338</v>
      </c>
      <c r="O47" s="176">
        <f t="shared" si="16"/>
        <v>36769.59577</v>
      </c>
      <c r="P47" s="176">
        <f t="shared" si="16"/>
        <v>41561.43176</v>
      </c>
      <c r="Q47" s="176">
        <f t="shared" si="16"/>
        <v>46437.92572</v>
      </c>
      <c r="R47" s="174"/>
      <c r="S47" s="174"/>
      <c r="T47" s="174"/>
      <c r="U47" s="174"/>
      <c r="V47" s="174"/>
      <c r="W47" s="174"/>
      <c r="X47" s="174"/>
      <c r="Y47" s="174"/>
      <c r="Z47" s="174"/>
      <c r="AA47" s="174"/>
    </row>
    <row r="48" ht="15.75" customHeight="1">
      <c r="A48" s="81" t="s">
        <v>1196</v>
      </c>
      <c r="B48" s="169">
        <v>0.2</v>
      </c>
      <c r="C48" s="173">
        <f t="shared" ref="C48:Q48" si="17">C4*$B48</f>
        <v>10000</v>
      </c>
      <c r="D48" s="173">
        <f t="shared" si="17"/>
        <v>10300</v>
      </c>
      <c r="E48" s="173">
        <f t="shared" si="17"/>
        <v>12000</v>
      </c>
      <c r="F48" s="173">
        <f t="shared" si="17"/>
        <v>12300</v>
      </c>
      <c r="G48" s="173">
        <f t="shared" si="17"/>
        <v>16240</v>
      </c>
      <c r="H48" s="173">
        <f t="shared" si="17"/>
        <v>16600</v>
      </c>
      <c r="I48" s="173">
        <f t="shared" si="17"/>
        <v>18560</v>
      </c>
      <c r="J48" s="173">
        <f t="shared" si="17"/>
        <v>20192</v>
      </c>
      <c r="K48" s="173">
        <f t="shared" si="17"/>
        <v>28131.2</v>
      </c>
      <c r="L48" s="173">
        <f t="shared" si="17"/>
        <v>32944.32</v>
      </c>
      <c r="M48" s="173">
        <f t="shared" si="17"/>
        <v>37838.752</v>
      </c>
      <c r="N48" s="173">
        <f t="shared" si="17"/>
        <v>47460.896</v>
      </c>
      <c r="O48" s="173">
        <f t="shared" si="17"/>
        <v>53006.9856</v>
      </c>
      <c r="P48" s="173">
        <f t="shared" si="17"/>
        <v>58707.68416</v>
      </c>
      <c r="Q48" s="173">
        <f t="shared" si="17"/>
        <v>64578.45258</v>
      </c>
      <c r="R48" s="172"/>
      <c r="S48" s="172"/>
      <c r="T48" s="172"/>
      <c r="U48" s="172"/>
      <c r="V48" s="172"/>
      <c r="W48" s="172"/>
      <c r="X48" s="172"/>
      <c r="Y48" s="172"/>
      <c r="Z48" s="172"/>
      <c r="AA48" s="172"/>
    </row>
    <row r="49" ht="15.75" customHeight="1">
      <c r="A49" s="81" t="s">
        <v>1197</v>
      </c>
      <c r="B49" s="169"/>
      <c r="C49" s="169">
        <f t="shared" ref="C49:Q49" si="18">100%-C14/C4</f>
        <v>0.32</v>
      </c>
      <c r="D49" s="169">
        <f t="shared" si="18"/>
        <v>0.2485436893</v>
      </c>
      <c r="E49" s="169">
        <f t="shared" si="18"/>
        <v>0.3055</v>
      </c>
      <c r="F49" s="169">
        <f t="shared" si="18"/>
        <v>0.2693170732</v>
      </c>
      <c r="G49" s="169">
        <f t="shared" si="18"/>
        <v>0.3777007389</v>
      </c>
      <c r="H49" s="169">
        <f t="shared" si="18"/>
        <v>0.3435690361</v>
      </c>
      <c r="I49" s="169">
        <f t="shared" si="18"/>
        <v>0.3444811746</v>
      </c>
      <c r="J49" s="169">
        <f t="shared" si="18"/>
        <v>0.3500855616</v>
      </c>
      <c r="K49" s="169">
        <f t="shared" si="18"/>
        <v>0.4960975865</v>
      </c>
      <c r="L49" s="169">
        <f t="shared" si="18"/>
        <v>0.5345808464</v>
      </c>
      <c r="M49" s="169">
        <f t="shared" si="18"/>
        <v>0.5611322148</v>
      </c>
      <c r="N49" s="169">
        <f t="shared" si="18"/>
        <v>0.6205964967</v>
      </c>
      <c r="O49" s="169">
        <f t="shared" si="18"/>
        <v>0.6312276012</v>
      </c>
      <c r="P49" s="169">
        <f t="shared" si="18"/>
        <v>0.6381689235</v>
      </c>
      <c r="Q49" s="169">
        <f t="shared" si="18"/>
        <v>0.6421950342</v>
      </c>
      <c r="R49" s="172"/>
      <c r="S49" s="172"/>
      <c r="T49" s="172"/>
      <c r="U49" s="172"/>
      <c r="V49" s="172"/>
      <c r="W49" s="172"/>
      <c r="X49" s="172"/>
      <c r="Y49" s="172"/>
      <c r="Z49" s="172"/>
      <c r="AA49" s="172"/>
    </row>
    <row r="50" ht="15.75" customHeight="1">
      <c r="A50" s="81" t="s">
        <v>1198</v>
      </c>
      <c r="B50" s="169"/>
      <c r="C50" s="173">
        <f t="shared" ref="C50:Q50" si="19">C48*C49</f>
        <v>3200</v>
      </c>
      <c r="D50" s="173">
        <f t="shared" si="19"/>
        <v>2560</v>
      </c>
      <c r="E50" s="173">
        <f t="shared" si="19"/>
        <v>3666</v>
      </c>
      <c r="F50" s="173">
        <f t="shared" si="19"/>
        <v>3312.6</v>
      </c>
      <c r="G50" s="173">
        <f t="shared" si="19"/>
        <v>6133.86</v>
      </c>
      <c r="H50" s="173">
        <f t="shared" si="19"/>
        <v>5703.246</v>
      </c>
      <c r="I50" s="173">
        <f t="shared" si="19"/>
        <v>6393.5706</v>
      </c>
      <c r="J50" s="173">
        <f t="shared" si="19"/>
        <v>7068.92766</v>
      </c>
      <c r="K50" s="173">
        <f t="shared" si="19"/>
        <v>13955.82043</v>
      </c>
      <c r="L50" s="173">
        <f t="shared" si="19"/>
        <v>17611.40247</v>
      </c>
      <c r="M50" s="173">
        <f t="shared" si="19"/>
        <v>21232.54272</v>
      </c>
      <c r="N50" s="173">
        <f t="shared" si="19"/>
        <v>29454.06579</v>
      </c>
      <c r="O50" s="173">
        <f t="shared" si="19"/>
        <v>33459.47237</v>
      </c>
      <c r="P50" s="173">
        <f t="shared" si="19"/>
        <v>37465.4196</v>
      </c>
      <c r="Q50" s="173">
        <f t="shared" si="19"/>
        <v>41471.96156</v>
      </c>
      <c r="R50" s="172"/>
      <c r="S50" s="172"/>
      <c r="T50" s="172"/>
      <c r="U50" s="172"/>
      <c r="V50" s="172"/>
      <c r="W50" s="172"/>
      <c r="X50" s="172"/>
      <c r="Y50" s="172"/>
      <c r="Z50" s="172"/>
      <c r="AA50" s="172"/>
    </row>
    <row r="51" ht="15.75" customHeight="1">
      <c r="A51" s="142" t="s">
        <v>1199</v>
      </c>
      <c r="B51" s="188">
        <v>0.1</v>
      </c>
      <c r="C51" s="173"/>
      <c r="D51" s="173">
        <f t="shared" ref="D51:Q51" si="20">D22*$B$51</f>
        <v>28.8</v>
      </c>
      <c r="E51" s="173">
        <f t="shared" si="20"/>
        <v>44.714</v>
      </c>
      <c r="F51" s="173">
        <f t="shared" si="20"/>
        <v>57.83457</v>
      </c>
      <c r="G51" s="173">
        <f t="shared" si="20"/>
        <v>85.48044285</v>
      </c>
      <c r="H51" s="173">
        <f t="shared" si="20"/>
        <v>108.2902151</v>
      </c>
      <c r="I51" s="173">
        <f t="shared" si="20"/>
        <v>135.0962731</v>
      </c>
      <c r="J51" s="173">
        <f t="shared" si="20"/>
        <v>164.7228222</v>
      </c>
      <c r="K51" s="173">
        <f t="shared" si="20"/>
        <v>228.2566108</v>
      </c>
      <c r="L51" s="173">
        <f t="shared" si="20"/>
        <v>303.4990858</v>
      </c>
      <c r="M51" s="173">
        <f t="shared" si="20"/>
        <v>393.5678923</v>
      </c>
      <c r="N51" s="173">
        <f t="shared" si="20"/>
        <v>521.573518</v>
      </c>
      <c r="O51" s="173">
        <f t="shared" si="20"/>
        <v>662.0246816</v>
      </c>
      <c r="P51" s="173">
        <f t="shared" si="20"/>
        <v>819.2024307</v>
      </c>
      <c r="Q51" s="173">
        <f t="shared" si="20"/>
        <v>993.192831</v>
      </c>
      <c r="R51" s="173"/>
      <c r="S51" s="173"/>
      <c r="T51" s="173"/>
      <c r="U51" s="173"/>
      <c r="V51" s="173"/>
      <c r="W51" s="173"/>
      <c r="X51" s="173"/>
      <c r="Y51" s="173"/>
      <c r="Z51" s="173"/>
      <c r="AA51" s="173"/>
    </row>
    <row r="52" ht="15.75" customHeight="1">
      <c r="A52" s="142" t="s">
        <v>1200</v>
      </c>
      <c r="B52" s="188">
        <v>0.004</v>
      </c>
      <c r="C52" s="173">
        <f>C21*$B52</f>
        <v>64</v>
      </c>
      <c r="D52" s="173">
        <f t="shared" ref="D52:Q52" si="21">D23*$B$52</f>
        <v>115.2</v>
      </c>
      <c r="E52" s="173">
        <f t="shared" si="21"/>
        <v>178.856</v>
      </c>
      <c r="F52" s="173">
        <f t="shared" si="21"/>
        <v>231.33828</v>
      </c>
      <c r="G52" s="173">
        <f t="shared" si="21"/>
        <v>341.9217714</v>
      </c>
      <c r="H52" s="173">
        <f t="shared" si="21"/>
        <v>433.1608603</v>
      </c>
      <c r="I52" s="173">
        <f t="shared" si="21"/>
        <v>540.3850926</v>
      </c>
      <c r="J52" s="173">
        <f t="shared" si="21"/>
        <v>658.8912888</v>
      </c>
      <c r="K52" s="173">
        <f t="shared" si="21"/>
        <v>913.0264431</v>
      </c>
      <c r="L52" s="173">
        <f t="shared" si="21"/>
        <v>1213.996343</v>
      </c>
      <c r="M52" s="173">
        <f t="shared" si="21"/>
        <v>1574.271569</v>
      </c>
      <c r="N52" s="173">
        <f t="shared" si="21"/>
        <v>2086.294072</v>
      </c>
      <c r="O52" s="173">
        <f t="shared" si="21"/>
        <v>2648.098726</v>
      </c>
      <c r="P52" s="173">
        <f t="shared" si="21"/>
        <v>3276.809723</v>
      </c>
      <c r="Q52" s="173">
        <f t="shared" si="21"/>
        <v>3972.771324</v>
      </c>
      <c r="R52" s="173"/>
      <c r="S52" s="173"/>
      <c r="T52" s="173"/>
      <c r="U52" s="173"/>
      <c r="V52" s="173"/>
      <c r="W52" s="173"/>
      <c r="X52" s="173"/>
      <c r="Y52" s="173"/>
      <c r="Z52" s="173"/>
      <c r="AA52" s="173"/>
    </row>
    <row r="53" ht="15.75" customHeight="1">
      <c r="A53" s="81" t="s">
        <v>1201</v>
      </c>
      <c r="B53" s="110"/>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row>
    <row r="54" ht="15.75" customHeight="1">
      <c r="A54" s="172"/>
      <c r="B54" s="173"/>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row>
    <row r="55" ht="15.75" customHeight="1">
      <c r="A55" s="172"/>
      <c r="B55" s="173"/>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row>
    <row r="56" ht="15.75" customHeight="1">
      <c r="A56" s="172"/>
      <c r="B56" s="173"/>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row>
    <row r="57" ht="15.75" customHeight="1">
      <c r="A57" s="172"/>
      <c r="B57" s="173"/>
      <c r="C57" s="173"/>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row>
    <row r="58" ht="15.75" customHeight="1">
      <c r="A58" s="172"/>
      <c r="B58" s="173"/>
      <c r="C58" s="173"/>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row>
    <row r="59" ht="15.75" customHeight="1">
      <c r="A59" s="172"/>
      <c r="B59" s="173"/>
      <c r="C59" s="173"/>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row>
    <row r="60" ht="15.75" customHeight="1">
      <c r="A60" s="172"/>
      <c r="B60" s="173"/>
      <c r="C60" s="173"/>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row>
    <row r="61" ht="15.75" customHeight="1">
      <c r="A61" s="172"/>
      <c r="B61" s="173"/>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row>
    <row r="62" ht="15.75" customHeight="1">
      <c r="A62" s="172"/>
      <c r="B62" s="173"/>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row>
    <row r="63" ht="15.75" customHeight="1">
      <c r="A63" s="172"/>
      <c r="B63" s="173"/>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row>
    <row r="64" ht="15.75" customHeight="1">
      <c r="A64" s="172"/>
      <c r="B64" s="173"/>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row>
    <row r="65" ht="15.75" customHeight="1">
      <c r="A65" s="172"/>
      <c r="B65" s="173"/>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row>
    <row r="66" ht="15.75" customHeight="1">
      <c r="A66" s="172"/>
      <c r="B66" s="173"/>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row>
    <row r="67" ht="15.75" customHeight="1">
      <c r="A67" s="172"/>
      <c r="B67" s="173"/>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row>
    <row r="68" ht="15.75" customHeight="1">
      <c r="A68" s="172"/>
      <c r="B68" s="173"/>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row>
    <row r="69" ht="15.75" customHeight="1">
      <c r="A69" s="172"/>
      <c r="B69" s="173"/>
      <c r="C69" s="173"/>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row>
    <row r="70" ht="15.75" customHeight="1">
      <c r="A70" s="172"/>
      <c r="B70" s="173"/>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row>
    <row r="71" ht="15.75" customHeight="1">
      <c r="A71" s="172"/>
      <c r="B71" s="173"/>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row>
    <row r="72" ht="15.75" customHeight="1">
      <c r="A72" s="172"/>
      <c r="B72" s="173"/>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row>
    <row r="73" ht="15.75" customHeight="1">
      <c r="A73" s="172"/>
      <c r="B73" s="173"/>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row>
    <row r="74" ht="15.75" customHeight="1">
      <c r="A74" s="172"/>
      <c r="B74" s="173"/>
      <c r="C74" s="173"/>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row>
    <row r="75" ht="15.75" customHeight="1">
      <c r="A75" s="172"/>
      <c r="B75" s="173"/>
      <c r="C75" s="173"/>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row>
    <row r="76" ht="15.75" customHeight="1">
      <c r="A76" s="172"/>
      <c r="B76" s="173"/>
      <c r="C76" s="173"/>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row>
    <row r="77" ht="15.75" customHeight="1">
      <c r="A77" s="172"/>
      <c r="B77" s="173"/>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row>
    <row r="78" ht="15.75" customHeight="1">
      <c r="A78" s="172"/>
      <c r="B78" s="173"/>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row>
    <row r="79" ht="15.75" customHeight="1">
      <c r="A79" s="172"/>
      <c r="B79" s="173"/>
      <c r="C79" s="173"/>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row>
    <row r="80" ht="15.75" customHeight="1">
      <c r="A80" s="172"/>
      <c r="B80" s="173"/>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row>
    <row r="81" ht="15.75" customHeight="1">
      <c r="A81" s="172"/>
      <c r="B81" s="173"/>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row>
    <row r="82" ht="15.75" customHeight="1">
      <c r="A82" s="172"/>
      <c r="B82" s="173"/>
      <c r="C82" s="173"/>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row>
    <row r="83" ht="15.75" customHeight="1">
      <c r="A83" s="172"/>
      <c r="B83" s="173"/>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row>
    <row r="84" ht="15.75" customHeight="1">
      <c r="A84" s="172"/>
      <c r="B84" s="173"/>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row>
    <row r="85" ht="15.75" customHeight="1">
      <c r="A85" s="172"/>
      <c r="B85" s="173"/>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row>
    <row r="86" ht="15.75" customHeight="1">
      <c r="A86" s="172"/>
      <c r="B86" s="173"/>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row>
    <row r="87" ht="15.75" customHeight="1">
      <c r="A87" s="172"/>
      <c r="B87" s="173"/>
      <c r="C87" s="173"/>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row>
    <row r="88" ht="15.75" customHeight="1">
      <c r="A88" s="172"/>
      <c r="B88" s="173"/>
      <c r="C88" s="173"/>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row>
    <row r="89" ht="15.75" customHeight="1">
      <c r="A89" s="172"/>
      <c r="B89" s="173"/>
      <c r="C89" s="173"/>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row>
    <row r="90" ht="15.75" customHeight="1">
      <c r="A90" s="172"/>
      <c r="B90" s="173"/>
      <c r="C90" s="173"/>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row>
    <row r="91" ht="15.75" customHeight="1">
      <c r="A91" s="172"/>
      <c r="B91" s="173"/>
      <c r="C91" s="173"/>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row>
    <row r="92" ht="15.75" customHeight="1">
      <c r="A92" s="172"/>
      <c r="B92" s="173"/>
      <c r="C92" s="173"/>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row>
    <row r="93" ht="15.75" customHeight="1">
      <c r="A93" s="172"/>
      <c r="B93" s="173"/>
      <c r="C93" s="173"/>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row>
    <row r="94" ht="15.75" customHeight="1">
      <c r="A94" s="172"/>
      <c r="B94" s="173"/>
      <c r="C94" s="173"/>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row>
    <row r="95" ht="15.75" customHeight="1">
      <c r="A95" s="172"/>
      <c r="B95" s="173"/>
      <c r="C95" s="173"/>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row>
    <row r="96" ht="15.75" customHeight="1">
      <c r="A96" s="172"/>
      <c r="B96" s="173"/>
      <c r="C96" s="173"/>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row>
    <row r="97" ht="15.75" customHeight="1">
      <c r="A97" s="172"/>
      <c r="B97" s="173"/>
      <c r="C97" s="173"/>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row>
    <row r="98" ht="15.75" customHeight="1">
      <c r="A98" s="172"/>
      <c r="B98" s="173"/>
      <c r="C98" s="173"/>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row>
    <row r="99" ht="15.75" customHeight="1">
      <c r="A99" s="172"/>
      <c r="B99" s="173"/>
      <c r="C99" s="173"/>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row>
    <row r="100" ht="15.75" customHeight="1">
      <c r="A100" s="172"/>
      <c r="B100" s="173"/>
      <c r="C100" s="173"/>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row>
    <row r="101" ht="15.75" customHeight="1">
      <c r="A101" s="172"/>
      <c r="B101" s="173"/>
      <c r="C101" s="173"/>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ht="15.75" customHeight="1">
      <c r="A102" s="172"/>
      <c r="B102" s="173"/>
      <c r="C102" s="173"/>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ht="15.75" customHeight="1">
      <c r="A103" s="172"/>
      <c r="B103" s="173"/>
      <c r="C103" s="173"/>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ht="15.75" customHeight="1">
      <c r="A104" s="172"/>
      <c r="B104" s="173"/>
      <c r="C104" s="173"/>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row>
    <row r="105" ht="15.75" customHeight="1">
      <c r="A105" s="172"/>
      <c r="B105" s="173"/>
      <c r="C105" s="173"/>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row>
    <row r="106" ht="15.75" customHeight="1">
      <c r="A106" s="172"/>
      <c r="B106" s="173"/>
      <c r="C106" s="173"/>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row>
    <row r="107" ht="15.75" customHeight="1">
      <c r="A107" s="172"/>
      <c r="B107" s="173"/>
      <c r="C107" s="173"/>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row>
    <row r="108" ht="15.75" customHeight="1">
      <c r="A108" s="172"/>
      <c r="B108" s="173"/>
      <c r="C108" s="173"/>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row>
    <row r="109" ht="15.75" customHeight="1">
      <c r="A109" s="172"/>
      <c r="B109" s="173"/>
      <c r="C109" s="173"/>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row>
    <row r="110" ht="15.75" customHeight="1">
      <c r="A110" s="172"/>
      <c r="B110" s="173"/>
      <c r="C110" s="173"/>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row>
    <row r="111" ht="15.75" customHeight="1">
      <c r="A111" s="172"/>
      <c r="B111" s="173"/>
      <c r="C111" s="173"/>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row>
    <row r="112" ht="15.75" customHeight="1">
      <c r="A112" s="172"/>
      <c r="B112" s="173"/>
      <c r="C112" s="173"/>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row>
    <row r="113" ht="15.75" customHeight="1">
      <c r="A113" s="172"/>
      <c r="B113" s="173"/>
      <c r="C113" s="173"/>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row>
    <row r="114" ht="15.75" customHeight="1">
      <c r="A114" s="172"/>
      <c r="B114" s="173"/>
      <c r="C114" s="173"/>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row>
    <row r="115" ht="15.75" customHeight="1">
      <c r="A115" s="172"/>
      <c r="B115" s="173"/>
      <c r="C115" s="173"/>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row>
    <row r="116" ht="15.75" customHeight="1">
      <c r="A116" s="172"/>
      <c r="B116" s="173"/>
      <c r="C116" s="173"/>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row>
    <row r="117" ht="15.75" customHeight="1">
      <c r="A117" s="172"/>
      <c r="B117" s="173"/>
      <c r="C117" s="173"/>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row>
    <row r="118" ht="15.75" customHeight="1">
      <c r="A118" s="172"/>
      <c r="B118" s="173"/>
      <c r="C118" s="173"/>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row>
    <row r="119" ht="15.75" customHeight="1">
      <c r="A119" s="172"/>
      <c r="B119" s="173"/>
      <c r="C119" s="173"/>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row>
    <row r="120" ht="15.75" customHeight="1">
      <c r="A120" s="172"/>
      <c r="B120" s="173"/>
      <c r="C120" s="173"/>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row>
    <row r="121" ht="15.75" customHeight="1">
      <c r="A121" s="172"/>
      <c r="B121" s="173"/>
      <c r="C121" s="173"/>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row>
    <row r="122" ht="15.75" customHeight="1">
      <c r="A122" s="172"/>
      <c r="B122" s="173"/>
      <c r="C122" s="173"/>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row>
    <row r="123" ht="15.75" customHeight="1">
      <c r="A123" s="172"/>
      <c r="B123" s="173"/>
      <c r="C123" s="173"/>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row>
    <row r="124" ht="15.75" customHeight="1">
      <c r="A124" s="172"/>
      <c r="B124" s="173"/>
      <c r="C124" s="173"/>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row>
    <row r="125" ht="15.75" customHeight="1">
      <c r="A125" s="172"/>
      <c r="B125" s="173"/>
      <c r="C125" s="173"/>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row>
    <row r="126" ht="15.75" customHeight="1">
      <c r="A126" s="172"/>
      <c r="B126" s="173"/>
      <c r="C126" s="173"/>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row>
    <row r="127" ht="15.75" customHeight="1">
      <c r="A127" s="172"/>
      <c r="B127" s="173"/>
      <c r="C127" s="173"/>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row>
    <row r="128" ht="15.75" customHeight="1">
      <c r="A128" s="172"/>
      <c r="B128" s="173"/>
      <c r="C128" s="173"/>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row>
    <row r="129" ht="15.75" customHeight="1">
      <c r="A129" s="172"/>
      <c r="B129" s="173"/>
      <c r="C129" s="173"/>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row>
    <row r="130" ht="15.75" customHeight="1">
      <c r="A130" s="172"/>
      <c r="B130" s="173"/>
      <c r="C130" s="173"/>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row>
    <row r="131" ht="15.75" customHeight="1">
      <c r="A131" s="172"/>
      <c r="B131" s="173"/>
      <c r="C131" s="173"/>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row>
    <row r="132" ht="15.75" customHeight="1">
      <c r="A132" s="172"/>
      <c r="B132" s="173"/>
      <c r="C132" s="173"/>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row>
    <row r="133" ht="15.75" customHeight="1">
      <c r="A133" s="172"/>
      <c r="B133" s="173"/>
      <c r="C133" s="173"/>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row>
    <row r="134" ht="15.75" customHeight="1">
      <c r="A134" s="172"/>
      <c r="B134" s="173"/>
      <c r="C134" s="173"/>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row>
    <row r="135" ht="15.75" customHeight="1">
      <c r="A135" s="172"/>
      <c r="B135" s="173"/>
      <c r="C135" s="173"/>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row>
    <row r="136" ht="15.75" customHeight="1">
      <c r="A136" s="172"/>
      <c r="B136" s="173"/>
      <c r="C136" s="173"/>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row>
    <row r="137" ht="15.75" customHeight="1">
      <c r="A137" s="172"/>
      <c r="B137" s="173"/>
      <c r="C137" s="173"/>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row>
    <row r="138" ht="15.75" customHeight="1">
      <c r="A138" s="172"/>
      <c r="B138" s="173"/>
      <c r="C138" s="173"/>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row>
    <row r="139" ht="15.75" customHeight="1">
      <c r="A139" s="172"/>
      <c r="B139" s="173"/>
      <c r="C139" s="173"/>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row>
    <row r="140" ht="15.75" customHeight="1">
      <c r="A140" s="172"/>
      <c r="B140" s="173"/>
      <c r="C140" s="173"/>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row>
    <row r="141" ht="15.75" customHeight="1">
      <c r="A141" s="172"/>
      <c r="B141" s="173"/>
      <c r="C141" s="173"/>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row>
    <row r="142" ht="15.75" customHeight="1">
      <c r="A142" s="172"/>
      <c r="B142" s="173"/>
      <c r="C142" s="173"/>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row>
    <row r="143" ht="15.75" customHeight="1">
      <c r="A143" s="172"/>
      <c r="B143" s="173"/>
      <c r="C143" s="173"/>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row>
    <row r="144" ht="15.75" customHeight="1">
      <c r="A144" s="172"/>
      <c r="B144" s="173"/>
      <c r="C144" s="173"/>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row>
    <row r="145" ht="15.75" customHeight="1">
      <c r="A145" s="172"/>
      <c r="B145" s="173"/>
      <c r="C145" s="173"/>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row>
    <row r="146" ht="15.75" customHeight="1">
      <c r="A146" s="172"/>
      <c r="B146" s="173"/>
      <c r="C146" s="173"/>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row>
    <row r="147" ht="15.75" customHeight="1">
      <c r="A147" s="172"/>
      <c r="B147" s="173"/>
      <c r="C147" s="173"/>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row>
    <row r="148" ht="15.75" customHeight="1">
      <c r="A148" s="172"/>
      <c r="B148" s="173"/>
      <c r="C148" s="173"/>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row>
    <row r="149" ht="15.75" customHeight="1">
      <c r="A149" s="172"/>
      <c r="B149" s="173"/>
      <c r="C149" s="173"/>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row>
    <row r="150" ht="15.75" customHeight="1">
      <c r="A150" s="172"/>
      <c r="B150" s="173"/>
      <c r="C150" s="173"/>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row>
    <row r="151" ht="15.75" customHeight="1">
      <c r="A151" s="172"/>
      <c r="B151" s="173"/>
      <c r="C151" s="173"/>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row>
    <row r="152" ht="15.75" customHeight="1">
      <c r="A152" s="172"/>
      <c r="B152" s="173"/>
      <c r="C152" s="173"/>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row>
    <row r="153" ht="15.75" customHeight="1">
      <c r="A153" s="172"/>
      <c r="B153" s="173"/>
      <c r="C153" s="173"/>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row>
    <row r="154" ht="15.75" customHeight="1">
      <c r="A154" s="172"/>
      <c r="B154" s="173"/>
      <c r="C154" s="173"/>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row>
    <row r="155" ht="15.75" customHeight="1">
      <c r="A155" s="172"/>
      <c r="B155" s="173"/>
      <c r="C155" s="173"/>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row>
    <row r="156" ht="15.75" customHeight="1">
      <c r="A156" s="172"/>
      <c r="B156" s="173"/>
      <c r="C156" s="173"/>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row>
    <row r="157" ht="15.75" customHeight="1">
      <c r="A157" s="172"/>
      <c r="B157" s="173"/>
      <c r="C157" s="173"/>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row>
    <row r="158" ht="15.75" customHeight="1">
      <c r="A158" s="172"/>
      <c r="B158" s="173"/>
      <c r="C158" s="173"/>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row>
    <row r="159" ht="15.75" customHeight="1">
      <c r="A159" s="172"/>
      <c r="B159" s="173"/>
      <c r="C159" s="173"/>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row>
    <row r="160" ht="15.75" customHeight="1">
      <c r="A160" s="172"/>
      <c r="B160" s="173"/>
      <c r="C160" s="173"/>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row>
    <row r="161" ht="15.75" customHeight="1">
      <c r="A161" s="172"/>
      <c r="B161" s="173"/>
      <c r="C161" s="173"/>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row>
    <row r="162" ht="15.75" customHeight="1">
      <c r="A162" s="172"/>
      <c r="B162" s="173"/>
      <c r="C162" s="173"/>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row>
    <row r="163" ht="15.75" customHeight="1">
      <c r="A163" s="172"/>
      <c r="B163" s="173"/>
      <c r="C163" s="173"/>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row>
    <row r="164" ht="15.75" customHeight="1">
      <c r="A164" s="172"/>
      <c r="B164" s="173"/>
      <c r="C164" s="173"/>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row>
    <row r="165" ht="15.75" customHeight="1">
      <c r="A165" s="172"/>
      <c r="B165" s="173"/>
      <c r="C165" s="173"/>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row>
    <row r="166" ht="15.75" customHeight="1">
      <c r="A166" s="172"/>
      <c r="B166" s="173"/>
      <c r="C166" s="173"/>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row>
    <row r="167" ht="15.75" customHeight="1">
      <c r="A167" s="172"/>
      <c r="B167" s="173"/>
      <c r="C167" s="173"/>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row>
    <row r="168" ht="15.75" customHeight="1">
      <c r="A168" s="172"/>
      <c r="B168" s="173"/>
      <c r="C168" s="173"/>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row>
    <row r="169" ht="15.75" customHeight="1">
      <c r="A169" s="172"/>
      <c r="B169" s="173"/>
      <c r="C169" s="173"/>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row>
    <row r="170" ht="15.75" customHeight="1">
      <c r="A170" s="172"/>
      <c r="B170" s="173"/>
      <c r="C170" s="173"/>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row>
    <row r="171" ht="15.75" customHeight="1">
      <c r="A171" s="172"/>
      <c r="B171" s="173"/>
      <c r="C171" s="173"/>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row>
    <row r="172" ht="15.75" customHeight="1">
      <c r="A172" s="172"/>
      <c r="B172" s="173"/>
      <c r="C172" s="173"/>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row>
    <row r="173" ht="15.75" customHeight="1">
      <c r="A173" s="172"/>
      <c r="B173" s="173"/>
      <c r="C173" s="173"/>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row>
    <row r="174" ht="15.75" customHeight="1">
      <c r="A174" s="172"/>
      <c r="B174" s="173"/>
      <c r="C174" s="173"/>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row>
    <row r="175" ht="15.75" customHeight="1">
      <c r="A175" s="172"/>
      <c r="B175" s="173"/>
      <c r="C175" s="173"/>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row>
    <row r="176" ht="15.75" customHeight="1">
      <c r="A176" s="172"/>
      <c r="B176" s="173"/>
      <c r="C176" s="173"/>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row>
    <row r="177" ht="15.75" customHeight="1">
      <c r="A177" s="172"/>
      <c r="B177" s="173"/>
      <c r="C177" s="173"/>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row>
    <row r="178" ht="15.75" customHeight="1">
      <c r="A178" s="172"/>
      <c r="B178" s="173"/>
      <c r="C178" s="173"/>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row>
    <row r="179" ht="15.75" customHeight="1">
      <c r="A179" s="172"/>
      <c r="B179" s="173"/>
      <c r="C179" s="173"/>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row>
    <row r="180" ht="15.75" customHeight="1">
      <c r="A180" s="172"/>
      <c r="B180" s="173"/>
      <c r="C180" s="173"/>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row>
    <row r="181" ht="15.75" customHeight="1">
      <c r="A181" s="172"/>
      <c r="B181" s="173"/>
      <c r="C181" s="173"/>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row>
    <row r="182" ht="15.75" customHeight="1">
      <c r="A182" s="172"/>
      <c r="B182" s="173"/>
      <c r="C182" s="173"/>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row>
    <row r="183" ht="15.75" customHeight="1">
      <c r="A183" s="172"/>
      <c r="B183" s="173"/>
      <c r="C183" s="173"/>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row>
    <row r="184" ht="15.75" customHeight="1">
      <c r="A184" s="172"/>
      <c r="B184" s="173"/>
      <c r="C184" s="173"/>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row>
    <row r="185" ht="15.75" customHeight="1">
      <c r="A185" s="172"/>
      <c r="B185" s="173"/>
      <c r="C185" s="173"/>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ht="15.75" customHeight="1">
      <c r="A186" s="172"/>
      <c r="B186" s="173"/>
      <c r="C186" s="173"/>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row>
    <row r="187" ht="15.75" customHeight="1">
      <c r="A187" s="172"/>
      <c r="B187" s="173"/>
      <c r="C187" s="173"/>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ht="15.75" customHeight="1">
      <c r="A188" s="172"/>
      <c r="B188" s="173"/>
      <c r="C188" s="173"/>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row>
    <row r="189" ht="15.75" customHeight="1">
      <c r="A189" s="172"/>
      <c r="B189" s="173"/>
      <c r="C189" s="173"/>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row>
    <row r="190" ht="15.75" customHeight="1">
      <c r="A190" s="172"/>
      <c r="B190" s="173"/>
      <c r="C190" s="173"/>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row>
    <row r="191" ht="15.75" customHeight="1">
      <c r="A191" s="172"/>
      <c r="B191" s="173"/>
      <c r="C191" s="173"/>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row>
    <row r="192" ht="15.75" customHeight="1">
      <c r="A192" s="172"/>
      <c r="B192" s="173"/>
      <c r="C192" s="173"/>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row>
    <row r="193" ht="15.75" customHeight="1">
      <c r="A193" s="172"/>
      <c r="B193" s="173"/>
      <c r="C193" s="173"/>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row>
    <row r="194" ht="15.75" customHeight="1">
      <c r="A194" s="172"/>
      <c r="B194" s="173"/>
      <c r="C194" s="173"/>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row>
    <row r="195" ht="15.75" customHeight="1">
      <c r="A195" s="172"/>
      <c r="B195" s="173"/>
      <c r="C195" s="173"/>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row>
    <row r="196" ht="15.75" customHeight="1">
      <c r="A196" s="172"/>
      <c r="B196" s="173"/>
      <c r="C196" s="173"/>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row>
    <row r="197" ht="15.75" customHeight="1">
      <c r="A197" s="172"/>
      <c r="B197" s="173"/>
      <c r="C197" s="173"/>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row>
    <row r="198" ht="15.75" customHeight="1">
      <c r="A198" s="172"/>
      <c r="B198" s="173"/>
      <c r="C198" s="173"/>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row>
    <row r="199" ht="15.75" customHeight="1">
      <c r="A199" s="172"/>
      <c r="B199" s="173"/>
      <c r="C199" s="173"/>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row>
    <row r="200" ht="15.75" customHeight="1">
      <c r="A200" s="172"/>
      <c r="B200" s="173"/>
      <c r="C200" s="173"/>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row>
    <row r="201" ht="15.75" customHeight="1">
      <c r="A201" s="172"/>
      <c r="B201" s="173"/>
      <c r="C201" s="173"/>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row>
    <row r="202" ht="15.75" customHeight="1">
      <c r="A202" s="172"/>
      <c r="B202" s="173"/>
      <c r="C202" s="173"/>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row>
    <row r="203" ht="15.75" customHeight="1">
      <c r="A203" s="172"/>
      <c r="B203" s="173"/>
      <c r="C203" s="173"/>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row>
    <row r="204" ht="15.75" customHeight="1">
      <c r="A204" s="172"/>
      <c r="B204" s="173"/>
      <c r="C204" s="173"/>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row>
    <row r="205" ht="15.75" customHeight="1">
      <c r="A205" s="172"/>
      <c r="B205" s="173"/>
      <c r="C205" s="173"/>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row>
    <row r="206" ht="15.75" customHeight="1">
      <c r="A206" s="172"/>
      <c r="B206" s="173"/>
      <c r="C206" s="173"/>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row>
    <row r="207" ht="15.75" customHeight="1">
      <c r="A207" s="172"/>
      <c r="B207" s="173"/>
      <c r="C207" s="173"/>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row>
    <row r="208" ht="15.75" customHeight="1">
      <c r="A208" s="172"/>
      <c r="B208" s="173"/>
      <c r="C208" s="173"/>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row>
    <row r="209" ht="15.75" customHeight="1">
      <c r="A209" s="172"/>
      <c r="B209" s="173"/>
      <c r="C209" s="173"/>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row>
    <row r="210" ht="15.75" customHeight="1">
      <c r="A210" s="172"/>
      <c r="B210" s="173"/>
      <c r="C210" s="173"/>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row>
    <row r="211" ht="15.75" customHeight="1">
      <c r="A211" s="172"/>
      <c r="B211" s="173"/>
      <c r="C211" s="173"/>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row>
    <row r="212" ht="15.75" customHeight="1">
      <c r="A212" s="172"/>
      <c r="B212" s="173"/>
      <c r="C212" s="173"/>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row>
    <row r="213" ht="15.75" customHeight="1">
      <c r="A213" s="172"/>
      <c r="B213" s="173"/>
      <c r="C213" s="173"/>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row>
    <row r="214" ht="15.75" customHeight="1">
      <c r="A214" s="172"/>
      <c r="B214" s="173"/>
      <c r="C214" s="173"/>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row>
    <row r="215" ht="15.75" customHeight="1">
      <c r="A215" s="172"/>
      <c r="B215" s="173"/>
      <c r="C215" s="173"/>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row>
    <row r="216" ht="15.75" customHeight="1">
      <c r="A216" s="172"/>
      <c r="B216" s="173"/>
      <c r="C216" s="173"/>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row>
    <row r="217" ht="15.75" customHeight="1">
      <c r="A217" s="172"/>
      <c r="B217" s="173"/>
      <c r="C217" s="173"/>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row>
    <row r="218" ht="15.75" customHeight="1">
      <c r="A218" s="172"/>
      <c r="B218" s="173"/>
      <c r="C218" s="173"/>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row>
    <row r="219" ht="15.75" customHeight="1">
      <c r="A219" s="172"/>
      <c r="B219" s="173"/>
      <c r="C219" s="173"/>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row>
    <row r="220" ht="15.75" customHeight="1">
      <c r="A220" s="172"/>
      <c r="B220" s="173"/>
      <c r="C220" s="173"/>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row>
    <row r="221" ht="15.75" customHeight="1">
      <c r="A221" s="172"/>
      <c r="B221" s="173"/>
      <c r="C221" s="173"/>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row>
    <row r="222" ht="15.75" customHeight="1">
      <c r="A222" s="172"/>
      <c r="B222" s="173"/>
      <c r="C222" s="173"/>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row>
    <row r="223" ht="15.75" customHeight="1">
      <c r="A223" s="172"/>
      <c r="B223" s="173"/>
      <c r="C223" s="173"/>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row>
    <row r="224" ht="15.75" customHeight="1">
      <c r="A224" s="172"/>
      <c r="B224" s="173"/>
      <c r="C224" s="173"/>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row>
    <row r="225" ht="15.75" customHeight="1">
      <c r="A225" s="172"/>
      <c r="B225" s="173"/>
      <c r="C225" s="173"/>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row>
    <row r="226" ht="15.75" customHeight="1">
      <c r="A226" s="172"/>
      <c r="B226" s="173"/>
      <c r="C226" s="173"/>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row>
    <row r="227" ht="15.75" customHeight="1">
      <c r="A227" s="172"/>
      <c r="B227" s="173"/>
      <c r="C227" s="173"/>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row>
    <row r="228" ht="15.75" customHeight="1">
      <c r="A228" s="172"/>
      <c r="B228" s="173"/>
      <c r="C228" s="173"/>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row>
    <row r="229" ht="15.75" customHeight="1">
      <c r="A229" s="172"/>
      <c r="B229" s="173"/>
      <c r="C229" s="173"/>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row>
    <row r="230" ht="15.75" customHeight="1">
      <c r="A230" s="172"/>
      <c r="B230" s="173"/>
      <c r="C230" s="173"/>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row>
    <row r="231" ht="15.75" customHeight="1">
      <c r="A231" s="172"/>
      <c r="B231" s="173"/>
      <c r="C231" s="173"/>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row>
    <row r="232" ht="15.75" customHeight="1">
      <c r="A232" s="172"/>
      <c r="B232" s="173"/>
      <c r="C232" s="173"/>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row>
    <row r="233" ht="15.75" customHeight="1">
      <c r="A233" s="172"/>
      <c r="B233" s="173"/>
      <c r="C233" s="173"/>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row>
    <row r="234" ht="15.75" customHeight="1">
      <c r="A234" s="172"/>
      <c r="B234" s="173"/>
      <c r="C234" s="173"/>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row>
    <row r="235" ht="15.75" customHeight="1">
      <c r="A235" s="172"/>
      <c r="B235" s="173"/>
      <c r="C235" s="173"/>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row>
    <row r="236" ht="15.75" customHeight="1">
      <c r="A236" s="172"/>
      <c r="B236" s="173"/>
      <c r="C236" s="173"/>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row>
    <row r="237" ht="15.75" customHeight="1">
      <c r="A237" s="172"/>
      <c r="B237" s="173"/>
      <c r="C237" s="173"/>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row>
    <row r="238" ht="15.75" customHeight="1">
      <c r="A238" s="172"/>
      <c r="B238" s="173"/>
      <c r="C238" s="173"/>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row>
    <row r="239" ht="15.75" customHeight="1">
      <c r="A239" s="172"/>
      <c r="B239" s="173"/>
      <c r="C239" s="173"/>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row>
    <row r="240" ht="15.75" customHeight="1">
      <c r="A240" s="172"/>
      <c r="B240" s="173"/>
      <c r="C240" s="173"/>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row>
    <row r="241" ht="15.75" customHeight="1">
      <c r="A241" s="172"/>
      <c r="B241" s="173"/>
      <c r="C241" s="173"/>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row>
    <row r="242" ht="15.75" customHeight="1">
      <c r="A242" s="172"/>
      <c r="B242" s="173"/>
      <c r="C242" s="173"/>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row>
    <row r="243" ht="15.75" customHeight="1">
      <c r="A243" s="172"/>
      <c r="B243" s="173"/>
      <c r="C243" s="173"/>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row>
    <row r="244" ht="15.75" customHeight="1">
      <c r="A244" s="172"/>
      <c r="B244" s="173"/>
      <c r="C244" s="173"/>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row>
    <row r="245" ht="15.75" customHeight="1">
      <c r="A245" s="172"/>
      <c r="B245" s="173"/>
      <c r="C245" s="173"/>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row>
    <row r="246" ht="15.75" customHeight="1">
      <c r="A246" s="172"/>
      <c r="B246" s="173"/>
      <c r="C246" s="173"/>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row>
    <row r="247" ht="15.75" customHeight="1">
      <c r="A247" s="172"/>
      <c r="B247" s="173"/>
      <c r="C247" s="173"/>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row>
    <row r="248" ht="15.75" customHeight="1">
      <c r="A248" s="172"/>
      <c r="B248" s="173"/>
      <c r="C248" s="173"/>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row>
    <row r="249" ht="15.75" customHeight="1">
      <c r="A249" s="172"/>
      <c r="B249" s="173"/>
      <c r="C249" s="173"/>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row>
    <row r="250" ht="15.75" customHeight="1">
      <c r="A250" s="172"/>
      <c r="B250" s="173"/>
      <c r="C250" s="173"/>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row>
    <row r="251" ht="15.75" customHeight="1">
      <c r="A251" s="172"/>
      <c r="B251" s="173"/>
      <c r="C251" s="173"/>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row>
    <row r="252" ht="15.75" customHeight="1">
      <c r="A252" s="172"/>
      <c r="B252" s="173"/>
      <c r="C252" s="173"/>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row>
    <row r="253" ht="15.75" customHeight="1">
      <c r="A253" s="172"/>
      <c r="B253" s="173"/>
      <c r="C253" s="173"/>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89" t="s">
        <v>1202</v>
      </c>
      <c r="D1" s="189" t="s">
        <v>1203</v>
      </c>
    </row>
    <row r="2" ht="15.75" customHeight="1">
      <c r="B2" s="189" t="s">
        <v>1204</v>
      </c>
    </row>
    <row r="3" ht="15.75" customHeight="1">
      <c r="B3" s="189" t="s">
        <v>1205</v>
      </c>
      <c r="D3" s="189">
        <v>4.0</v>
      </c>
    </row>
    <row r="4" ht="15.75" customHeight="1">
      <c r="B4" s="189" t="s">
        <v>702</v>
      </c>
      <c r="D4" s="189">
        <v>10.0</v>
      </c>
    </row>
    <row r="5" ht="15.75" customHeight="1">
      <c r="B5" s="189" t="s">
        <v>1206</v>
      </c>
    </row>
    <row r="6" ht="15.75" customHeight="1">
      <c r="B6" s="189" t="s">
        <v>656</v>
      </c>
    </row>
    <row r="7" ht="15.75" customHeight="1">
      <c r="B7" s="189" t="s">
        <v>1207</v>
      </c>
    </row>
    <row r="8" ht="15.75" customHeight="1">
      <c r="B8" s="189" t="s">
        <v>1208</v>
      </c>
    </row>
    <row r="9" ht="15.75" customHeight="1">
      <c r="B9" s="189" t="s">
        <v>1209</v>
      </c>
    </row>
    <row r="10" ht="15.75" customHeight="1"/>
    <row r="11" ht="15.75" customHeight="1">
      <c r="B11" s="189" t="s">
        <v>862</v>
      </c>
      <c r="C11" s="189" t="s">
        <v>1210</v>
      </c>
    </row>
    <row r="12" ht="15.75" customHeight="1">
      <c r="B12" s="189" t="s">
        <v>1211</v>
      </c>
      <c r="C12" s="189" t="s">
        <v>1212</v>
      </c>
      <c r="D12" s="189" t="s">
        <v>1213</v>
      </c>
      <c r="E12" s="189">
        <v>15.0</v>
      </c>
    </row>
    <row r="13" ht="15.75" customHeight="1">
      <c r="D13" s="189" t="s">
        <v>1214</v>
      </c>
    </row>
    <row r="14" ht="15.75" customHeight="1">
      <c r="D14" s="189" t="s">
        <v>1215</v>
      </c>
    </row>
    <row r="15" ht="15.75" customHeight="1"/>
    <row r="16" ht="15.75" customHeight="1">
      <c r="D16" s="189" t="s">
        <v>1216</v>
      </c>
    </row>
    <row r="17" ht="15.75" customHeight="1"/>
    <row r="18" ht="15.75" customHeight="1"/>
    <row r="19" ht="15.75" customHeight="1">
      <c r="B19" s="189" t="s">
        <v>1217</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1" t="s">
        <v>1218</v>
      </c>
      <c r="B1" s="190">
        <v>51.0</v>
      </c>
      <c r="C1" s="172"/>
      <c r="D1" s="173">
        <f>SUM(D3:D31)</f>
        <v>17266</v>
      </c>
      <c r="E1" s="173">
        <f>D1/B1</f>
        <v>338.5490196</v>
      </c>
      <c r="F1" s="172"/>
      <c r="G1" s="172"/>
      <c r="H1" s="172"/>
      <c r="I1" s="172"/>
      <c r="J1" s="172"/>
      <c r="K1" s="172"/>
      <c r="L1" s="172"/>
      <c r="M1" s="172"/>
      <c r="N1" s="172"/>
      <c r="O1" s="172"/>
      <c r="P1" s="172"/>
      <c r="Q1" s="172"/>
      <c r="R1" s="172"/>
      <c r="S1" s="172"/>
      <c r="T1" s="172"/>
      <c r="U1" s="172"/>
      <c r="V1" s="172"/>
      <c r="W1" s="172"/>
      <c r="X1" s="172"/>
      <c r="Y1" s="172"/>
      <c r="Z1" s="172"/>
    </row>
    <row r="2" ht="15.75" customHeight="1">
      <c r="A2" s="81" t="s">
        <v>1219</v>
      </c>
      <c r="B2" s="190">
        <v>102.0</v>
      </c>
      <c r="C2" s="172"/>
      <c r="D2" s="172"/>
      <c r="E2" s="172"/>
      <c r="F2" s="172"/>
      <c r="G2" s="172"/>
      <c r="H2" s="172"/>
      <c r="I2" s="172"/>
      <c r="J2" s="172"/>
      <c r="K2" s="172"/>
      <c r="L2" s="172"/>
      <c r="M2" s="172"/>
      <c r="N2" s="172"/>
      <c r="O2" s="172"/>
      <c r="P2" s="172"/>
      <c r="Q2" s="172"/>
      <c r="R2" s="172"/>
      <c r="S2" s="172"/>
      <c r="T2" s="172"/>
      <c r="U2" s="172"/>
      <c r="V2" s="172"/>
      <c r="W2" s="172"/>
      <c r="X2" s="172"/>
      <c r="Y2" s="172"/>
      <c r="Z2" s="172"/>
    </row>
    <row r="3" ht="15.75" customHeight="1">
      <c r="A3" s="81" t="s">
        <v>1220</v>
      </c>
      <c r="B3" s="190">
        <v>0.8</v>
      </c>
      <c r="C3" s="81">
        <v>500.0</v>
      </c>
      <c r="D3" s="173">
        <f t="shared" ref="D3:D10" si="1">C3*B3</f>
        <v>400</v>
      </c>
      <c r="E3" s="172"/>
      <c r="F3" s="172"/>
      <c r="G3" s="172"/>
      <c r="H3" s="172"/>
      <c r="I3" s="172"/>
      <c r="J3" s="172"/>
      <c r="K3" s="172"/>
      <c r="L3" s="172"/>
      <c r="M3" s="172"/>
      <c r="N3" s="172"/>
      <c r="O3" s="172"/>
      <c r="P3" s="172"/>
      <c r="Q3" s="172"/>
      <c r="R3" s="172"/>
      <c r="S3" s="172"/>
      <c r="T3" s="172"/>
      <c r="U3" s="172"/>
      <c r="V3" s="172"/>
      <c r="W3" s="172"/>
      <c r="X3" s="172"/>
      <c r="Y3" s="172"/>
      <c r="Z3" s="172"/>
    </row>
    <row r="4" ht="15.75" customHeight="1">
      <c r="A4" s="81" t="s">
        <v>1221</v>
      </c>
      <c r="B4" s="181">
        <f>B2*0.3*2</f>
        <v>61.2</v>
      </c>
      <c r="C4" s="81">
        <v>15.0</v>
      </c>
      <c r="D4" s="173">
        <f t="shared" si="1"/>
        <v>918</v>
      </c>
      <c r="E4" s="172"/>
      <c r="F4" s="172"/>
      <c r="G4" s="172"/>
      <c r="H4" s="172"/>
      <c r="I4" s="172"/>
      <c r="J4" s="172"/>
      <c r="K4" s="172"/>
      <c r="L4" s="172"/>
      <c r="M4" s="172"/>
      <c r="N4" s="172"/>
      <c r="O4" s="172"/>
      <c r="P4" s="172"/>
      <c r="Q4" s="172"/>
      <c r="R4" s="172"/>
      <c r="S4" s="172"/>
      <c r="T4" s="172"/>
      <c r="U4" s="172"/>
      <c r="V4" s="172"/>
      <c r="W4" s="172"/>
      <c r="X4" s="172"/>
      <c r="Y4" s="172"/>
      <c r="Z4" s="172"/>
    </row>
    <row r="5" ht="15.75" customHeight="1">
      <c r="A5" s="81" t="s">
        <v>1222</v>
      </c>
      <c r="B5" s="181">
        <f>B2*0.7*2</f>
        <v>142.8</v>
      </c>
      <c r="C5" s="81">
        <v>10.0</v>
      </c>
      <c r="D5" s="173">
        <f t="shared" si="1"/>
        <v>1428</v>
      </c>
      <c r="E5" s="172"/>
      <c r="F5" s="172"/>
      <c r="G5" s="172"/>
      <c r="H5" s="172"/>
      <c r="I5" s="172"/>
      <c r="J5" s="172"/>
      <c r="K5" s="172"/>
      <c r="L5" s="172"/>
      <c r="M5" s="172"/>
      <c r="N5" s="172"/>
      <c r="O5" s="172"/>
      <c r="P5" s="172"/>
      <c r="Q5" s="172"/>
      <c r="R5" s="172"/>
      <c r="S5" s="172"/>
      <c r="T5" s="172"/>
      <c r="U5" s="172"/>
      <c r="V5" s="172"/>
      <c r="W5" s="172"/>
      <c r="X5" s="172"/>
      <c r="Y5" s="172"/>
      <c r="Z5" s="172"/>
    </row>
    <row r="6" ht="15.75" customHeight="1">
      <c r="A6" s="81" t="s">
        <v>1223</v>
      </c>
      <c r="B6" s="81">
        <v>3.0</v>
      </c>
      <c r="C6" s="81">
        <v>40.0</v>
      </c>
      <c r="D6" s="173">
        <f t="shared" si="1"/>
        <v>120</v>
      </c>
      <c r="E6" s="172"/>
      <c r="F6" s="172"/>
      <c r="G6" s="172"/>
      <c r="H6" s="172"/>
      <c r="I6" s="172"/>
      <c r="J6" s="172"/>
      <c r="K6" s="172"/>
      <c r="L6" s="172"/>
      <c r="M6" s="172"/>
      <c r="N6" s="172"/>
      <c r="O6" s="172"/>
      <c r="P6" s="172"/>
      <c r="Q6" s="172"/>
      <c r="R6" s="172"/>
      <c r="S6" s="172"/>
      <c r="T6" s="172"/>
      <c r="U6" s="172"/>
      <c r="V6" s="172"/>
      <c r="W6" s="172"/>
      <c r="X6" s="172"/>
      <c r="Y6" s="172"/>
      <c r="Z6" s="172"/>
    </row>
    <row r="7" ht="15.75" customHeight="1">
      <c r="A7" s="81" t="s">
        <v>1224</v>
      </c>
      <c r="B7" s="81">
        <v>50.0</v>
      </c>
      <c r="C7" s="81">
        <v>34.0</v>
      </c>
      <c r="D7" s="173">
        <f t="shared" si="1"/>
        <v>1700</v>
      </c>
      <c r="E7" s="172"/>
      <c r="F7" s="172"/>
      <c r="G7" s="172"/>
      <c r="H7" s="172"/>
      <c r="I7" s="172"/>
      <c r="J7" s="172"/>
      <c r="K7" s="172"/>
      <c r="L7" s="172"/>
      <c r="M7" s="172"/>
      <c r="N7" s="172"/>
      <c r="O7" s="172"/>
      <c r="P7" s="172"/>
      <c r="Q7" s="172"/>
      <c r="R7" s="172"/>
      <c r="S7" s="172"/>
      <c r="T7" s="172"/>
      <c r="U7" s="172"/>
      <c r="V7" s="172"/>
      <c r="W7" s="172"/>
      <c r="X7" s="172"/>
      <c r="Y7" s="172"/>
      <c r="Z7" s="172"/>
    </row>
    <row r="8" ht="15.75" customHeight="1">
      <c r="A8" s="81" t="s">
        <v>1225</v>
      </c>
      <c r="B8" s="81">
        <v>3.0</v>
      </c>
      <c r="C8" s="81">
        <v>400.0</v>
      </c>
      <c r="D8" s="173">
        <f t="shared" si="1"/>
        <v>1200</v>
      </c>
      <c r="E8" s="172"/>
      <c r="F8" s="172"/>
      <c r="G8" s="172"/>
      <c r="H8" s="172"/>
      <c r="I8" s="172"/>
      <c r="J8" s="172"/>
      <c r="K8" s="172"/>
      <c r="L8" s="172"/>
      <c r="M8" s="172"/>
      <c r="N8" s="172"/>
      <c r="O8" s="172"/>
      <c r="P8" s="172"/>
      <c r="Q8" s="172"/>
      <c r="R8" s="172"/>
      <c r="S8" s="172"/>
      <c r="T8" s="172"/>
      <c r="U8" s="172"/>
      <c r="V8" s="172"/>
      <c r="W8" s="172"/>
      <c r="X8" s="172"/>
      <c r="Y8" s="172"/>
      <c r="Z8" s="172"/>
    </row>
    <row r="9" ht="15.75" customHeight="1">
      <c r="A9" s="140" t="s">
        <v>1226</v>
      </c>
      <c r="B9" s="81">
        <v>200.0</v>
      </c>
      <c r="C9" s="81">
        <v>2.0</v>
      </c>
      <c r="D9" s="173">
        <f t="shared" si="1"/>
        <v>400</v>
      </c>
      <c r="E9" s="172"/>
      <c r="F9" s="172"/>
      <c r="G9" s="172"/>
      <c r="H9" s="172"/>
      <c r="I9" s="172"/>
      <c r="J9" s="172"/>
      <c r="K9" s="172"/>
      <c r="L9" s="172"/>
      <c r="M9" s="172"/>
      <c r="N9" s="172"/>
      <c r="O9" s="172"/>
      <c r="P9" s="172"/>
      <c r="Q9" s="172"/>
      <c r="R9" s="172"/>
      <c r="S9" s="172"/>
      <c r="T9" s="172"/>
      <c r="U9" s="172"/>
      <c r="V9" s="172"/>
      <c r="W9" s="172"/>
      <c r="X9" s="172"/>
      <c r="Y9" s="172"/>
      <c r="Z9" s="172"/>
    </row>
    <row r="10" ht="15.75" customHeight="1">
      <c r="A10" s="140" t="s">
        <v>1227</v>
      </c>
      <c r="B10" s="81">
        <v>6.0</v>
      </c>
      <c r="C10" s="81">
        <v>100.0</v>
      </c>
      <c r="D10" s="173">
        <f t="shared" si="1"/>
        <v>600</v>
      </c>
      <c r="E10" s="172"/>
      <c r="F10" s="172"/>
      <c r="G10" s="172"/>
      <c r="H10" s="172"/>
      <c r="I10" s="172"/>
      <c r="J10" s="172"/>
      <c r="K10" s="172"/>
      <c r="L10" s="172"/>
      <c r="M10" s="172"/>
      <c r="N10" s="172"/>
      <c r="O10" s="172"/>
      <c r="P10" s="172"/>
      <c r="Q10" s="172"/>
      <c r="R10" s="172"/>
      <c r="S10" s="172"/>
      <c r="T10" s="172"/>
      <c r="U10" s="172"/>
      <c r="V10" s="172"/>
      <c r="W10" s="172"/>
      <c r="X10" s="172"/>
      <c r="Y10" s="172"/>
      <c r="Z10" s="172"/>
    </row>
    <row r="11" ht="15.75" customHeight="1">
      <c r="A11" s="140" t="s">
        <v>1228</v>
      </c>
      <c r="B11" s="172"/>
      <c r="C11" s="172"/>
      <c r="D11" s="81">
        <v>1000.0</v>
      </c>
      <c r="E11" s="172"/>
      <c r="F11" s="172"/>
      <c r="G11" s="172"/>
      <c r="H11" s="172"/>
      <c r="I11" s="172"/>
      <c r="J11" s="172"/>
      <c r="K11" s="172"/>
      <c r="L11" s="172"/>
      <c r="M11" s="172"/>
      <c r="N11" s="172"/>
      <c r="O11" s="172"/>
      <c r="P11" s="172"/>
      <c r="Q11" s="172"/>
      <c r="R11" s="172"/>
      <c r="S11" s="172"/>
      <c r="T11" s="172"/>
      <c r="U11" s="172"/>
      <c r="V11" s="172"/>
      <c r="W11" s="172"/>
      <c r="X11" s="172"/>
      <c r="Y11" s="172"/>
      <c r="Z11" s="172"/>
    </row>
    <row r="12" ht="15.75" customHeight="1">
      <c r="A12" s="140" t="s">
        <v>1229</v>
      </c>
      <c r="B12" s="172"/>
      <c r="C12" s="172"/>
      <c r="D12" s="81">
        <v>1000.0</v>
      </c>
      <c r="E12" s="172"/>
      <c r="F12" s="172"/>
      <c r="G12" s="172"/>
      <c r="H12" s="172"/>
      <c r="I12" s="172"/>
      <c r="J12" s="172"/>
      <c r="K12" s="172"/>
      <c r="L12" s="172"/>
      <c r="M12" s="172"/>
      <c r="N12" s="172"/>
      <c r="O12" s="172"/>
      <c r="P12" s="172"/>
      <c r="Q12" s="172"/>
      <c r="R12" s="172"/>
      <c r="S12" s="172"/>
      <c r="T12" s="172"/>
      <c r="U12" s="172"/>
      <c r="V12" s="172"/>
      <c r="W12" s="172"/>
      <c r="X12" s="172"/>
      <c r="Y12" s="172"/>
      <c r="Z12" s="172"/>
    </row>
    <row r="13" ht="15.75" customHeight="1">
      <c r="A13" s="191"/>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15.75" customHeight="1">
      <c r="A14" s="191" t="s">
        <v>1230</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15.75" customHeight="1">
      <c r="A15" s="192" t="s">
        <v>1231</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15.75" customHeight="1">
      <c r="A16" s="193" t="s">
        <v>1232</v>
      </c>
      <c r="B16" s="172"/>
      <c r="C16" s="172"/>
      <c r="D16" s="81">
        <v>500.0</v>
      </c>
      <c r="E16" s="172"/>
      <c r="F16" s="172"/>
      <c r="G16" s="172"/>
      <c r="H16" s="172"/>
      <c r="I16" s="172"/>
      <c r="J16" s="172"/>
      <c r="K16" s="172"/>
      <c r="L16" s="172"/>
      <c r="M16" s="172"/>
      <c r="N16" s="172"/>
      <c r="O16" s="172"/>
      <c r="P16" s="172"/>
      <c r="Q16" s="172"/>
      <c r="R16" s="172"/>
      <c r="S16" s="172"/>
      <c r="T16" s="172"/>
      <c r="U16" s="172"/>
      <c r="V16" s="172"/>
      <c r="W16" s="172"/>
      <c r="X16" s="172"/>
      <c r="Y16" s="172"/>
      <c r="Z16" s="172"/>
    </row>
    <row r="17" ht="15.75" customHeight="1">
      <c r="A17" s="193" t="s">
        <v>1233</v>
      </c>
      <c r="B17" s="172"/>
      <c r="C17" s="172"/>
      <c r="D17" s="81">
        <v>500.0</v>
      </c>
      <c r="E17" s="172"/>
      <c r="F17" s="172"/>
      <c r="G17" s="172"/>
      <c r="H17" s="172"/>
      <c r="I17" s="172"/>
      <c r="J17" s="172"/>
      <c r="K17" s="172"/>
      <c r="L17" s="172"/>
      <c r="M17" s="172"/>
      <c r="N17" s="172"/>
      <c r="O17" s="172"/>
      <c r="P17" s="172"/>
      <c r="Q17" s="172"/>
      <c r="R17" s="172"/>
      <c r="S17" s="172"/>
      <c r="T17" s="172"/>
      <c r="U17" s="172"/>
      <c r="V17" s="172"/>
      <c r="W17" s="172"/>
      <c r="X17" s="172"/>
      <c r="Y17" s="172"/>
      <c r="Z17" s="172"/>
    </row>
    <row r="18" ht="15.75" customHeight="1">
      <c r="A18" s="193" t="s">
        <v>1234</v>
      </c>
      <c r="B18" s="172"/>
      <c r="C18" s="172"/>
      <c r="D18" s="81">
        <v>500.0</v>
      </c>
      <c r="E18" s="172"/>
      <c r="F18" s="172"/>
      <c r="G18" s="172"/>
      <c r="H18" s="172"/>
      <c r="I18" s="172"/>
      <c r="J18" s="172"/>
      <c r="K18" s="172"/>
      <c r="L18" s="172"/>
      <c r="M18" s="172"/>
      <c r="N18" s="172"/>
      <c r="O18" s="172"/>
      <c r="P18" s="172"/>
      <c r="Q18" s="172"/>
      <c r="R18" s="172"/>
      <c r="S18" s="172"/>
      <c r="T18" s="172"/>
      <c r="U18" s="172"/>
      <c r="V18" s="172"/>
      <c r="W18" s="172"/>
      <c r="X18" s="172"/>
      <c r="Y18" s="172"/>
      <c r="Z18" s="172"/>
    </row>
    <row r="19" ht="15.75" customHeight="1">
      <c r="A19" s="193" t="s">
        <v>1235</v>
      </c>
      <c r="B19" s="172"/>
      <c r="C19" s="172"/>
      <c r="D19" s="81">
        <v>500.0</v>
      </c>
      <c r="E19" s="172"/>
      <c r="F19" s="172"/>
      <c r="G19" s="172"/>
      <c r="H19" s="172"/>
      <c r="I19" s="172"/>
      <c r="J19" s="172"/>
      <c r="K19" s="172"/>
      <c r="L19" s="172"/>
      <c r="M19" s="172"/>
      <c r="N19" s="172"/>
      <c r="O19" s="172"/>
      <c r="P19" s="172"/>
      <c r="Q19" s="172"/>
      <c r="R19" s="172"/>
      <c r="S19" s="172"/>
      <c r="T19" s="172"/>
      <c r="U19" s="172"/>
      <c r="V19" s="172"/>
      <c r="W19" s="172"/>
      <c r="X19" s="172"/>
      <c r="Y19" s="172"/>
      <c r="Z19" s="172"/>
    </row>
    <row r="20" ht="15.75" customHeight="1">
      <c r="A20" s="192" t="s">
        <v>1236</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15.75" customHeight="1">
      <c r="A21" s="192" t="s">
        <v>1237</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5.75" customHeight="1">
      <c r="A22" s="193" t="s">
        <v>1238</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row>
    <row r="23" ht="15.75" customHeight="1">
      <c r="A23" s="193" t="s">
        <v>1239</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93" t="s">
        <v>1240</v>
      </c>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ht="15.75" customHeight="1">
      <c r="A25" s="193" t="s">
        <v>1241</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ht="15.75" customHeight="1">
      <c r="A26" s="193" t="s">
        <v>1242</v>
      </c>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ht="15.75" customHeight="1">
      <c r="A27" s="191" t="s">
        <v>1243</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ht="15.75" customHeight="1">
      <c r="A28" s="194"/>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ht="15.75" customHeight="1">
      <c r="A29" s="140" t="s">
        <v>1244</v>
      </c>
      <c r="B29" s="172"/>
      <c r="C29" s="172"/>
      <c r="D29" s="81">
        <v>1000.0</v>
      </c>
      <c r="E29" s="172"/>
      <c r="F29" s="172"/>
      <c r="G29" s="172"/>
      <c r="H29" s="172"/>
      <c r="I29" s="172"/>
      <c r="J29" s="172"/>
      <c r="K29" s="172"/>
      <c r="L29" s="172"/>
      <c r="M29" s="172"/>
      <c r="N29" s="172"/>
      <c r="O29" s="172"/>
      <c r="P29" s="172"/>
      <c r="Q29" s="172"/>
      <c r="R29" s="172"/>
      <c r="S29" s="172"/>
      <c r="T29" s="172"/>
      <c r="U29" s="172"/>
      <c r="V29" s="172"/>
      <c r="W29" s="172"/>
      <c r="X29" s="172"/>
      <c r="Y29" s="172"/>
      <c r="Z29" s="172"/>
    </row>
    <row r="30" ht="15.75" customHeight="1">
      <c r="A30" s="81" t="s">
        <v>1245</v>
      </c>
      <c r="B30" s="172"/>
      <c r="C30" s="172"/>
      <c r="D30" s="81">
        <v>1500.0</v>
      </c>
      <c r="E30" s="172"/>
      <c r="F30" s="172"/>
      <c r="G30" s="172"/>
      <c r="H30" s="172"/>
      <c r="I30" s="172"/>
      <c r="J30" s="172"/>
      <c r="K30" s="172"/>
      <c r="L30" s="172"/>
      <c r="M30" s="172"/>
      <c r="N30" s="172"/>
      <c r="O30" s="172"/>
      <c r="P30" s="172"/>
      <c r="Q30" s="172"/>
      <c r="R30" s="172"/>
      <c r="S30" s="172"/>
      <c r="T30" s="172"/>
      <c r="U30" s="172"/>
      <c r="V30" s="172"/>
      <c r="W30" s="172"/>
      <c r="X30" s="172"/>
      <c r="Y30" s="172"/>
      <c r="Z30" s="172"/>
    </row>
    <row r="31" ht="15.75" customHeight="1">
      <c r="A31" s="81" t="s">
        <v>1246</v>
      </c>
      <c r="B31" s="172"/>
      <c r="C31" s="172"/>
      <c r="D31" s="81">
        <v>4000.0</v>
      </c>
      <c r="E31" s="172"/>
      <c r="F31" s="172"/>
      <c r="G31" s="172"/>
      <c r="H31" s="172"/>
      <c r="I31" s="172"/>
      <c r="J31" s="172"/>
      <c r="K31" s="172"/>
      <c r="L31" s="172"/>
      <c r="M31" s="172"/>
      <c r="N31" s="172"/>
      <c r="O31" s="172"/>
      <c r="P31" s="172"/>
      <c r="Q31" s="172"/>
      <c r="R31" s="172"/>
      <c r="S31" s="172"/>
      <c r="T31" s="172"/>
      <c r="U31" s="172"/>
      <c r="V31" s="172"/>
      <c r="W31" s="172"/>
      <c r="X31" s="172"/>
      <c r="Y31" s="172"/>
      <c r="Z31" s="172"/>
    </row>
    <row r="32" ht="15.75" customHeight="1">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ht="15.75" customHeight="1">
      <c r="A33" s="81" t="s">
        <v>1247</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ht="15.75" customHeight="1">
      <c r="A34" s="81" t="s">
        <v>1248</v>
      </c>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ht="15.75" customHeight="1">
      <c r="A35" s="81" t="s">
        <v>1249</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ht="15.75" customHeight="1">
      <c r="A36" s="81" t="s">
        <v>1250</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ht="15.75" customHeight="1">
      <c r="A37" s="81" t="s">
        <v>1251</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ht="15.75" customHeight="1">
      <c r="A38" s="81" t="s">
        <v>1252</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ht="15.75" customHeight="1">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ht="15.75" customHeight="1">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ht="15.7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ht="15.75" customHeight="1">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ht="15.7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ht="15.75" customHeight="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ht="15.75" customHeight="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ht="15.75" customHeight="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ht="15.75"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ht="15.75" customHeight="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ht="15.75" customHeight="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ht="15.75"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ht="15.75" customHeight="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ht="15.75" customHeight="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ht="15.75" customHeight="1">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ht="15.75" customHeight="1">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1" t="s">
        <v>1253</v>
      </c>
      <c r="B1" s="2" t="s">
        <v>1254</v>
      </c>
      <c r="C1" s="2" t="s">
        <v>1255</v>
      </c>
      <c r="D1" s="2" t="s">
        <v>1255</v>
      </c>
      <c r="E1" s="2" t="s">
        <v>1255</v>
      </c>
      <c r="F1" s="81"/>
      <c r="G1" s="81"/>
      <c r="H1" s="81"/>
      <c r="I1" s="81"/>
      <c r="J1" s="81"/>
      <c r="K1" s="81"/>
      <c r="L1" s="81"/>
      <c r="M1" s="81"/>
      <c r="N1" s="81"/>
      <c r="O1" s="81"/>
      <c r="P1" s="81"/>
      <c r="Q1" s="81"/>
      <c r="R1" s="81"/>
      <c r="S1" s="81"/>
      <c r="T1" s="81"/>
      <c r="U1" s="81"/>
      <c r="V1" s="81"/>
      <c r="W1" s="81"/>
      <c r="X1" s="81"/>
      <c r="Y1" s="81"/>
      <c r="Z1" s="81"/>
    </row>
    <row r="2" ht="15.75" customHeight="1">
      <c r="A2" s="81" t="s">
        <v>1256</v>
      </c>
      <c r="B2" s="81">
        <v>2.0</v>
      </c>
      <c r="C2" s="81">
        <v>4.0</v>
      </c>
      <c r="D2" s="81">
        <v>6.0</v>
      </c>
      <c r="E2" s="81">
        <v>8.0</v>
      </c>
      <c r="F2" s="81"/>
      <c r="G2" s="81"/>
      <c r="H2" s="81"/>
      <c r="I2" s="81"/>
      <c r="J2" s="81"/>
      <c r="K2" s="81"/>
      <c r="L2" s="81"/>
      <c r="M2" s="81"/>
      <c r="N2" s="81"/>
      <c r="O2" s="81"/>
      <c r="P2" s="81"/>
      <c r="Q2" s="81"/>
      <c r="R2" s="81"/>
      <c r="S2" s="81"/>
      <c r="T2" s="81"/>
      <c r="U2" s="81"/>
      <c r="V2" s="81"/>
      <c r="W2" s="81"/>
      <c r="X2" s="81"/>
      <c r="Y2" s="81"/>
      <c r="Z2" s="81"/>
    </row>
    <row r="3" ht="15.75" customHeight="1">
      <c r="A3" s="81" t="s">
        <v>1115</v>
      </c>
      <c r="B3" s="81">
        <v>32.0</v>
      </c>
      <c r="C3" s="81">
        <v>64.0</v>
      </c>
      <c r="D3" s="81">
        <v>96.0</v>
      </c>
      <c r="E3" s="81">
        <v>128.0</v>
      </c>
      <c r="F3" s="81"/>
      <c r="G3" s="81"/>
      <c r="H3" s="81"/>
      <c r="I3" s="81"/>
      <c r="J3" s="81"/>
      <c r="K3" s="81"/>
      <c r="L3" s="81"/>
      <c r="M3" s="81"/>
      <c r="N3" s="81"/>
      <c r="O3" s="81"/>
      <c r="P3" s="81"/>
      <c r="Q3" s="81"/>
      <c r="R3" s="81"/>
      <c r="S3" s="81"/>
      <c r="T3" s="81"/>
      <c r="U3" s="81"/>
      <c r="V3" s="81"/>
      <c r="W3" s="81"/>
      <c r="X3" s="81"/>
      <c r="Y3" s="81"/>
      <c r="Z3" s="81"/>
    </row>
    <row r="4" ht="15.75" customHeight="1">
      <c r="A4" s="81" t="s">
        <v>1113</v>
      </c>
      <c r="B4" s="81">
        <v>60.0</v>
      </c>
      <c r="C4" s="81">
        <v>40.0</v>
      </c>
      <c r="D4" s="81">
        <v>30.0</v>
      </c>
      <c r="E4" s="81">
        <v>20.0</v>
      </c>
      <c r="F4" s="81"/>
      <c r="G4" s="81"/>
      <c r="H4" s="81"/>
      <c r="I4" s="81"/>
      <c r="J4" s="81"/>
      <c r="K4" s="81"/>
      <c r="L4" s="81"/>
      <c r="M4" s="81"/>
      <c r="N4" s="81"/>
      <c r="O4" s="81"/>
      <c r="P4" s="81"/>
      <c r="Q4" s="81"/>
      <c r="R4" s="81"/>
      <c r="S4" s="81"/>
      <c r="T4" s="81"/>
      <c r="U4" s="81"/>
      <c r="V4" s="81"/>
      <c r="W4" s="81"/>
      <c r="X4" s="81"/>
      <c r="Y4" s="81"/>
      <c r="Z4" s="81"/>
    </row>
    <row r="5" ht="15.75" customHeight="1">
      <c r="A5" s="81" t="s">
        <v>1257</v>
      </c>
      <c r="B5" s="142">
        <v>4000.0</v>
      </c>
      <c r="C5" s="142">
        <v>4000.0</v>
      </c>
      <c r="D5" s="142">
        <v>4000.0</v>
      </c>
      <c r="E5" s="142">
        <v>4000.0</v>
      </c>
      <c r="F5" s="81"/>
      <c r="G5" s="81"/>
      <c r="H5" s="81"/>
      <c r="I5" s="81"/>
      <c r="J5" s="81"/>
      <c r="K5" s="81"/>
      <c r="L5" s="81"/>
      <c r="M5" s="81"/>
      <c r="N5" s="81"/>
      <c r="O5" s="81"/>
      <c r="P5" s="81"/>
      <c r="Q5" s="81"/>
      <c r="R5" s="81"/>
      <c r="S5" s="81"/>
      <c r="T5" s="81"/>
      <c r="U5" s="81"/>
      <c r="V5" s="81"/>
      <c r="W5" s="81"/>
      <c r="X5" s="81"/>
      <c r="Y5" s="81"/>
      <c r="Z5" s="81"/>
    </row>
    <row r="6" ht="15.75" customHeight="1">
      <c r="A6" s="81" t="s">
        <v>901</v>
      </c>
      <c r="B6" s="142">
        <f t="shared" ref="B6:E6" si="1">B5*B3</f>
        <v>128000</v>
      </c>
      <c r="C6" s="142">
        <f t="shared" si="1"/>
        <v>256000</v>
      </c>
      <c r="D6" s="142">
        <f t="shared" si="1"/>
        <v>384000</v>
      </c>
      <c r="E6" s="142">
        <f t="shared" si="1"/>
        <v>512000</v>
      </c>
      <c r="F6" s="81"/>
      <c r="G6" s="81"/>
      <c r="H6" s="81"/>
      <c r="I6" s="81"/>
      <c r="J6" s="81"/>
      <c r="K6" s="81"/>
      <c r="L6" s="81"/>
      <c r="M6" s="81"/>
      <c r="N6" s="81"/>
      <c r="O6" s="81"/>
      <c r="P6" s="81"/>
      <c r="Q6" s="81"/>
      <c r="R6" s="81"/>
      <c r="S6" s="81"/>
      <c r="T6" s="81"/>
      <c r="U6" s="81"/>
      <c r="V6" s="81"/>
      <c r="W6" s="81"/>
      <c r="X6" s="81"/>
      <c r="Y6" s="81"/>
      <c r="Z6" s="81"/>
    </row>
    <row r="7" ht="15.75" customHeight="1">
      <c r="A7" s="81" t="s">
        <v>993</v>
      </c>
      <c r="B7" s="142">
        <f t="shared" ref="B7:E7" si="2">B3*B4*B5</f>
        <v>7680000</v>
      </c>
      <c r="C7" s="142">
        <f t="shared" si="2"/>
        <v>10240000</v>
      </c>
      <c r="D7" s="142">
        <f t="shared" si="2"/>
        <v>11520000</v>
      </c>
      <c r="E7" s="142">
        <f t="shared" si="2"/>
        <v>10240000</v>
      </c>
      <c r="F7" s="142">
        <f>SUM(B7:E7)</f>
        <v>39680000</v>
      </c>
      <c r="G7" s="81"/>
      <c r="H7" s="81"/>
      <c r="I7" s="81"/>
      <c r="J7" s="81"/>
      <c r="K7" s="81"/>
      <c r="L7" s="81"/>
      <c r="M7" s="81"/>
      <c r="N7" s="81"/>
      <c r="O7" s="81"/>
      <c r="P7" s="81"/>
      <c r="Q7" s="81"/>
      <c r="R7" s="81"/>
      <c r="S7" s="81"/>
      <c r="T7" s="81"/>
      <c r="U7" s="81"/>
      <c r="V7" s="81"/>
      <c r="W7" s="81"/>
      <c r="X7" s="81"/>
      <c r="Y7" s="81"/>
      <c r="Z7" s="81"/>
    </row>
    <row r="8" ht="15.75" customHeight="1">
      <c r="A8" s="81" t="s">
        <v>1258</v>
      </c>
      <c r="B8" s="81">
        <v>150.0</v>
      </c>
      <c r="C8" s="81">
        <v>300.0</v>
      </c>
      <c r="D8" s="81">
        <v>450.0</v>
      </c>
      <c r="E8" s="81">
        <v>600.0</v>
      </c>
      <c r="F8" s="81"/>
      <c r="G8" s="81"/>
      <c r="H8" s="81"/>
      <c r="I8" s="81"/>
      <c r="J8" s="81"/>
      <c r="K8" s="81"/>
      <c r="L8" s="81"/>
      <c r="M8" s="81"/>
      <c r="N8" s="81"/>
      <c r="O8" s="81"/>
      <c r="P8" s="81"/>
      <c r="Q8" s="81"/>
      <c r="R8" s="81"/>
      <c r="S8" s="81"/>
      <c r="T8" s="81"/>
      <c r="U8" s="81"/>
      <c r="V8" s="81"/>
      <c r="W8" s="81"/>
      <c r="X8" s="81"/>
      <c r="Y8" s="81"/>
      <c r="Z8" s="81"/>
    </row>
    <row r="9" ht="15.75" customHeight="1">
      <c r="A9" s="81" t="s">
        <v>1136</v>
      </c>
      <c r="B9" s="142">
        <f t="shared" ref="B9:E9" si="3">B8*B4</f>
        <v>9000</v>
      </c>
      <c r="C9" s="142">
        <f t="shared" si="3"/>
        <v>12000</v>
      </c>
      <c r="D9" s="142">
        <f t="shared" si="3"/>
        <v>13500</v>
      </c>
      <c r="E9" s="142">
        <f t="shared" si="3"/>
        <v>12000</v>
      </c>
      <c r="F9" s="142">
        <f t="shared" ref="F9:F10" si="5">SUM(B9:E9)</f>
        <v>46500</v>
      </c>
      <c r="G9" s="81"/>
      <c r="H9" s="81"/>
      <c r="I9" s="81"/>
      <c r="J9" s="81"/>
      <c r="K9" s="81"/>
      <c r="L9" s="81"/>
      <c r="M9" s="81"/>
      <c r="N9" s="81"/>
      <c r="O9" s="81"/>
      <c r="P9" s="81"/>
      <c r="Q9" s="81"/>
      <c r="R9" s="81"/>
      <c r="S9" s="81"/>
      <c r="T9" s="81"/>
      <c r="U9" s="81"/>
      <c r="V9" s="81"/>
      <c r="W9" s="81"/>
      <c r="X9" s="81"/>
      <c r="Y9" s="81"/>
      <c r="Z9" s="81"/>
    </row>
    <row r="10" ht="15.75" customHeight="1">
      <c r="A10" s="81" t="s">
        <v>1259</v>
      </c>
      <c r="B10" s="81">
        <f t="shared" ref="B10:E10" si="4">B2*B4</f>
        <v>120</v>
      </c>
      <c r="C10" s="81">
        <f t="shared" si="4"/>
        <v>160</v>
      </c>
      <c r="D10" s="81">
        <f t="shared" si="4"/>
        <v>180</v>
      </c>
      <c r="E10" s="81">
        <f t="shared" si="4"/>
        <v>160</v>
      </c>
      <c r="F10" s="81">
        <f t="shared" si="5"/>
        <v>620</v>
      </c>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5"/>
      <c r="B1" s="195" t="s">
        <v>1113</v>
      </c>
      <c r="C1" s="195"/>
      <c r="D1" s="195" t="s">
        <v>1260</v>
      </c>
      <c r="E1" s="195"/>
      <c r="F1" s="195"/>
      <c r="G1" s="195"/>
      <c r="H1" s="195"/>
      <c r="I1" s="195"/>
      <c r="J1" s="195"/>
      <c r="K1" s="195"/>
      <c r="L1" s="195"/>
      <c r="M1" s="195"/>
    </row>
    <row r="2" ht="15.75" customHeight="1">
      <c r="A2" s="196" t="s">
        <v>1258</v>
      </c>
      <c r="B2" s="196"/>
      <c r="C2" s="196"/>
      <c r="D2" s="196"/>
      <c r="E2" s="197">
        <f>SUM(E23:E54)-E31-E38</f>
        <v>356.6</v>
      </c>
      <c r="F2" s="196"/>
      <c r="G2" s="196"/>
      <c r="H2" s="196"/>
      <c r="I2" s="198"/>
      <c r="J2" s="198"/>
      <c r="K2" s="198"/>
      <c r="L2" s="196"/>
      <c r="M2" s="196"/>
    </row>
    <row r="3" ht="15.75" customHeight="1">
      <c r="A3" s="81" t="s">
        <v>1261</v>
      </c>
      <c r="B3" s="81">
        <v>70.0</v>
      </c>
      <c r="C3" s="81"/>
      <c r="D3" s="81"/>
      <c r="E3" s="81"/>
      <c r="F3" s="81"/>
      <c r="G3" s="81"/>
      <c r="H3" s="81"/>
      <c r="I3" s="199"/>
      <c r="J3" s="199"/>
      <c r="K3" s="199"/>
      <c r="L3" s="81"/>
      <c r="M3" s="81"/>
    </row>
    <row r="4" ht="15.75" customHeight="1">
      <c r="A4" s="200" t="s">
        <v>1262</v>
      </c>
      <c r="B4" s="200">
        <v>1.0</v>
      </c>
      <c r="C4" s="200"/>
      <c r="D4" s="200"/>
      <c r="E4" s="200"/>
      <c r="F4" s="200"/>
      <c r="G4" s="200"/>
      <c r="H4" s="200"/>
      <c r="I4" s="201"/>
      <c r="J4" s="201"/>
      <c r="K4" s="201"/>
      <c r="L4" s="200"/>
      <c r="M4" s="200"/>
    </row>
    <row r="5" ht="15.75" customHeight="1">
      <c r="A5" s="81" t="s">
        <v>1263</v>
      </c>
      <c r="B5" s="202">
        <v>0.107</v>
      </c>
      <c r="C5" s="81"/>
      <c r="D5" s="190">
        <v>960.0</v>
      </c>
      <c r="E5" s="169"/>
      <c r="F5" s="169">
        <v>0.48</v>
      </c>
      <c r="G5" s="190"/>
      <c r="H5" s="190"/>
      <c r="I5" s="203"/>
      <c r="J5" s="204"/>
      <c r="K5" s="204"/>
      <c r="L5" s="204"/>
      <c r="M5" s="204"/>
    </row>
    <row r="6" ht="15.75" customHeight="1">
      <c r="A6" s="81" t="s">
        <v>1264</v>
      </c>
      <c r="B6" s="202">
        <v>0.165</v>
      </c>
      <c r="C6" s="81"/>
      <c r="D6" s="190">
        <v>660.0</v>
      </c>
      <c r="E6" s="169"/>
      <c r="F6" s="169">
        <v>0.19</v>
      </c>
      <c r="G6" s="190"/>
      <c r="H6" s="190"/>
      <c r="I6" s="203"/>
      <c r="J6" s="190"/>
      <c r="K6" s="190"/>
      <c r="L6" s="190"/>
      <c r="M6" s="190"/>
    </row>
    <row r="7" ht="15.75" customHeight="1">
      <c r="A7" s="81" t="s">
        <v>1265</v>
      </c>
      <c r="B7" s="202">
        <v>0.095</v>
      </c>
      <c r="C7" s="81"/>
      <c r="D7" s="190">
        <v>380.0</v>
      </c>
      <c r="E7" s="169"/>
      <c r="F7" s="169">
        <v>0.33</v>
      </c>
      <c r="G7" s="190"/>
      <c r="H7" s="190"/>
      <c r="I7" s="203"/>
      <c r="J7" s="190"/>
      <c r="K7" s="190"/>
      <c r="L7" s="190"/>
      <c r="M7" s="190"/>
    </row>
    <row r="8" ht="15.75" customHeight="1">
      <c r="A8" s="81" t="s">
        <v>1266</v>
      </c>
      <c r="B8" s="202">
        <v>0.3</v>
      </c>
      <c r="C8" s="81"/>
      <c r="D8" s="81"/>
      <c r="E8" s="81"/>
      <c r="F8" s="81"/>
      <c r="G8" s="81"/>
      <c r="H8" s="81"/>
      <c r="I8" s="199"/>
      <c r="J8" s="81"/>
      <c r="K8" s="190"/>
      <c r="L8" s="190"/>
      <c r="M8" s="190"/>
    </row>
    <row r="9" ht="15.75" customHeight="1">
      <c r="A9" s="81" t="s">
        <v>1267</v>
      </c>
      <c r="B9" s="202">
        <v>0.1</v>
      </c>
      <c r="C9" s="81"/>
      <c r="D9" s="81"/>
      <c r="E9" s="81"/>
      <c r="F9" s="81"/>
      <c r="G9" s="81"/>
      <c r="H9" s="81"/>
      <c r="I9" s="199"/>
      <c r="J9" s="81"/>
      <c r="K9" s="190"/>
      <c r="L9" s="190"/>
      <c r="M9" s="190"/>
    </row>
    <row r="10" ht="15.75" customHeight="1">
      <c r="A10" s="81" t="s">
        <v>1268</v>
      </c>
      <c r="B10" s="202">
        <v>0.01</v>
      </c>
      <c r="C10" s="81"/>
      <c r="D10" s="81"/>
      <c r="E10" s="81"/>
      <c r="F10" s="81"/>
      <c r="G10" s="81"/>
      <c r="H10" s="81"/>
      <c r="I10" s="199"/>
      <c r="J10" s="81"/>
      <c r="K10" s="190"/>
      <c r="L10" s="190"/>
      <c r="M10" s="190"/>
    </row>
    <row r="11" ht="15.75" customHeight="1">
      <c r="A11" s="81" t="s">
        <v>1269</v>
      </c>
      <c r="B11" s="81">
        <v>2.0</v>
      </c>
      <c r="C11" s="81"/>
      <c r="D11" s="81"/>
      <c r="E11" s="81"/>
      <c r="F11" s="81"/>
      <c r="G11" s="81"/>
      <c r="H11" s="81"/>
      <c r="I11" s="199"/>
      <c r="J11" s="81"/>
      <c r="K11" s="81"/>
      <c r="L11" s="81"/>
      <c r="M11" s="81"/>
    </row>
    <row r="12" ht="15.75" customHeight="1">
      <c r="A12" s="81" t="s">
        <v>1270</v>
      </c>
      <c r="B12" s="81">
        <v>1.0</v>
      </c>
      <c r="C12" s="81"/>
      <c r="D12" s="81"/>
      <c r="E12" s="81"/>
      <c r="F12" s="81"/>
      <c r="G12" s="81"/>
      <c r="H12" s="81"/>
      <c r="I12" s="199"/>
      <c r="J12" s="199"/>
      <c r="K12" s="199"/>
      <c r="L12" s="81"/>
      <c r="M12" s="81"/>
    </row>
    <row r="13" ht="15.75" customHeight="1">
      <c r="A13" s="200" t="s">
        <v>1271</v>
      </c>
      <c r="B13" s="200">
        <v>1.0</v>
      </c>
      <c r="C13" s="200"/>
      <c r="D13" s="200"/>
      <c r="E13" s="200"/>
      <c r="F13" s="200"/>
      <c r="G13" s="200"/>
      <c r="H13" s="200"/>
      <c r="I13" s="205"/>
      <c r="J13" s="205"/>
      <c r="K13" s="205"/>
      <c r="L13" s="200"/>
      <c r="M13" s="200"/>
    </row>
    <row r="14" ht="15.75" customHeight="1">
      <c r="A14" s="81" t="s">
        <v>1272</v>
      </c>
      <c r="B14" s="202">
        <v>0.03</v>
      </c>
      <c r="C14" s="81"/>
      <c r="D14" s="142">
        <f t="shared" ref="D14:D16" si="1">D5/B5*B14</f>
        <v>269.1588785</v>
      </c>
      <c r="E14" s="169"/>
      <c r="F14" s="169">
        <f t="shared" ref="F14:F16" si="2">D14/($D$14+$D$15+$D$16)</f>
        <v>0.109008327</v>
      </c>
      <c r="G14" s="81"/>
      <c r="H14" s="81"/>
      <c r="I14" s="199"/>
      <c r="J14" s="199"/>
      <c r="K14" s="199"/>
      <c r="L14" s="81"/>
      <c r="M14" s="81"/>
    </row>
    <row r="15" ht="15.75" customHeight="1">
      <c r="A15" s="81" t="s">
        <v>1273</v>
      </c>
      <c r="B15" s="202">
        <v>0.4</v>
      </c>
      <c r="C15" s="81"/>
      <c r="D15" s="142">
        <f t="shared" si="1"/>
        <v>1600</v>
      </c>
      <c r="E15" s="169"/>
      <c r="F15" s="169">
        <f t="shared" si="2"/>
        <v>0.647993944</v>
      </c>
      <c r="G15" s="81"/>
      <c r="H15" s="81"/>
      <c r="I15" s="199"/>
      <c r="J15" s="199"/>
      <c r="K15" s="199"/>
      <c r="L15" s="81"/>
      <c r="M15" s="81"/>
    </row>
    <row r="16" ht="15.75" customHeight="1">
      <c r="A16" s="81" t="s">
        <v>1274</v>
      </c>
      <c r="B16" s="202">
        <v>0.15</v>
      </c>
      <c r="C16" s="81"/>
      <c r="D16" s="142">
        <f t="shared" si="1"/>
        <v>600</v>
      </c>
      <c r="E16" s="169"/>
      <c r="F16" s="169">
        <f t="shared" si="2"/>
        <v>0.242997729</v>
      </c>
      <c r="G16" s="81"/>
      <c r="H16" s="81"/>
      <c r="I16" s="199"/>
      <c r="J16" s="199"/>
      <c r="K16" s="199"/>
      <c r="L16" s="81"/>
      <c r="M16" s="81"/>
    </row>
    <row r="17" ht="15.75" customHeight="1">
      <c r="A17" s="200" t="s">
        <v>1275</v>
      </c>
      <c r="B17" s="200">
        <v>1.0</v>
      </c>
      <c r="C17" s="200"/>
      <c r="D17" s="206"/>
      <c r="E17" s="207"/>
      <c r="F17" s="207"/>
      <c r="G17" s="200"/>
      <c r="H17" s="200"/>
      <c r="I17" s="205"/>
      <c r="J17" s="205"/>
      <c r="K17" s="205"/>
      <c r="L17" s="200"/>
      <c r="M17" s="200"/>
    </row>
    <row r="18" ht="15.75" customHeight="1">
      <c r="A18" s="81" t="s">
        <v>1272</v>
      </c>
      <c r="B18" s="202">
        <v>0.005</v>
      </c>
      <c r="C18" s="81"/>
      <c r="D18" s="142">
        <f t="shared" ref="D18:D20" si="3">D5/B5*B18</f>
        <v>44.85981308</v>
      </c>
      <c r="E18" s="169"/>
      <c r="F18" s="169">
        <f t="shared" ref="F18:F20" si="4">D18/($D$18+$D$19+$D$20)</f>
        <v>0.1229508197</v>
      </c>
      <c r="G18" s="81"/>
      <c r="H18" s="81"/>
      <c r="I18" s="199"/>
      <c r="J18" s="199"/>
      <c r="K18" s="199"/>
      <c r="L18" s="81"/>
      <c r="M18" s="81"/>
    </row>
    <row r="19" ht="15.75" customHeight="1">
      <c r="A19" s="81" t="s">
        <v>1273</v>
      </c>
      <c r="B19" s="202">
        <v>0.06</v>
      </c>
      <c r="C19" s="81"/>
      <c r="D19" s="142">
        <f t="shared" si="3"/>
        <v>240</v>
      </c>
      <c r="E19" s="169"/>
      <c r="F19" s="169">
        <f t="shared" si="4"/>
        <v>0.6577868852</v>
      </c>
      <c r="G19" s="81"/>
      <c r="H19" s="81"/>
      <c r="I19" s="199"/>
      <c r="J19" s="199"/>
      <c r="K19" s="199"/>
      <c r="L19" s="81"/>
      <c r="M19" s="81"/>
    </row>
    <row r="20" ht="15.75" customHeight="1">
      <c r="A20" s="81" t="s">
        <v>1274</v>
      </c>
      <c r="B20" s="202">
        <v>0.02</v>
      </c>
      <c r="C20" s="81"/>
      <c r="D20" s="142">
        <f t="shared" si="3"/>
        <v>80</v>
      </c>
      <c r="E20" s="169"/>
      <c r="F20" s="169">
        <f t="shared" si="4"/>
        <v>0.2192622951</v>
      </c>
      <c r="G20" s="81"/>
      <c r="H20" s="81"/>
      <c r="I20" s="199"/>
      <c r="J20" s="199"/>
      <c r="K20" s="199"/>
      <c r="L20" s="81"/>
      <c r="M20" s="81"/>
    </row>
    <row r="21" ht="15.75" customHeight="1">
      <c r="A21" s="81"/>
      <c r="B21" s="81"/>
      <c r="C21" s="81"/>
      <c r="D21" s="81"/>
      <c r="E21" s="81"/>
      <c r="F21" s="81"/>
      <c r="G21" s="81"/>
      <c r="H21" s="81"/>
      <c r="I21" s="208"/>
      <c r="J21" s="208"/>
      <c r="K21" s="208"/>
      <c r="L21" s="81"/>
      <c r="M21" s="81"/>
    </row>
    <row r="22" ht="15.75" customHeight="1">
      <c r="A22" s="195"/>
      <c r="B22" s="195" t="s">
        <v>1113</v>
      </c>
      <c r="C22" s="195" t="s">
        <v>1276</v>
      </c>
      <c r="D22" s="195" t="s">
        <v>1277</v>
      </c>
      <c r="E22" s="195"/>
      <c r="F22" s="195" t="s">
        <v>1278</v>
      </c>
      <c r="G22" s="195" t="s">
        <v>1279</v>
      </c>
      <c r="H22" s="195" t="s">
        <v>1280</v>
      </c>
      <c r="I22" s="209"/>
      <c r="J22" s="209"/>
      <c r="K22" s="209" t="s">
        <v>1281</v>
      </c>
      <c r="L22" s="195"/>
      <c r="M22" s="195"/>
    </row>
    <row r="23" ht="15.75" customHeight="1">
      <c r="A23" s="200" t="s">
        <v>1282</v>
      </c>
      <c r="B23" s="210">
        <f>((B15*365/C24)*B13+(B19*365/C24)*B17)*B4</f>
        <v>279.8333333</v>
      </c>
      <c r="C23" s="200"/>
      <c r="D23" s="200">
        <v>1.0</v>
      </c>
      <c r="E23" s="210">
        <f>D23*B23</f>
        <v>279.8333333</v>
      </c>
      <c r="F23" s="200"/>
      <c r="G23" s="200"/>
      <c r="H23" s="200"/>
      <c r="I23" s="201"/>
      <c r="J23" s="201"/>
      <c r="K23" s="201"/>
      <c r="L23" s="200"/>
      <c r="M23" s="200"/>
    </row>
    <row r="24" ht="15.75" customHeight="1">
      <c r="A24" s="81" t="s">
        <v>1283</v>
      </c>
      <c r="B24" s="81"/>
      <c r="C24" s="81">
        <v>0.6</v>
      </c>
      <c r="D24" s="81"/>
      <c r="E24" s="169"/>
      <c r="F24" s="169">
        <v>0.02</v>
      </c>
      <c r="G24" s="169">
        <v>0.17</v>
      </c>
      <c r="H24" s="169">
        <v>0.45</v>
      </c>
      <c r="I24" s="199"/>
      <c r="J24" s="199"/>
      <c r="K24" s="81"/>
      <c r="L24" s="81"/>
      <c r="M24" s="81"/>
    </row>
    <row r="25" ht="15.75" customHeight="1">
      <c r="A25" s="200" t="s">
        <v>1284</v>
      </c>
      <c r="B25" s="210">
        <f>B4*365*K26/C26</f>
        <v>0.9125</v>
      </c>
      <c r="C25" s="200"/>
      <c r="D25" s="200"/>
      <c r="E25" s="200"/>
      <c r="F25" s="200"/>
      <c r="G25" s="200"/>
      <c r="H25" s="200"/>
      <c r="I25" s="201"/>
      <c r="J25" s="201"/>
      <c r="K25" s="200"/>
      <c r="L25" s="200"/>
      <c r="M25" s="200"/>
    </row>
    <row r="26" ht="15.75" customHeight="1">
      <c r="A26" s="81" t="s">
        <v>1285</v>
      </c>
      <c r="B26" s="81"/>
      <c r="C26" s="81">
        <v>20.0</v>
      </c>
      <c r="D26" s="81"/>
      <c r="E26" s="169"/>
      <c r="F26" s="169">
        <v>0.2</v>
      </c>
      <c r="G26" s="169">
        <v>0.2</v>
      </c>
      <c r="H26" s="81"/>
      <c r="I26" s="199"/>
      <c r="J26" s="199"/>
      <c r="K26" s="211">
        <v>0.05</v>
      </c>
      <c r="L26" s="81"/>
      <c r="M26" s="81"/>
    </row>
    <row r="27" ht="15.75" customHeight="1">
      <c r="A27" s="81" t="s">
        <v>1286</v>
      </c>
      <c r="B27" s="81"/>
      <c r="C27" s="81">
        <v>150.0</v>
      </c>
      <c r="D27" s="81"/>
      <c r="E27" s="169"/>
      <c r="F27" s="169">
        <v>0.04</v>
      </c>
      <c r="G27" s="169">
        <v>0.03</v>
      </c>
      <c r="H27" s="81"/>
      <c r="I27" s="199"/>
      <c r="J27" s="199"/>
      <c r="K27" s="211">
        <v>0.1</v>
      </c>
      <c r="L27" s="81"/>
      <c r="M27" s="81"/>
    </row>
    <row r="28" ht="15.75" customHeight="1">
      <c r="A28" s="200" t="s">
        <v>1287</v>
      </c>
      <c r="B28" s="210">
        <f>B4*365*K29/C29</f>
        <v>6.083333333</v>
      </c>
      <c r="C28" s="200"/>
      <c r="D28" s="200"/>
      <c r="E28" s="200"/>
      <c r="F28" s="200"/>
      <c r="G28" s="200"/>
      <c r="H28" s="200"/>
      <c r="I28" s="201"/>
      <c r="J28" s="201"/>
      <c r="K28" s="212"/>
      <c r="L28" s="200"/>
      <c r="M28" s="200"/>
    </row>
    <row r="29" ht="15.75" customHeight="1">
      <c r="A29" s="81" t="s">
        <v>1285</v>
      </c>
      <c r="B29" s="81"/>
      <c r="C29" s="81">
        <v>3.0</v>
      </c>
      <c r="D29" s="81"/>
      <c r="E29" s="169"/>
      <c r="F29" s="169">
        <v>0.07</v>
      </c>
      <c r="G29" s="169">
        <v>0.17</v>
      </c>
      <c r="H29" s="81"/>
      <c r="I29" s="199"/>
      <c r="J29" s="199"/>
      <c r="K29" s="211">
        <v>0.05</v>
      </c>
      <c r="L29" s="81"/>
      <c r="M29" s="81"/>
    </row>
    <row r="30" ht="15.75" customHeight="1">
      <c r="A30" s="81" t="s">
        <v>1288</v>
      </c>
      <c r="B30" s="81"/>
      <c r="C30" s="81">
        <v>250.0</v>
      </c>
      <c r="D30" s="81"/>
      <c r="E30" s="169"/>
      <c r="F30" s="169">
        <v>0.11</v>
      </c>
      <c r="G30" s="169">
        <v>0.12</v>
      </c>
      <c r="H30" s="81"/>
      <c r="I30" s="199"/>
      <c r="J30" s="199"/>
      <c r="K30" s="211">
        <v>0.5</v>
      </c>
      <c r="L30" s="81"/>
      <c r="M30" s="81"/>
    </row>
    <row r="31" ht="15.75" customHeight="1">
      <c r="A31" s="200" t="s">
        <v>1289</v>
      </c>
      <c r="B31" s="210">
        <f>B4*K35*365/C35</f>
        <v>7.3</v>
      </c>
      <c r="C31" s="200"/>
      <c r="D31" s="200">
        <v>15.0</v>
      </c>
      <c r="E31" s="210">
        <f>D31*B31</f>
        <v>109.5</v>
      </c>
      <c r="F31" s="200"/>
      <c r="G31" s="200"/>
      <c r="H31" s="200"/>
      <c r="I31" s="201"/>
      <c r="J31" s="201"/>
      <c r="K31" s="212"/>
      <c r="L31" s="200"/>
      <c r="M31" s="200"/>
    </row>
    <row r="32" ht="15.75" customHeight="1">
      <c r="A32" s="81" t="s">
        <v>1270</v>
      </c>
      <c r="B32" s="81"/>
      <c r="C32" s="81">
        <v>0.15</v>
      </c>
      <c r="D32" s="81"/>
      <c r="E32" s="81"/>
      <c r="F32" s="81"/>
      <c r="G32" s="81"/>
      <c r="H32" s="81"/>
      <c r="I32" s="199"/>
      <c r="J32" s="199"/>
      <c r="K32" s="211"/>
      <c r="L32" s="81"/>
      <c r="M32" s="81"/>
    </row>
    <row r="33" ht="15.75" customHeight="1">
      <c r="A33" s="81" t="s">
        <v>1290</v>
      </c>
      <c r="B33" s="81"/>
      <c r="C33" s="81">
        <v>2500.0</v>
      </c>
      <c r="D33" s="81"/>
      <c r="E33" s="81"/>
      <c r="F33" s="81"/>
      <c r="G33" s="81"/>
      <c r="H33" s="81"/>
      <c r="I33" s="199"/>
      <c r="J33" s="199"/>
      <c r="K33" s="211"/>
      <c r="L33" s="81"/>
      <c r="M33" s="81"/>
    </row>
    <row r="34" ht="15.75" customHeight="1">
      <c r="A34" s="81" t="s">
        <v>1291</v>
      </c>
      <c r="B34" s="81"/>
      <c r="C34" s="81">
        <v>20.0</v>
      </c>
      <c r="D34" s="81"/>
      <c r="E34" s="169"/>
      <c r="F34" s="169">
        <v>0.01</v>
      </c>
      <c r="G34" s="169">
        <v>0.025</v>
      </c>
      <c r="H34" s="169">
        <v>0.07</v>
      </c>
      <c r="I34" s="199"/>
      <c r="J34" s="199"/>
      <c r="K34" s="211">
        <v>0.15</v>
      </c>
      <c r="L34" s="81"/>
      <c r="M34" s="81"/>
    </row>
    <row r="35" ht="15.75" customHeight="1">
      <c r="A35" s="81" t="s">
        <v>1292</v>
      </c>
      <c r="B35" s="81"/>
      <c r="C35" s="81">
        <v>5.0</v>
      </c>
      <c r="D35" s="81"/>
      <c r="E35" s="169"/>
      <c r="F35" s="169">
        <v>0.08</v>
      </c>
      <c r="G35" s="169">
        <v>0.2</v>
      </c>
      <c r="H35" s="169">
        <v>0.5</v>
      </c>
      <c r="I35" s="199"/>
      <c r="J35" s="199"/>
      <c r="K35" s="211">
        <v>0.1</v>
      </c>
      <c r="L35" s="81"/>
      <c r="M35" s="81"/>
    </row>
    <row r="36" ht="15.75" customHeight="1">
      <c r="A36" s="200" t="s">
        <v>1293</v>
      </c>
      <c r="B36" s="210">
        <f>B4*K37*365/C37</f>
        <v>4.5625</v>
      </c>
      <c r="C36" s="200"/>
      <c r="D36" s="200">
        <v>3.0</v>
      </c>
      <c r="E36" s="210">
        <f>D36*B36</f>
        <v>13.6875</v>
      </c>
      <c r="F36" s="200"/>
      <c r="G36" s="200"/>
      <c r="H36" s="200"/>
      <c r="I36" s="201"/>
      <c r="J36" s="201"/>
      <c r="K36" s="212"/>
      <c r="L36" s="200"/>
      <c r="M36" s="200"/>
    </row>
    <row r="37" ht="15.75" customHeight="1">
      <c r="A37" s="81" t="s">
        <v>1291</v>
      </c>
      <c r="B37" s="81"/>
      <c r="C37" s="81">
        <v>20.0</v>
      </c>
      <c r="D37" s="81"/>
      <c r="E37" s="81"/>
      <c r="F37" s="81"/>
      <c r="G37" s="169">
        <v>0.01</v>
      </c>
      <c r="H37" s="169">
        <v>0.23</v>
      </c>
      <c r="I37" s="199"/>
      <c r="J37" s="199"/>
      <c r="K37" s="211">
        <v>0.25</v>
      </c>
      <c r="L37" s="81"/>
      <c r="M37" s="81"/>
    </row>
    <row r="38" ht="15.75" customHeight="1">
      <c r="A38" s="200" t="s">
        <v>1294</v>
      </c>
      <c r="B38" s="210">
        <f>B4*365*K40/C40</f>
        <v>3.65</v>
      </c>
      <c r="C38" s="200"/>
      <c r="D38" s="200">
        <v>4.0</v>
      </c>
      <c r="E38" s="210">
        <f>D38*B38</f>
        <v>14.6</v>
      </c>
      <c r="F38" s="200"/>
      <c r="G38" s="200"/>
      <c r="H38" s="200"/>
      <c r="I38" s="201"/>
      <c r="J38" s="201"/>
      <c r="K38" s="213"/>
      <c r="L38" s="200"/>
      <c r="M38" s="200"/>
    </row>
    <row r="39" ht="15.75" customHeight="1">
      <c r="A39" s="81" t="s">
        <v>1292</v>
      </c>
      <c r="B39" s="81"/>
      <c r="C39" s="81">
        <v>20.0</v>
      </c>
      <c r="D39" s="81"/>
      <c r="E39" s="169"/>
      <c r="F39" s="169">
        <v>0.37</v>
      </c>
      <c r="G39" s="169">
        <v>0.28</v>
      </c>
      <c r="H39" s="169">
        <v>0.03</v>
      </c>
      <c r="I39" s="199"/>
      <c r="J39" s="190"/>
      <c r="K39" s="211">
        <v>0.2</v>
      </c>
      <c r="L39" s="81"/>
      <c r="M39" s="81"/>
    </row>
    <row r="40" ht="15.75" customHeight="1">
      <c r="A40" s="81" t="s">
        <v>1295</v>
      </c>
      <c r="B40" s="81"/>
      <c r="C40" s="81">
        <v>20.0</v>
      </c>
      <c r="D40" s="81"/>
      <c r="E40" s="169"/>
      <c r="F40" s="169">
        <v>0.05</v>
      </c>
      <c r="G40" s="169">
        <v>0.23</v>
      </c>
      <c r="H40" s="81"/>
      <c r="I40" s="199"/>
      <c r="J40" s="81"/>
      <c r="K40" s="211">
        <v>0.2</v>
      </c>
      <c r="L40" s="81"/>
      <c r="M40" s="81"/>
    </row>
    <row r="41" ht="15.75" customHeight="1">
      <c r="A41" s="81" t="s">
        <v>1296</v>
      </c>
      <c r="B41" s="81"/>
      <c r="C41" s="81">
        <v>30.0</v>
      </c>
      <c r="D41" s="81"/>
      <c r="E41" s="169"/>
      <c r="F41" s="169">
        <v>0.02</v>
      </c>
      <c r="G41" s="169">
        <v>0.04</v>
      </c>
      <c r="H41" s="169">
        <v>0.12</v>
      </c>
      <c r="I41" s="199"/>
      <c r="J41" s="81"/>
      <c r="K41" s="211">
        <v>0.15</v>
      </c>
      <c r="L41" s="81"/>
      <c r="M41" s="81"/>
    </row>
    <row r="42" ht="15.75" customHeight="1">
      <c r="A42" s="200" t="s">
        <v>1297</v>
      </c>
      <c r="B42" s="210">
        <f>B4*365*K43/C43</f>
        <v>3.65</v>
      </c>
      <c r="C42" s="200">
        <f>B4*365*K43/C43</f>
        <v>3.65</v>
      </c>
      <c r="D42" s="200">
        <v>0.7</v>
      </c>
      <c r="E42" s="210">
        <f>D42*B42</f>
        <v>2.555</v>
      </c>
      <c r="F42" s="200"/>
      <c r="G42" s="200"/>
      <c r="H42" s="200"/>
      <c r="I42" s="201"/>
      <c r="J42" s="201"/>
      <c r="K42" s="201"/>
      <c r="L42" s="200"/>
      <c r="M42" s="200"/>
    </row>
    <row r="43" ht="15.75" customHeight="1">
      <c r="A43" s="81" t="s">
        <v>1298</v>
      </c>
      <c r="B43" s="81"/>
      <c r="C43" s="81">
        <v>15.0</v>
      </c>
      <c r="D43" s="81"/>
      <c r="E43" s="81"/>
      <c r="F43" s="81"/>
      <c r="G43" s="169">
        <v>0.02</v>
      </c>
      <c r="H43" s="169">
        <v>0.65</v>
      </c>
      <c r="I43" s="199"/>
      <c r="J43" s="199"/>
      <c r="K43" s="211">
        <v>0.15</v>
      </c>
      <c r="L43" s="81"/>
      <c r="M43" s="81"/>
    </row>
    <row r="44" ht="15.75" customHeight="1">
      <c r="A44" s="200" t="s">
        <v>1299</v>
      </c>
      <c r="B44" s="210">
        <f>B4*B9*365/C45/10</f>
        <v>0.2433333333</v>
      </c>
      <c r="C44" s="212"/>
      <c r="D44" s="200">
        <v>12.0</v>
      </c>
      <c r="E44" s="210">
        <f>D44*B44</f>
        <v>2.92</v>
      </c>
      <c r="F44" s="200"/>
      <c r="G44" s="200"/>
      <c r="H44" s="200"/>
      <c r="I44" s="201"/>
      <c r="J44" s="201"/>
      <c r="K44" s="201"/>
      <c r="L44" s="200"/>
      <c r="M44" s="200"/>
    </row>
    <row r="45" ht="15.75" customHeight="1">
      <c r="A45" s="81" t="s">
        <v>1291</v>
      </c>
      <c r="B45" s="81"/>
      <c r="C45" s="81">
        <v>15.0</v>
      </c>
      <c r="D45" s="81"/>
      <c r="E45" s="81"/>
      <c r="F45" s="81"/>
      <c r="G45" s="81"/>
      <c r="H45" s="81"/>
      <c r="I45" s="199"/>
      <c r="J45" s="199"/>
      <c r="K45" s="199"/>
      <c r="L45" s="81"/>
      <c r="M45" s="81"/>
    </row>
    <row r="46" ht="15.75" customHeight="1">
      <c r="A46" s="200" t="s">
        <v>1300</v>
      </c>
      <c r="B46" s="210">
        <f>B4*365*B10/C47</f>
        <v>1.216666667</v>
      </c>
      <c r="C46" s="200"/>
      <c r="D46" s="200">
        <v>1.0</v>
      </c>
      <c r="E46" s="210">
        <f>D46*B46</f>
        <v>1.216666667</v>
      </c>
      <c r="F46" s="200"/>
      <c r="G46" s="200"/>
      <c r="H46" s="200"/>
      <c r="I46" s="201"/>
      <c r="J46" s="201"/>
      <c r="K46" s="201"/>
      <c r="L46" s="200"/>
      <c r="M46" s="200"/>
    </row>
    <row r="47" ht="15.75" customHeight="1">
      <c r="A47" s="81" t="s">
        <v>1301</v>
      </c>
      <c r="B47" s="81"/>
      <c r="C47" s="81">
        <v>3.0</v>
      </c>
      <c r="D47" s="81"/>
      <c r="E47" s="81"/>
      <c r="F47" s="81"/>
      <c r="G47" s="81"/>
      <c r="H47" s="81"/>
      <c r="I47" s="199"/>
      <c r="J47" s="199"/>
      <c r="K47" s="199"/>
      <c r="L47" s="81"/>
      <c r="M47" s="81"/>
    </row>
    <row r="48" ht="15.75" customHeight="1">
      <c r="A48" s="200" t="s">
        <v>1302</v>
      </c>
      <c r="B48" s="210">
        <f>B4*K49/C49</f>
        <v>5</v>
      </c>
      <c r="C48" s="200"/>
      <c r="D48" s="200">
        <v>10.0</v>
      </c>
      <c r="E48" s="210">
        <f>D48*B48</f>
        <v>50</v>
      </c>
      <c r="F48" s="200"/>
      <c r="G48" s="200"/>
      <c r="H48" s="200"/>
      <c r="I48" s="201"/>
      <c r="J48" s="201"/>
      <c r="K48" s="201"/>
      <c r="L48" s="200"/>
      <c r="M48" s="200"/>
    </row>
    <row r="49" ht="15.75" customHeight="1">
      <c r="A49" s="81" t="s">
        <v>1303</v>
      </c>
      <c r="B49" s="81"/>
      <c r="C49" s="81">
        <v>20.0</v>
      </c>
      <c r="D49" s="81"/>
      <c r="E49" s="81"/>
      <c r="F49" s="81"/>
      <c r="G49" s="81"/>
      <c r="H49" s="81"/>
      <c r="I49" s="199"/>
      <c r="J49" s="199"/>
      <c r="K49" s="211">
        <v>100.0</v>
      </c>
      <c r="L49" s="81"/>
      <c r="M49" s="81"/>
    </row>
    <row r="50" ht="15.75" customHeight="1">
      <c r="A50" s="81" t="s">
        <v>1290</v>
      </c>
      <c r="B50" s="81"/>
      <c r="C50" s="81"/>
      <c r="D50" s="81"/>
      <c r="E50" s="81"/>
      <c r="F50" s="81"/>
      <c r="G50" s="81"/>
      <c r="H50" s="81"/>
      <c r="I50" s="199"/>
      <c r="J50" s="199"/>
      <c r="K50" s="199"/>
      <c r="L50" s="81"/>
      <c r="M50" s="81"/>
    </row>
    <row r="51" ht="15.75" customHeight="1">
      <c r="A51" s="200" t="s">
        <v>1304</v>
      </c>
      <c r="B51" s="210">
        <f>B4*365*K52/C52</f>
        <v>1.825</v>
      </c>
      <c r="C51" s="200"/>
      <c r="D51" s="200">
        <v>1.0</v>
      </c>
      <c r="E51" s="210">
        <f>D51*B51</f>
        <v>1.825</v>
      </c>
      <c r="F51" s="200"/>
      <c r="G51" s="200"/>
      <c r="H51" s="200"/>
      <c r="I51" s="201"/>
      <c r="J51" s="201"/>
      <c r="K51" s="201"/>
      <c r="L51" s="200"/>
      <c r="M51" s="200"/>
    </row>
    <row r="52" ht="15.75" customHeight="1">
      <c r="A52" s="81" t="s">
        <v>1305</v>
      </c>
      <c r="B52" s="81"/>
      <c r="C52" s="81">
        <v>2.0</v>
      </c>
      <c r="D52" s="81"/>
      <c r="E52" s="169"/>
      <c r="F52" s="169">
        <v>0.01</v>
      </c>
      <c r="G52" s="169">
        <v>0.03</v>
      </c>
      <c r="H52" s="81"/>
      <c r="I52" s="199"/>
      <c r="J52" s="199"/>
      <c r="K52" s="211">
        <v>0.01</v>
      </c>
      <c r="L52" s="81"/>
      <c r="M52" s="81"/>
    </row>
    <row r="53" ht="15.75" customHeight="1">
      <c r="A53" s="200" t="s">
        <v>1306</v>
      </c>
      <c r="B53" s="210">
        <f>B4*365*K54/C54</f>
        <v>4.5625</v>
      </c>
      <c r="C53" s="200"/>
      <c r="D53" s="200">
        <v>1.0</v>
      </c>
      <c r="E53" s="210">
        <f>D53*B53</f>
        <v>4.5625</v>
      </c>
      <c r="F53" s="200"/>
      <c r="G53" s="200"/>
      <c r="H53" s="200"/>
      <c r="I53" s="201"/>
      <c r="J53" s="201"/>
      <c r="K53" s="201"/>
      <c r="L53" s="200"/>
      <c r="M53" s="200"/>
    </row>
    <row r="54" ht="15.75" customHeight="1">
      <c r="A54" s="81" t="s">
        <v>1307</v>
      </c>
      <c r="B54" s="81"/>
      <c r="C54" s="81">
        <v>4.0</v>
      </c>
      <c r="D54" s="81"/>
      <c r="E54" s="81"/>
      <c r="F54" s="81"/>
      <c r="G54" s="81"/>
      <c r="H54" s="81"/>
      <c r="I54" s="199"/>
      <c r="J54" s="199"/>
      <c r="K54" s="211">
        <v>0.05</v>
      </c>
      <c r="L54" s="81"/>
      <c r="M54" s="81"/>
    </row>
    <row r="55" ht="15.75" customHeight="1">
      <c r="A55" s="81"/>
      <c r="B55" s="81"/>
      <c r="C55" s="81"/>
      <c r="D55" s="81"/>
      <c r="E55" s="81"/>
      <c r="F55" s="81"/>
      <c r="G55" s="81"/>
      <c r="H55" s="81"/>
      <c r="I55" s="199"/>
      <c r="J55" s="199"/>
      <c r="K55" s="199"/>
      <c r="L55" s="81"/>
      <c r="M55" s="81"/>
    </row>
    <row r="56" ht="15.75" customHeight="1">
      <c r="A56" s="81"/>
      <c r="B56" s="81"/>
      <c r="C56" s="81"/>
      <c r="D56" s="81"/>
      <c r="E56" s="81"/>
      <c r="F56" s="81"/>
      <c r="G56" s="81"/>
      <c r="H56" s="81"/>
      <c r="I56" s="199"/>
      <c r="J56" s="199"/>
      <c r="K56" s="199"/>
      <c r="L56" s="81"/>
      <c r="M56" s="81"/>
    </row>
    <row r="57" ht="15.75" customHeight="1">
      <c r="A57" s="81"/>
      <c r="B57" s="81"/>
      <c r="C57" s="81"/>
      <c r="D57" s="81"/>
      <c r="E57" s="81"/>
      <c r="F57" s="81"/>
      <c r="G57" s="81"/>
      <c r="H57" s="81"/>
      <c r="I57" s="199"/>
      <c r="J57" s="199"/>
      <c r="K57" s="199"/>
      <c r="L57" s="81"/>
      <c r="M57" s="81"/>
    </row>
    <row r="58" ht="15.75" customHeight="1">
      <c r="A58" s="81"/>
      <c r="B58" s="81"/>
      <c r="C58" s="81"/>
      <c r="D58" s="81"/>
      <c r="E58" s="81"/>
      <c r="F58" s="81"/>
      <c r="G58" s="81"/>
      <c r="H58" s="81"/>
      <c r="I58" s="199"/>
      <c r="J58" s="199"/>
      <c r="K58" s="199"/>
      <c r="L58" s="81"/>
      <c r="M58" s="81"/>
    </row>
    <row r="59" ht="15.75" customHeight="1">
      <c r="A59" s="81"/>
      <c r="B59" s="81"/>
      <c r="C59" s="81"/>
      <c r="D59" s="81"/>
      <c r="E59" s="81"/>
      <c r="F59" s="81"/>
      <c r="G59" s="81"/>
      <c r="H59" s="81"/>
      <c r="I59" s="199"/>
      <c r="J59" s="199"/>
      <c r="K59" s="199"/>
      <c r="L59" s="81"/>
      <c r="M59" s="81"/>
    </row>
    <row r="60" ht="15.75" customHeight="1">
      <c r="A60" s="81"/>
      <c r="B60" s="81"/>
      <c r="C60" s="81"/>
      <c r="D60" s="81"/>
      <c r="E60" s="81"/>
      <c r="F60" s="81"/>
      <c r="G60" s="81"/>
      <c r="H60" s="81"/>
      <c r="I60" s="199"/>
      <c r="J60" s="199"/>
      <c r="K60" s="199"/>
      <c r="L60" s="81"/>
      <c r="M60" s="81"/>
    </row>
    <row r="61" ht="15.75" customHeight="1">
      <c r="A61" s="81"/>
      <c r="B61" s="81"/>
      <c r="C61" s="81"/>
      <c r="D61" s="81"/>
      <c r="E61" s="81"/>
      <c r="F61" s="81"/>
      <c r="G61" s="81"/>
      <c r="H61" s="81"/>
      <c r="I61" s="199"/>
      <c r="J61" s="199"/>
      <c r="K61" s="199"/>
      <c r="L61" s="81"/>
      <c r="M61" s="81"/>
    </row>
    <row r="62" ht="15.75" customHeight="1">
      <c r="A62" s="81"/>
      <c r="B62" s="81"/>
      <c r="C62" s="81"/>
      <c r="D62" s="81"/>
      <c r="E62" s="81"/>
      <c r="F62" s="81"/>
      <c r="G62" s="81"/>
      <c r="H62" s="81"/>
      <c r="I62" s="199"/>
      <c r="J62" s="199"/>
      <c r="K62" s="199"/>
      <c r="L62" s="81"/>
      <c r="M62" s="81"/>
    </row>
    <row r="63" ht="15.75" customHeight="1">
      <c r="A63" s="81"/>
      <c r="B63" s="81"/>
      <c r="C63" s="81"/>
      <c r="D63" s="81"/>
      <c r="E63" s="81"/>
      <c r="F63" s="81"/>
      <c r="G63" s="81"/>
      <c r="H63" s="81"/>
      <c r="I63" s="199"/>
      <c r="J63" s="199"/>
      <c r="K63" s="199"/>
      <c r="L63" s="81"/>
      <c r="M63" s="81"/>
    </row>
    <row r="64" ht="15.75" customHeight="1">
      <c r="A64" s="81"/>
      <c r="B64" s="81"/>
      <c r="C64" s="81"/>
      <c r="D64" s="81"/>
      <c r="E64" s="81"/>
      <c r="F64" s="81"/>
      <c r="G64" s="81"/>
      <c r="H64" s="81"/>
      <c r="I64" s="199"/>
      <c r="J64" s="199"/>
      <c r="K64" s="199"/>
      <c r="L64" s="81"/>
      <c r="M64" s="81"/>
    </row>
    <row r="65" ht="15.75" customHeight="1">
      <c r="A65" s="81"/>
      <c r="B65" s="81"/>
      <c r="C65" s="81"/>
      <c r="D65" s="81"/>
      <c r="E65" s="81"/>
      <c r="F65" s="81"/>
      <c r="G65" s="81"/>
      <c r="H65" s="81"/>
      <c r="I65" s="199"/>
      <c r="J65" s="199"/>
      <c r="K65" s="199"/>
      <c r="L65" s="81"/>
      <c r="M65" s="81"/>
    </row>
    <row r="66" ht="15.75" customHeight="1">
      <c r="A66" s="81"/>
      <c r="B66" s="81"/>
      <c r="C66" s="81"/>
      <c r="D66" s="81"/>
      <c r="E66" s="81"/>
      <c r="F66" s="81"/>
      <c r="G66" s="81"/>
      <c r="H66" s="81"/>
      <c r="I66" s="199"/>
      <c r="J66" s="199"/>
      <c r="K66" s="199"/>
      <c r="L66" s="81"/>
      <c r="M66" s="81"/>
    </row>
    <row r="67" ht="15.75" customHeight="1">
      <c r="A67" s="81"/>
      <c r="B67" s="81"/>
      <c r="C67" s="81"/>
      <c r="D67" s="81"/>
      <c r="E67" s="81"/>
      <c r="F67" s="81"/>
      <c r="G67" s="81"/>
      <c r="H67" s="81"/>
      <c r="I67" s="199"/>
      <c r="J67" s="199"/>
      <c r="K67" s="199"/>
      <c r="L67" s="81"/>
      <c r="M67" s="81"/>
    </row>
    <row r="68" ht="15.75" customHeight="1">
      <c r="A68" s="81"/>
      <c r="B68" s="81"/>
      <c r="C68" s="81"/>
      <c r="D68" s="81"/>
      <c r="E68" s="81"/>
      <c r="F68" s="81"/>
      <c r="G68" s="81"/>
      <c r="H68" s="81"/>
      <c r="I68" s="199"/>
      <c r="J68" s="199"/>
      <c r="K68" s="199"/>
      <c r="L68" s="81"/>
      <c r="M68" s="81"/>
    </row>
    <row r="69" ht="15.75" customHeight="1">
      <c r="A69" s="81"/>
      <c r="B69" s="81"/>
      <c r="C69" s="81"/>
      <c r="D69" s="81"/>
      <c r="E69" s="81"/>
      <c r="F69" s="81"/>
      <c r="G69" s="81"/>
      <c r="H69" s="81"/>
      <c r="I69" s="199"/>
      <c r="J69" s="199"/>
      <c r="K69" s="199"/>
      <c r="L69" s="81"/>
      <c r="M69" s="81"/>
    </row>
    <row r="70" ht="15.75" customHeight="1">
      <c r="A70" s="81"/>
      <c r="B70" s="81"/>
      <c r="C70" s="81"/>
      <c r="D70" s="81"/>
      <c r="E70" s="81"/>
      <c r="F70" s="81"/>
      <c r="G70" s="81"/>
      <c r="H70" s="81"/>
      <c r="I70" s="199"/>
      <c r="J70" s="199"/>
      <c r="K70" s="199"/>
      <c r="L70" s="81"/>
      <c r="M70" s="81"/>
    </row>
    <row r="71" ht="15.75" customHeight="1">
      <c r="A71" s="81"/>
      <c r="B71" s="81"/>
      <c r="C71" s="81"/>
      <c r="D71" s="81"/>
      <c r="E71" s="81"/>
      <c r="F71" s="81"/>
      <c r="G71" s="81"/>
      <c r="H71" s="81"/>
      <c r="I71" s="199"/>
      <c r="J71" s="199"/>
      <c r="K71" s="199"/>
      <c r="L71" s="81"/>
      <c r="M71" s="81"/>
    </row>
    <row r="72" ht="15.75" customHeight="1">
      <c r="A72" s="81"/>
      <c r="B72" s="81"/>
      <c r="C72" s="81"/>
      <c r="D72" s="81"/>
      <c r="E72" s="81"/>
      <c r="F72" s="81"/>
      <c r="G72" s="81"/>
      <c r="H72" s="81"/>
      <c r="I72" s="199"/>
      <c r="J72" s="199"/>
      <c r="K72" s="199"/>
      <c r="L72" s="81"/>
      <c r="M72" s="81"/>
    </row>
    <row r="73" ht="15.75" customHeight="1">
      <c r="A73" s="81"/>
      <c r="B73" s="81"/>
      <c r="C73" s="81"/>
      <c r="D73" s="81"/>
      <c r="E73" s="81"/>
      <c r="F73" s="81"/>
      <c r="G73" s="81"/>
      <c r="H73" s="81"/>
      <c r="I73" s="199"/>
      <c r="J73" s="199"/>
      <c r="K73" s="199"/>
      <c r="L73" s="81"/>
      <c r="M73" s="81"/>
    </row>
    <row r="74" ht="15.75" customHeight="1">
      <c r="A74" s="81"/>
      <c r="B74" s="81"/>
      <c r="C74" s="81"/>
      <c r="D74" s="81"/>
      <c r="E74" s="81"/>
      <c r="F74" s="81"/>
      <c r="G74" s="81"/>
      <c r="H74" s="81"/>
      <c r="I74" s="199"/>
      <c r="J74" s="199"/>
      <c r="K74" s="199"/>
      <c r="L74" s="81"/>
      <c r="M74" s="81"/>
    </row>
    <row r="75" ht="15.75" customHeight="1">
      <c r="A75" s="81"/>
      <c r="B75" s="81"/>
      <c r="C75" s="81"/>
      <c r="D75" s="81"/>
      <c r="E75" s="81"/>
      <c r="F75" s="81"/>
      <c r="G75" s="81"/>
      <c r="H75" s="81"/>
      <c r="I75" s="199"/>
      <c r="J75" s="199"/>
      <c r="K75" s="199"/>
      <c r="L75" s="81"/>
      <c r="M75" s="81"/>
    </row>
    <row r="76" ht="15.75" customHeight="1">
      <c r="A76" s="81"/>
      <c r="B76" s="81"/>
      <c r="C76" s="81"/>
      <c r="D76" s="81"/>
      <c r="E76" s="81"/>
      <c r="F76" s="81"/>
      <c r="G76" s="81"/>
      <c r="H76" s="81"/>
      <c r="I76" s="199"/>
      <c r="J76" s="199"/>
      <c r="K76" s="199"/>
      <c r="L76" s="81"/>
      <c r="M76" s="81"/>
    </row>
    <row r="77" ht="15.75" customHeight="1">
      <c r="A77" s="81"/>
      <c r="B77" s="81"/>
      <c r="C77" s="81"/>
      <c r="D77" s="81"/>
      <c r="E77" s="81"/>
      <c r="F77" s="81"/>
      <c r="G77" s="81"/>
      <c r="H77" s="81"/>
      <c r="I77" s="199"/>
      <c r="J77" s="199"/>
      <c r="K77" s="199"/>
      <c r="L77" s="81"/>
      <c r="M77" s="81"/>
    </row>
    <row r="78" ht="15.75" customHeight="1">
      <c r="A78" s="81"/>
      <c r="B78" s="81"/>
      <c r="C78" s="81"/>
      <c r="D78" s="81"/>
      <c r="E78" s="81"/>
      <c r="F78" s="81"/>
      <c r="G78" s="81"/>
      <c r="H78" s="81"/>
      <c r="I78" s="199"/>
      <c r="J78" s="199"/>
      <c r="K78" s="199"/>
      <c r="L78" s="81"/>
      <c r="M78" s="81"/>
    </row>
    <row r="79" ht="15.75" customHeight="1">
      <c r="A79" s="81"/>
      <c r="B79" s="81"/>
      <c r="C79" s="81"/>
      <c r="D79" s="81"/>
      <c r="E79" s="81"/>
      <c r="F79" s="81"/>
      <c r="G79" s="81"/>
      <c r="H79" s="81"/>
      <c r="I79" s="199"/>
      <c r="J79" s="199"/>
      <c r="K79" s="199"/>
      <c r="L79" s="81"/>
      <c r="M79" s="81"/>
    </row>
    <row r="80" ht="15.75" customHeight="1">
      <c r="A80" s="81"/>
      <c r="B80" s="81"/>
      <c r="C80" s="81"/>
      <c r="D80" s="81"/>
      <c r="E80" s="81"/>
      <c r="F80" s="81"/>
      <c r="G80" s="81"/>
      <c r="H80" s="81"/>
      <c r="I80" s="199"/>
      <c r="J80" s="199"/>
      <c r="K80" s="199"/>
      <c r="L80" s="81"/>
      <c r="M80" s="81"/>
    </row>
    <row r="81" ht="15.75" customHeight="1">
      <c r="A81" s="81"/>
      <c r="B81" s="81"/>
      <c r="C81" s="81"/>
      <c r="D81" s="81"/>
      <c r="E81" s="81"/>
      <c r="F81" s="81"/>
      <c r="G81" s="81"/>
      <c r="H81" s="81"/>
      <c r="I81" s="199"/>
      <c r="J81" s="199"/>
      <c r="K81" s="199"/>
      <c r="L81" s="81"/>
      <c r="M81" s="81"/>
    </row>
    <row r="82" ht="15.75" customHeight="1">
      <c r="A82" s="81"/>
      <c r="B82" s="81"/>
      <c r="C82" s="81"/>
      <c r="D82" s="81"/>
      <c r="E82" s="81"/>
      <c r="F82" s="81"/>
      <c r="G82" s="81"/>
      <c r="H82" s="81"/>
      <c r="I82" s="199"/>
      <c r="J82" s="199"/>
      <c r="K82" s="199"/>
      <c r="L82" s="81"/>
      <c r="M82" s="81"/>
    </row>
    <row r="83" ht="15.75" customHeight="1">
      <c r="A83" s="81"/>
      <c r="B83" s="81"/>
      <c r="C83" s="81"/>
      <c r="D83" s="81"/>
      <c r="E83" s="81"/>
      <c r="F83" s="81"/>
      <c r="G83" s="81"/>
      <c r="H83" s="81"/>
      <c r="I83" s="199"/>
      <c r="J83" s="199"/>
      <c r="K83" s="199"/>
      <c r="L83" s="81"/>
      <c r="M83" s="81"/>
    </row>
    <row r="84" ht="15.75" customHeight="1">
      <c r="A84" s="81"/>
      <c r="B84" s="81"/>
      <c r="C84" s="81"/>
      <c r="D84" s="81"/>
      <c r="E84" s="81"/>
      <c r="F84" s="81"/>
      <c r="G84" s="81"/>
      <c r="H84" s="81"/>
      <c r="I84" s="199"/>
      <c r="J84" s="199"/>
      <c r="K84" s="199"/>
      <c r="L84" s="81"/>
      <c r="M84" s="81"/>
    </row>
    <row r="85" ht="15.75" customHeight="1">
      <c r="A85" s="81"/>
      <c r="B85" s="81"/>
      <c r="C85" s="81"/>
      <c r="D85" s="81"/>
      <c r="E85" s="81"/>
      <c r="F85" s="81"/>
      <c r="G85" s="81"/>
      <c r="H85" s="81"/>
      <c r="I85" s="199"/>
      <c r="J85" s="199"/>
      <c r="K85" s="199"/>
      <c r="L85" s="81"/>
      <c r="M85" s="81"/>
    </row>
    <row r="86" ht="15.75" customHeight="1">
      <c r="A86" s="81"/>
      <c r="B86" s="81"/>
      <c r="C86" s="81"/>
      <c r="D86" s="81"/>
      <c r="E86" s="81"/>
      <c r="F86" s="81"/>
      <c r="G86" s="81"/>
      <c r="H86" s="81"/>
      <c r="I86" s="199"/>
      <c r="J86" s="199"/>
      <c r="K86" s="199"/>
      <c r="L86" s="81"/>
      <c r="M86" s="81"/>
    </row>
    <row r="87" ht="15.75" customHeight="1">
      <c r="A87" s="81"/>
      <c r="B87" s="81"/>
      <c r="C87" s="81"/>
      <c r="D87" s="81"/>
      <c r="E87" s="81"/>
      <c r="F87" s="81"/>
      <c r="G87" s="81"/>
      <c r="H87" s="81"/>
      <c r="I87" s="199"/>
      <c r="J87" s="199"/>
      <c r="K87" s="199"/>
      <c r="L87" s="81"/>
      <c r="M87" s="81"/>
    </row>
    <row r="88" ht="15.75" customHeight="1">
      <c r="A88" s="81"/>
      <c r="B88" s="81"/>
      <c r="C88" s="81"/>
      <c r="D88" s="81"/>
      <c r="E88" s="81"/>
      <c r="F88" s="81"/>
      <c r="G88" s="81"/>
      <c r="H88" s="81"/>
      <c r="I88" s="199"/>
      <c r="J88" s="199"/>
      <c r="K88" s="199"/>
      <c r="L88" s="81"/>
      <c r="M88" s="81"/>
    </row>
    <row r="89" ht="15.75" customHeight="1">
      <c r="A89" s="81"/>
      <c r="B89" s="81"/>
      <c r="C89" s="81"/>
      <c r="D89" s="81"/>
      <c r="E89" s="81"/>
      <c r="F89" s="81"/>
      <c r="G89" s="81"/>
      <c r="H89" s="81"/>
      <c r="I89" s="199"/>
      <c r="J89" s="199"/>
      <c r="K89" s="199"/>
      <c r="L89" s="81"/>
      <c r="M89" s="81"/>
    </row>
    <row r="90" ht="15.75" customHeight="1">
      <c r="A90" s="81"/>
      <c r="B90" s="81"/>
      <c r="C90" s="81"/>
      <c r="D90" s="81"/>
      <c r="E90" s="81"/>
      <c r="F90" s="81"/>
      <c r="G90" s="81"/>
      <c r="H90" s="81"/>
      <c r="I90" s="199"/>
      <c r="J90" s="199"/>
      <c r="K90" s="199"/>
      <c r="L90" s="81"/>
      <c r="M90" s="81"/>
    </row>
    <row r="91" ht="15.75" customHeight="1">
      <c r="A91" s="81"/>
      <c r="B91" s="81"/>
      <c r="C91" s="81"/>
      <c r="D91" s="81"/>
      <c r="E91" s="81"/>
      <c r="F91" s="81"/>
      <c r="G91" s="81"/>
      <c r="H91" s="81"/>
      <c r="I91" s="199"/>
      <c r="J91" s="199"/>
      <c r="K91" s="199"/>
      <c r="L91" s="81"/>
      <c r="M91" s="81"/>
    </row>
    <row r="92" ht="15.75" customHeight="1">
      <c r="A92" s="81"/>
      <c r="B92" s="81"/>
      <c r="C92" s="81"/>
      <c r="D92" s="81"/>
      <c r="E92" s="81"/>
      <c r="F92" s="81"/>
      <c r="G92" s="81"/>
      <c r="H92" s="81"/>
      <c r="I92" s="199"/>
      <c r="J92" s="199"/>
      <c r="K92" s="199"/>
      <c r="L92" s="81"/>
      <c r="M92" s="81"/>
    </row>
    <row r="93" ht="15.75" customHeight="1">
      <c r="A93" s="81"/>
      <c r="B93" s="81"/>
      <c r="C93" s="81"/>
      <c r="D93" s="81"/>
      <c r="E93" s="81"/>
      <c r="F93" s="81"/>
      <c r="G93" s="81"/>
      <c r="H93" s="81"/>
      <c r="I93" s="199"/>
      <c r="J93" s="199"/>
      <c r="K93" s="199"/>
      <c r="L93" s="81"/>
      <c r="M93" s="81"/>
    </row>
    <row r="94" ht="15.75" customHeight="1">
      <c r="A94" s="81"/>
      <c r="B94" s="81"/>
      <c r="C94" s="81"/>
      <c r="D94" s="81"/>
      <c r="E94" s="81"/>
      <c r="F94" s="81"/>
      <c r="G94" s="81"/>
      <c r="H94" s="81"/>
      <c r="I94" s="199"/>
      <c r="J94" s="199"/>
      <c r="K94" s="199"/>
      <c r="L94" s="81"/>
      <c r="M94" s="81"/>
    </row>
    <row r="95" ht="15.75" customHeight="1">
      <c r="A95" s="81"/>
      <c r="B95" s="81"/>
      <c r="C95" s="81"/>
      <c r="D95" s="81"/>
      <c r="E95" s="81"/>
      <c r="F95" s="81"/>
      <c r="G95" s="81"/>
      <c r="H95" s="81"/>
      <c r="I95" s="199"/>
      <c r="J95" s="199"/>
      <c r="K95" s="199"/>
      <c r="L95" s="81"/>
      <c r="M95" s="81"/>
    </row>
    <row r="96" ht="15.75" customHeight="1">
      <c r="A96" s="81"/>
      <c r="B96" s="81"/>
      <c r="C96" s="81"/>
      <c r="D96" s="81"/>
      <c r="E96" s="81"/>
      <c r="F96" s="81"/>
      <c r="G96" s="81"/>
      <c r="H96" s="81"/>
      <c r="I96" s="199"/>
      <c r="J96" s="199"/>
      <c r="K96" s="199"/>
      <c r="L96" s="81"/>
      <c r="M96" s="81"/>
    </row>
    <row r="97" ht="15.75" customHeight="1">
      <c r="A97" s="81"/>
      <c r="B97" s="81"/>
      <c r="C97" s="81"/>
      <c r="D97" s="81"/>
      <c r="E97" s="81"/>
      <c r="F97" s="81"/>
      <c r="G97" s="81"/>
      <c r="H97" s="81"/>
      <c r="I97" s="199"/>
      <c r="J97" s="199"/>
      <c r="K97" s="199"/>
      <c r="L97" s="81"/>
      <c r="M97" s="81"/>
    </row>
    <row r="98" ht="15.75" customHeight="1">
      <c r="A98" s="81"/>
      <c r="B98" s="81"/>
      <c r="C98" s="81"/>
      <c r="D98" s="81"/>
      <c r="E98" s="81"/>
      <c r="F98" s="81"/>
      <c r="G98" s="81"/>
      <c r="H98" s="81"/>
      <c r="I98" s="199"/>
      <c r="J98" s="199"/>
      <c r="K98" s="199"/>
      <c r="L98" s="81"/>
      <c r="M98" s="81"/>
    </row>
    <row r="99" ht="15.75" customHeight="1">
      <c r="A99" s="81"/>
      <c r="B99" s="81"/>
      <c r="C99" s="81"/>
      <c r="D99" s="81"/>
      <c r="E99" s="81"/>
      <c r="F99" s="81"/>
      <c r="G99" s="81"/>
      <c r="H99" s="81"/>
      <c r="I99" s="199"/>
      <c r="J99" s="199"/>
      <c r="K99" s="199"/>
      <c r="L99" s="81"/>
      <c r="M99" s="81"/>
    </row>
    <row r="100" ht="15.75" customHeight="1">
      <c r="A100" s="81"/>
      <c r="B100" s="81"/>
      <c r="C100" s="81"/>
      <c r="D100" s="81"/>
      <c r="E100" s="81"/>
      <c r="F100" s="81"/>
      <c r="G100" s="81"/>
      <c r="H100" s="81"/>
      <c r="I100" s="199"/>
      <c r="J100" s="199"/>
      <c r="K100" s="199"/>
      <c r="L100" s="81"/>
      <c r="M100" s="81"/>
    </row>
    <row r="101" ht="15.75" customHeight="1">
      <c r="A101" s="81"/>
      <c r="B101" s="81"/>
      <c r="C101" s="81"/>
      <c r="D101" s="81"/>
      <c r="E101" s="81"/>
      <c r="F101" s="81"/>
      <c r="G101" s="81"/>
      <c r="H101" s="81"/>
      <c r="I101" s="199"/>
      <c r="J101" s="199"/>
      <c r="K101" s="199"/>
      <c r="L101" s="81"/>
      <c r="M101" s="81"/>
    </row>
    <row r="102" ht="15.75" customHeight="1">
      <c r="A102" s="81"/>
      <c r="B102" s="81"/>
      <c r="C102" s="81"/>
      <c r="D102" s="81"/>
      <c r="E102" s="81"/>
      <c r="F102" s="81"/>
      <c r="G102" s="81"/>
      <c r="H102" s="81"/>
      <c r="I102" s="199"/>
      <c r="J102" s="199"/>
      <c r="K102" s="199"/>
      <c r="L102" s="81"/>
      <c r="M102" s="81"/>
    </row>
    <row r="103" ht="15.75" customHeight="1">
      <c r="A103" s="81"/>
      <c r="B103" s="81"/>
      <c r="C103" s="81"/>
      <c r="D103" s="81"/>
      <c r="E103" s="81"/>
      <c r="F103" s="81"/>
      <c r="G103" s="81"/>
      <c r="H103" s="81"/>
      <c r="I103" s="199"/>
      <c r="J103" s="199"/>
      <c r="K103" s="199"/>
      <c r="L103" s="81"/>
      <c r="M103" s="81"/>
    </row>
    <row r="104" ht="15.75" customHeight="1">
      <c r="A104" s="81"/>
      <c r="B104" s="81"/>
      <c r="C104" s="81"/>
      <c r="D104" s="81"/>
      <c r="E104" s="81"/>
      <c r="F104" s="81"/>
      <c r="G104" s="81"/>
      <c r="H104" s="81"/>
      <c r="I104" s="199"/>
      <c r="J104" s="199"/>
      <c r="K104" s="199"/>
      <c r="L104" s="81"/>
      <c r="M104" s="81"/>
    </row>
    <row r="105" ht="15.75" customHeight="1">
      <c r="A105" s="81"/>
      <c r="B105" s="81"/>
      <c r="C105" s="81"/>
      <c r="D105" s="81"/>
      <c r="E105" s="81"/>
      <c r="F105" s="81"/>
      <c r="G105" s="81"/>
      <c r="H105" s="81"/>
      <c r="I105" s="199"/>
      <c r="J105" s="199"/>
      <c r="K105" s="199"/>
      <c r="L105" s="81"/>
      <c r="M105" s="81"/>
    </row>
    <row r="106" ht="15.75" customHeight="1">
      <c r="A106" s="81"/>
      <c r="B106" s="81"/>
      <c r="C106" s="81"/>
      <c r="D106" s="81"/>
      <c r="E106" s="81"/>
      <c r="F106" s="81"/>
      <c r="G106" s="81"/>
      <c r="H106" s="81"/>
      <c r="I106" s="199"/>
      <c r="J106" s="199"/>
      <c r="K106" s="199"/>
      <c r="L106" s="81"/>
      <c r="M106" s="81"/>
    </row>
    <row r="107" ht="15.75" customHeight="1">
      <c r="A107" s="81"/>
      <c r="B107" s="81"/>
      <c r="C107" s="81"/>
      <c r="D107" s="81"/>
      <c r="E107" s="81"/>
      <c r="F107" s="81"/>
      <c r="G107" s="81"/>
      <c r="H107" s="81"/>
      <c r="I107" s="199"/>
      <c r="J107" s="199"/>
      <c r="K107" s="199"/>
      <c r="L107" s="81"/>
      <c r="M107" s="81"/>
    </row>
    <row r="108" ht="15.75" customHeight="1">
      <c r="A108" s="81"/>
      <c r="B108" s="81"/>
      <c r="C108" s="81"/>
      <c r="D108" s="81"/>
      <c r="E108" s="81"/>
      <c r="F108" s="81"/>
      <c r="G108" s="81"/>
      <c r="H108" s="81"/>
      <c r="I108" s="199"/>
      <c r="J108" s="199"/>
      <c r="K108" s="199"/>
      <c r="L108" s="81"/>
      <c r="M108" s="81"/>
    </row>
    <row r="109" ht="15.75" customHeight="1">
      <c r="A109" s="81"/>
      <c r="B109" s="81"/>
      <c r="C109" s="81"/>
      <c r="D109" s="81"/>
      <c r="E109" s="81"/>
      <c r="F109" s="81"/>
      <c r="G109" s="81"/>
      <c r="H109" s="81"/>
      <c r="I109" s="199"/>
      <c r="J109" s="199"/>
      <c r="K109" s="199"/>
      <c r="L109" s="81"/>
      <c r="M109" s="81"/>
    </row>
    <row r="110" ht="15.75" customHeight="1">
      <c r="A110" s="81"/>
      <c r="B110" s="81"/>
      <c r="C110" s="81"/>
      <c r="D110" s="81"/>
      <c r="E110" s="81"/>
      <c r="F110" s="81"/>
      <c r="G110" s="81"/>
      <c r="H110" s="81"/>
      <c r="I110" s="199"/>
      <c r="J110" s="199"/>
      <c r="K110" s="199"/>
      <c r="L110" s="81"/>
      <c r="M110" s="81"/>
    </row>
    <row r="111" ht="15.75" customHeight="1">
      <c r="A111" s="81"/>
      <c r="B111" s="81"/>
      <c r="C111" s="81"/>
      <c r="D111" s="81"/>
      <c r="E111" s="81"/>
      <c r="F111" s="81"/>
      <c r="G111" s="81"/>
      <c r="H111" s="81"/>
      <c r="I111" s="199"/>
      <c r="J111" s="199"/>
      <c r="K111" s="199"/>
      <c r="L111" s="81"/>
      <c r="M111" s="81"/>
    </row>
    <row r="112" ht="15.75" customHeight="1">
      <c r="A112" s="81"/>
      <c r="B112" s="81"/>
      <c r="C112" s="81"/>
      <c r="D112" s="81"/>
      <c r="E112" s="81"/>
      <c r="F112" s="81"/>
      <c r="G112" s="81"/>
      <c r="H112" s="81"/>
      <c r="I112" s="199"/>
      <c r="J112" s="199"/>
      <c r="K112" s="199"/>
      <c r="L112" s="81"/>
      <c r="M112" s="81"/>
    </row>
    <row r="113" ht="15.75" customHeight="1">
      <c r="A113" s="81"/>
      <c r="B113" s="81"/>
      <c r="C113" s="81"/>
      <c r="D113" s="81"/>
      <c r="E113" s="81"/>
      <c r="F113" s="81"/>
      <c r="G113" s="81"/>
      <c r="H113" s="81"/>
      <c r="I113" s="199"/>
      <c r="J113" s="199"/>
      <c r="K113" s="199"/>
      <c r="L113" s="81"/>
      <c r="M113" s="81"/>
    </row>
    <row r="114" ht="15.75" customHeight="1">
      <c r="A114" s="81"/>
      <c r="B114" s="81"/>
      <c r="C114" s="81"/>
      <c r="D114" s="81"/>
      <c r="E114" s="81"/>
      <c r="F114" s="81"/>
      <c r="G114" s="81"/>
      <c r="H114" s="81"/>
      <c r="I114" s="199"/>
      <c r="J114" s="199"/>
      <c r="K114" s="199"/>
      <c r="L114" s="81"/>
      <c r="M114" s="81"/>
    </row>
    <row r="115" ht="15.75" customHeight="1">
      <c r="A115" s="81"/>
      <c r="B115" s="81"/>
      <c r="C115" s="81"/>
      <c r="D115" s="81"/>
      <c r="E115" s="81"/>
      <c r="F115" s="81"/>
      <c r="G115" s="81"/>
      <c r="H115" s="81"/>
      <c r="I115" s="199"/>
      <c r="J115" s="199"/>
      <c r="K115" s="199"/>
      <c r="L115" s="81"/>
      <c r="M115" s="81"/>
    </row>
    <row r="116" ht="15.75" customHeight="1">
      <c r="A116" s="81"/>
      <c r="B116" s="81"/>
      <c r="C116" s="81"/>
      <c r="D116" s="81"/>
      <c r="E116" s="81"/>
      <c r="F116" s="81"/>
      <c r="G116" s="81"/>
      <c r="H116" s="81"/>
      <c r="I116" s="199"/>
      <c r="J116" s="199"/>
      <c r="K116" s="199"/>
      <c r="L116" s="81"/>
      <c r="M116" s="81"/>
    </row>
    <row r="117" ht="15.75" customHeight="1">
      <c r="A117" s="81"/>
      <c r="B117" s="81"/>
      <c r="C117" s="81"/>
      <c r="D117" s="81"/>
      <c r="E117" s="81"/>
      <c r="F117" s="81"/>
      <c r="G117" s="81"/>
      <c r="H117" s="81"/>
      <c r="I117" s="199"/>
      <c r="J117" s="199"/>
      <c r="K117" s="199"/>
      <c r="L117" s="81"/>
      <c r="M117" s="81"/>
    </row>
    <row r="118" ht="15.75" customHeight="1">
      <c r="A118" s="81"/>
      <c r="B118" s="81"/>
      <c r="C118" s="81"/>
      <c r="D118" s="81"/>
      <c r="E118" s="81"/>
      <c r="F118" s="81"/>
      <c r="G118" s="81"/>
      <c r="H118" s="81"/>
      <c r="I118" s="199"/>
      <c r="J118" s="199"/>
      <c r="K118" s="199"/>
      <c r="L118" s="81"/>
      <c r="M118" s="81"/>
    </row>
    <row r="119" ht="15.75" customHeight="1">
      <c r="A119" s="81"/>
      <c r="B119" s="81"/>
      <c r="C119" s="81"/>
      <c r="D119" s="81"/>
      <c r="E119" s="81"/>
      <c r="F119" s="81"/>
      <c r="G119" s="81"/>
      <c r="H119" s="81"/>
      <c r="I119" s="199"/>
      <c r="J119" s="199"/>
      <c r="K119" s="199"/>
      <c r="L119" s="81"/>
      <c r="M119" s="81"/>
    </row>
    <row r="120" ht="15.75" customHeight="1">
      <c r="A120" s="81"/>
      <c r="B120" s="81"/>
      <c r="C120" s="81"/>
      <c r="D120" s="81"/>
      <c r="E120" s="81"/>
      <c r="F120" s="81"/>
      <c r="G120" s="81"/>
      <c r="H120" s="81"/>
      <c r="I120" s="199"/>
      <c r="J120" s="199"/>
      <c r="K120" s="199"/>
      <c r="L120" s="81"/>
      <c r="M120" s="81"/>
    </row>
    <row r="121" ht="15.75" customHeight="1">
      <c r="A121" s="81"/>
      <c r="B121" s="81"/>
      <c r="C121" s="81"/>
      <c r="D121" s="81"/>
      <c r="E121" s="81"/>
      <c r="F121" s="81"/>
      <c r="G121" s="81"/>
      <c r="H121" s="81"/>
      <c r="I121" s="199"/>
      <c r="J121" s="199"/>
      <c r="K121" s="199"/>
      <c r="L121" s="81"/>
      <c r="M121" s="81"/>
    </row>
    <row r="122" ht="15.75" customHeight="1">
      <c r="A122" s="81"/>
      <c r="B122" s="81"/>
      <c r="C122" s="81"/>
      <c r="D122" s="81"/>
      <c r="E122" s="81"/>
      <c r="F122" s="81"/>
      <c r="G122" s="81"/>
      <c r="H122" s="81"/>
      <c r="I122" s="199"/>
      <c r="J122" s="199"/>
      <c r="K122" s="199"/>
      <c r="L122" s="81"/>
      <c r="M122" s="81"/>
    </row>
    <row r="123" ht="15.75" customHeight="1">
      <c r="A123" s="81"/>
      <c r="B123" s="81"/>
      <c r="C123" s="81"/>
      <c r="D123" s="81"/>
      <c r="E123" s="81"/>
      <c r="F123" s="81"/>
      <c r="G123" s="81"/>
      <c r="H123" s="81"/>
      <c r="I123" s="199"/>
      <c r="J123" s="199"/>
      <c r="K123" s="199"/>
      <c r="L123" s="81"/>
      <c r="M123" s="81"/>
    </row>
    <row r="124" ht="15.75" customHeight="1">
      <c r="A124" s="81"/>
      <c r="B124" s="81"/>
      <c r="C124" s="81"/>
      <c r="D124" s="81"/>
      <c r="E124" s="81"/>
      <c r="F124" s="81"/>
      <c r="G124" s="81"/>
      <c r="H124" s="81"/>
      <c r="I124" s="199"/>
      <c r="J124" s="199"/>
      <c r="K124" s="199"/>
      <c r="L124" s="81"/>
      <c r="M124" s="81"/>
    </row>
    <row r="125" ht="15.75" customHeight="1">
      <c r="A125" s="81"/>
      <c r="B125" s="81"/>
      <c r="C125" s="81"/>
      <c r="D125" s="81"/>
      <c r="E125" s="81"/>
      <c r="F125" s="81"/>
      <c r="G125" s="81"/>
      <c r="H125" s="81"/>
      <c r="I125" s="199"/>
      <c r="J125" s="199"/>
      <c r="K125" s="199"/>
      <c r="L125" s="81"/>
      <c r="M125" s="81"/>
    </row>
    <row r="126" ht="15.75" customHeight="1">
      <c r="A126" s="81"/>
      <c r="B126" s="81"/>
      <c r="C126" s="81"/>
      <c r="D126" s="81"/>
      <c r="E126" s="81"/>
      <c r="F126" s="81"/>
      <c r="G126" s="81"/>
      <c r="H126" s="81"/>
      <c r="I126" s="199"/>
      <c r="J126" s="199"/>
      <c r="K126" s="199"/>
      <c r="L126" s="81"/>
      <c r="M126" s="81"/>
    </row>
    <row r="127" ht="15.75" customHeight="1">
      <c r="A127" s="81"/>
      <c r="B127" s="81"/>
      <c r="C127" s="81"/>
      <c r="D127" s="81"/>
      <c r="E127" s="81"/>
      <c r="F127" s="81"/>
      <c r="G127" s="81"/>
      <c r="H127" s="81"/>
      <c r="I127" s="199"/>
      <c r="J127" s="199"/>
      <c r="K127" s="199"/>
      <c r="L127" s="81"/>
      <c r="M127" s="81"/>
    </row>
    <row r="128" ht="15.75" customHeight="1">
      <c r="A128" s="81"/>
      <c r="B128" s="81"/>
      <c r="C128" s="81"/>
      <c r="D128" s="81"/>
      <c r="E128" s="81"/>
      <c r="F128" s="81"/>
      <c r="G128" s="81"/>
      <c r="H128" s="81"/>
      <c r="I128" s="199"/>
      <c r="J128" s="199"/>
      <c r="K128" s="199"/>
      <c r="L128" s="81"/>
      <c r="M128" s="81"/>
    </row>
    <row r="129" ht="15.75" customHeight="1">
      <c r="A129" s="81"/>
      <c r="B129" s="81"/>
      <c r="C129" s="81"/>
      <c r="D129" s="81"/>
      <c r="E129" s="81"/>
      <c r="F129" s="81"/>
      <c r="G129" s="81"/>
      <c r="H129" s="81"/>
      <c r="I129" s="199"/>
      <c r="J129" s="199"/>
      <c r="K129" s="199"/>
      <c r="L129" s="81"/>
      <c r="M129" s="81"/>
    </row>
    <row r="130" ht="15.75" customHeight="1">
      <c r="A130" s="81"/>
      <c r="B130" s="81"/>
      <c r="C130" s="81"/>
      <c r="D130" s="81"/>
      <c r="E130" s="81"/>
      <c r="F130" s="81"/>
      <c r="G130" s="81"/>
      <c r="H130" s="81"/>
      <c r="I130" s="199"/>
      <c r="J130" s="199"/>
      <c r="K130" s="199"/>
      <c r="L130" s="81"/>
      <c r="M130" s="81"/>
    </row>
    <row r="131" ht="15.75" customHeight="1">
      <c r="A131" s="81"/>
      <c r="B131" s="81"/>
      <c r="C131" s="81"/>
      <c r="D131" s="81"/>
      <c r="E131" s="81"/>
      <c r="F131" s="81"/>
      <c r="G131" s="81"/>
      <c r="H131" s="81"/>
      <c r="I131" s="199"/>
      <c r="J131" s="199"/>
      <c r="K131" s="199"/>
      <c r="L131" s="81"/>
      <c r="M131" s="81"/>
    </row>
    <row r="132" ht="15.75" customHeight="1">
      <c r="A132" s="81"/>
      <c r="B132" s="81"/>
      <c r="C132" s="81"/>
      <c r="D132" s="81"/>
      <c r="E132" s="81"/>
      <c r="F132" s="81"/>
      <c r="G132" s="81"/>
      <c r="H132" s="81"/>
      <c r="I132" s="199"/>
      <c r="J132" s="199"/>
      <c r="K132" s="199"/>
      <c r="L132" s="81"/>
      <c r="M132" s="81"/>
    </row>
    <row r="133" ht="15.75" customHeight="1">
      <c r="A133" s="81"/>
      <c r="B133" s="81"/>
      <c r="C133" s="81"/>
      <c r="D133" s="81"/>
      <c r="E133" s="81"/>
      <c r="F133" s="81"/>
      <c r="G133" s="81"/>
      <c r="H133" s="81"/>
      <c r="I133" s="199"/>
      <c r="J133" s="199"/>
      <c r="K133" s="199"/>
      <c r="L133" s="81"/>
      <c r="M133" s="81"/>
    </row>
    <row r="134" ht="15.75" customHeight="1">
      <c r="A134" s="81"/>
      <c r="B134" s="81"/>
      <c r="C134" s="81"/>
      <c r="D134" s="81"/>
      <c r="E134" s="81"/>
      <c r="F134" s="81"/>
      <c r="G134" s="81"/>
      <c r="H134" s="81"/>
      <c r="I134" s="199"/>
      <c r="J134" s="199"/>
      <c r="K134" s="199"/>
      <c r="L134" s="81"/>
      <c r="M134" s="81"/>
    </row>
    <row r="135" ht="15.75" customHeight="1">
      <c r="A135" s="81"/>
      <c r="B135" s="81"/>
      <c r="C135" s="81"/>
      <c r="D135" s="81"/>
      <c r="E135" s="81"/>
      <c r="F135" s="81"/>
      <c r="G135" s="81"/>
      <c r="H135" s="81"/>
      <c r="I135" s="199"/>
      <c r="J135" s="199"/>
      <c r="K135" s="199"/>
      <c r="L135" s="81"/>
      <c r="M135" s="81"/>
    </row>
    <row r="136" ht="15.75" customHeight="1">
      <c r="A136" s="81"/>
      <c r="B136" s="81"/>
      <c r="C136" s="81"/>
      <c r="D136" s="81"/>
      <c r="E136" s="81"/>
      <c r="F136" s="81"/>
      <c r="G136" s="81"/>
      <c r="H136" s="81"/>
      <c r="I136" s="199"/>
      <c r="J136" s="199"/>
      <c r="K136" s="199"/>
      <c r="L136" s="81"/>
      <c r="M136" s="81"/>
    </row>
    <row r="137" ht="15.75" customHeight="1">
      <c r="A137" s="81"/>
      <c r="B137" s="81"/>
      <c r="C137" s="81"/>
      <c r="D137" s="81"/>
      <c r="E137" s="81"/>
      <c r="F137" s="81"/>
      <c r="G137" s="81"/>
      <c r="H137" s="81"/>
      <c r="I137" s="199"/>
      <c r="J137" s="199"/>
      <c r="K137" s="199"/>
      <c r="L137" s="81"/>
      <c r="M137" s="81"/>
    </row>
    <row r="138" ht="15.75" customHeight="1">
      <c r="A138" s="81"/>
      <c r="B138" s="81"/>
      <c r="C138" s="81"/>
      <c r="D138" s="81"/>
      <c r="E138" s="81"/>
      <c r="F138" s="81"/>
      <c r="G138" s="81"/>
      <c r="H138" s="81"/>
      <c r="I138" s="199"/>
      <c r="J138" s="199"/>
      <c r="K138" s="199"/>
      <c r="L138" s="81"/>
      <c r="M138" s="81"/>
    </row>
    <row r="139" ht="15.75" customHeight="1">
      <c r="A139" s="81"/>
      <c r="B139" s="81"/>
      <c r="C139" s="81"/>
      <c r="D139" s="81"/>
      <c r="E139" s="81"/>
      <c r="F139" s="81"/>
      <c r="G139" s="81"/>
      <c r="H139" s="81"/>
      <c r="I139" s="199"/>
      <c r="J139" s="199"/>
      <c r="K139" s="199"/>
      <c r="L139" s="81"/>
      <c r="M139" s="81"/>
    </row>
    <row r="140" ht="15.75" customHeight="1">
      <c r="A140" s="81"/>
      <c r="B140" s="81"/>
      <c r="C140" s="81"/>
      <c r="D140" s="81"/>
      <c r="E140" s="81"/>
      <c r="F140" s="81"/>
      <c r="G140" s="81"/>
      <c r="H140" s="81"/>
      <c r="I140" s="199"/>
      <c r="J140" s="199"/>
      <c r="K140" s="199"/>
      <c r="L140" s="81"/>
      <c r="M140" s="81"/>
    </row>
    <row r="141" ht="15.75" customHeight="1">
      <c r="A141" s="81"/>
      <c r="B141" s="81"/>
      <c r="C141" s="81"/>
      <c r="D141" s="81"/>
      <c r="E141" s="81"/>
      <c r="F141" s="81"/>
      <c r="G141" s="81"/>
      <c r="H141" s="81"/>
      <c r="I141" s="199"/>
      <c r="J141" s="199"/>
      <c r="K141" s="199"/>
      <c r="L141" s="81"/>
      <c r="M141" s="81"/>
    </row>
    <row r="142" ht="15.75" customHeight="1">
      <c r="A142" s="81"/>
      <c r="B142" s="81"/>
      <c r="C142" s="81"/>
      <c r="D142" s="81"/>
      <c r="E142" s="81"/>
      <c r="F142" s="81"/>
      <c r="G142" s="81"/>
      <c r="H142" s="81"/>
      <c r="I142" s="199"/>
      <c r="J142" s="199"/>
      <c r="K142" s="199"/>
      <c r="L142" s="81"/>
      <c r="M142" s="81"/>
    </row>
    <row r="143" ht="15.75" customHeight="1">
      <c r="A143" s="81"/>
      <c r="B143" s="81"/>
      <c r="C143" s="81"/>
      <c r="D143" s="81"/>
      <c r="E143" s="81"/>
      <c r="F143" s="81"/>
      <c r="G143" s="81"/>
      <c r="H143" s="81"/>
      <c r="I143" s="199"/>
      <c r="J143" s="199"/>
      <c r="K143" s="199"/>
      <c r="L143" s="81"/>
      <c r="M143" s="81"/>
    </row>
    <row r="144" ht="15.75" customHeight="1">
      <c r="A144" s="81"/>
      <c r="B144" s="81"/>
      <c r="C144" s="81"/>
      <c r="D144" s="81"/>
      <c r="E144" s="81"/>
      <c r="F144" s="81"/>
      <c r="G144" s="81"/>
      <c r="H144" s="81"/>
      <c r="I144" s="199"/>
      <c r="J144" s="199"/>
      <c r="K144" s="199"/>
      <c r="L144" s="81"/>
      <c r="M144" s="81"/>
    </row>
    <row r="145" ht="15.75" customHeight="1">
      <c r="A145" s="81"/>
      <c r="B145" s="81"/>
      <c r="C145" s="81"/>
      <c r="D145" s="81"/>
      <c r="E145" s="81"/>
      <c r="F145" s="81"/>
      <c r="G145" s="81"/>
      <c r="H145" s="81"/>
      <c r="I145" s="199"/>
      <c r="J145" s="199"/>
      <c r="K145" s="199"/>
      <c r="L145" s="81"/>
      <c r="M145" s="81"/>
    </row>
    <row r="146" ht="15.75" customHeight="1">
      <c r="A146" s="81"/>
      <c r="B146" s="81"/>
      <c r="C146" s="81"/>
      <c r="D146" s="81"/>
      <c r="E146" s="81"/>
      <c r="F146" s="81"/>
      <c r="G146" s="81"/>
      <c r="H146" s="81"/>
      <c r="I146" s="199"/>
      <c r="J146" s="199"/>
      <c r="K146" s="199"/>
      <c r="L146" s="81"/>
      <c r="M146" s="81"/>
    </row>
    <row r="147" ht="15.75" customHeight="1">
      <c r="A147" s="81"/>
      <c r="B147" s="81"/>
      <c r="C147" s="81"/>
      <c r="D147" s="81"/>
      <c r="E147" s="81"/>
      <c r="F147" s="81"/>
      <c r="G147" s="81"/>
      <c r="H147" s="81"/>
      <c r="I147" s="199"/>
      <c r="J147" s="199"/>
      <c r="K147" s="199"/>
      <c r="L147" s="81"/>
      <c r="M147" s="81"/>
    </row>
    <row r="148" ht="15.75" customHeight="1">
      <c r="A148" s="81"/>
      <c r="B148" s="81"/>
      <c r="C148" s="81"/>
      <c r="D148" s="81"/>
      <c r="E148" s="81"/>
      <c r="F148" s="81"/>
      <c r="G148" s="81"/>
      <c r="H148" s="81"/>
      <c r="I148" s="199"/>
      <c r="J148" s="199"/>
      <c r="K148" s="199"/>
      <c r="L148" s="81"/>
      <c r="M148" s="81"/>
    </row>
    <row r="149" ht="15.75" customHeight="1">
      <c r="A149" s="81"/>
      <c r="B149" s="81"/>
      <c r="C149" s="81"/>
      <c r="D149" s="81"/>
      <c r="E149" s="81"/>
      <c r="F149" s="81"/>
      <c r="G149" s="81"/>
      <c r="H149" s="81"/>
      <c r="I149" s="199"/>
      <c r="J149" s="199"/>
      <c r="K149" s="199"/>
      <c r="L149" s="81"/>
      <c r="M149" s="81"/>
    </row>
    <row r="150" ht="15.75" customHeight="1">
      <c r="A150" s="81"/>
      <c r="B150" s="81"/>
      <c r="C150" s="81"/>
      <c r="D150" s="81"/>
      <c r="E150" s="81"/>
      <c r="F150" s="81"/>
      <c r="G150" s="81"/>
      <c r="H150" s="81"/>
      <c r="I150" s="199"/>
      <c r="J150" s="199"/>
      <c r="K150" s="199"/>
      <c r="L150" s="81"/>
      <c r="M150" s="81"/>
    </row>
    <row r="151" ht="15.75" customHeight="1">
      <c r="A151" s="81"/>
      <c r="B151" s="81"/>
      <c r="C151" s="81"/>
      <c r="D151" s="81"/>
      <c r="E151" s="81"/>
      <c r="F151" s="81"/>
      <c r="G151" s="81"/>
      <c r="H151" s="81"/>
      <c r="I151" s="199"/>
      <c r="J151" s="199"/>
      <c r="K151" s="199"/>
      <c r="L151" s="81"/>
      <c r="M151" s="81"/>
    </row>
    <row r="152" ht="15.75" customHeight="1">
      <c r="A152" s="81"/>
      <c r="B152" s="81"/>
      <c r="C152" s="81"/>
      <c r="D152" s="81"/>
      <c r="E152" s="81"/>
      <c r="F152" s="81"/>
      <c r="G152" s="81"/>
      <c r="H152" s="81"/>
      <c r="I152" s="199"/>
      <c r="J152" s="199"/>
      <c r="K152" s="199"/>
      <c r="L152" s="81"/>
      <c r="M152" s="81"/>
    </row>
    <row r="153" ht="15.75" customHeight="1">
      <c r="A153" s="81"/>
      <c r="B153" s="81"/>
      <c r="C153" s="81"/>
      <c r="D153" s="81"/>
      <c r="E153" s="81"/>
      <c r="F153" s="81"/>
      <c r="G153" s="81"/>
      <c r="H153" s="81"/>
      <c r="I153" s="199"/>
      <c r="J153" s="199"/>
      <c r="K153" s="199"/>
      <c r="L153" s="81"/>
      <c r="M153" s="81"/>
    </row>
    <row r="154" ht="15.75" customHeight="1">
      <c r="A154" s="81"/>
      <c r="B154" s="81"/>
      <c r="C154" s="81"/>
      <c r="D154" s="81"/>
      <c r="E154" s="81"/>
      <c r="F154" s="81"/>
      <c r="G154" s="81"/>
      <c r="H154" s="81"/>
      <c r="I154" s="199"/>
      <c r="J154" s="199"/>
      <c r="K154" s="199"/>
      <c r="L154" s="81"/>
      <c r="M154" s="81"/>
    </row>
    <row r="155" ht="15.75" customHeight="1">
      <c r="A155" s="81"/>
      <c r="B155" s="81"/>
      <c r="C155" s="81"/>
      <c r="D155" s="81"/>
      <c r="E155" s="81"/>
      <c r="F155" s="81"/>
      <c r="G155" s="81"/>
      <c r="H155" s="81"/>
      <c r="I155" s="199"/>
      <c r="J155" s="199"/>
      <c r="K155" s="199"/>
      <c r="L155" s="81"/>
      <c r="M155" s="81"/>
    </row>
    <row r="156" ht="15.75" customHeight="1">
      <c r="A156" s="81"/>
      <c r="B156" s="81"/>
      <c r="C156" s="81"/>
      <c r="D156" s="81"/>
      <c r="E156" s="81"/>
      <c r="F156" s="81"/>
      <c r="G156" s="81"/>
      <c r="H156" s="81"/>
      <c r="I156" s="199"/>
      <c r="J156" s="199"/>
      <c r="K156" s="199"/>
      <c r="L156" s="81"/>
      <c r="M156" s="81"/>
    </row>
    <row r="157" ht="15.75" customHeight="1">
      <c r="A157" s="81"/>
      <c r="B157" s="81"/>
      <c r="C157" s="81"/>
      <c r="D157" s="81"/>
      <c r="E157" s="81"/>
      <c r="F157" s="81"/>
      <c r="G157" s="81"/>
      <c r="H157" s="81"/>
      <c r="I157" s="199"/>
      <c r="J157" s="199"/>
      <c r="K157" s="199"/>
      <c r="L157" s="81"/>
      <c r="M157" s="81"/>
    </row>
    <row r="158" ht="15.75" customHeight="1">
      <c r="A158" s="81"/>
      <c r="B158" s="81"/>
      <c r="C158" s="81"/>
      <c r="D158" s="81"/>
      <c r="E158" s="81"/>
      <c r="F158" s="81"/>
      <c r="G158" s="81"/>
      <c r="H158" s="81"/>
      <c r="I158" s="199"/>
      <c r="J158" s="199"/>
      <c r="K158" s="199"/>
      <c r="L158" s="81"/>
      <c r="M158" s="81"/>
    </row>
    <row r="159" ht="15.75" customHeight="1">
      <c r="A159" s="81"/>
      <c r="B159" s="81"/>
      <c r="C159" s="81"/>
      <c r="D159" s="81"/>
      <c r="E159" s="81"/>
      <c r="F159" s="81"/>
      <c r="G159" s="81"/>
      <c r="H159" s="81"/>
      <c r="I159" s="199"/>
      <c r="J159" s="199"/>
      <c r="K159" s="199"/>
      <c r="L159" s="81"/>
      <c r="M159" s="81"/>
    </row>
    <row r="160" ht="15.75" customHeight="1">
      <c r="A160" s="81"/>
      <c r="B160" s="81"/>
      <c r="C160" s="81"/>
      <c r="D160" s="81"/>
      <c r="E160" s="81"/>
      <c r="F160" s="81"/>
      <c r="G160" s="81"/>
      <c r="H160" s="81"/>
      <c r="I160" s="199"/>
      <c r="J160" s="199"/>
      <c r="K160" s="199"/>
      <c r="L160" s="81"/>
      <c r="M160" s="81"/>
    </row>
    <row r="161" ht="15.75" customHeight="1">
      <c r="A161" s="81"/>
      <c r="B161" s="81"/>
      <c r="C161" s="81"/>
      <c r="D161" s="81"/>
      <c r="E161" s="81"/>
      <c r="F161" s="81"/>
      <c r="G161" s="81"/>
      <c r="H161" s="81"/>
      <c r="I161" s="199"/>
      <c r="J161" s="199"/>
      <c r="K161" s="199"/>
      <c r="L161" s="81"/>
      <c r="M161" s="81"/>
    </row>
    <row r="162" ht="15.75" customHeight="1">
      <c r="A162" s="81"/>
      <c r="B162" s="81"/>
      <c r="C162" s="81"/>
      <c r="D162" s="81"/>
      <c r="E162" s="81"/>
      <c r="F162" s="81"/>
      <c r="G162" s="81"/>
      <c r="H162" s="81"/>
      <c r="I162" s="199"/>
      <c r="J162" s="199"/>
      <c r="K162" s="199"/>
      <c r="L162" s="81"/>
      <c r="M162" s="81"/>
    </row>
    <row r="163" ht="15.75" customHeight="1">
      <c r="A163" s="81"/>
      <c r="B163" s="81"/>
      <c r="C163" s="81"/>
      <c r="D163" s="81"/>
      <c r="E163" s="81"/>
      <c r="F163" s="81"/>
      <c r="G163" s="81"/>
      <c r="H163" s="81"/>
      <c r="I163" s="199"/>
      <c r="J163" s="199"/>
      <c r="K163" s="199"/>
      <c r="L163" s="81"/>
      <c r="M163" s="81"/>
    </row>
    <row r="164" ht="15.75" customHeight="1">
      <c r="A164" s="81"/>
      <c r="B164" s="81"/>
      <c r="C164" s="81"/>
      <c r="D164" s="81"/>
      <c r="E164" s="81"/>
      <c r="F164" s="81"/>
      <c r="G164" s="81"/>
      <c r="H164" s="81"/>
      <c r="I164" s="199"/>
      <c r="J164" s="199"/>
      <c r="K164" s="199"/>
      <c r="L164" s="81"/>
      <c r="M164" s="81"/>
    </row>
    <row r="165" ht="15.75" customHeight="1">
      <c r="A165" s="81"/>
      <c r="B165" s="81"/>
      <c r="C165" s="81"/>
      <c r="D165" s="81"/>
      <c r="E165" s="81"/>
      <c r="F165" s="81"/>
      <c r="G165" s="81"/>
      <c r="H165" s="81"/>
      <c r="I165" s="199"/>
      <c r="J165" s="199"/>
      <c r="K165" s="199"/>
      <c r="L165" s="81"/>
      <c r="M165" s="81"/>
    </row>
    <row r="166" ht="15.75" customHeight="1">
      <c r="A166" s="81"/>
      <c r="B166" s="81"/>
      <c r="C166" s="81"/>
      <c r="D166" s="81"/>
      <c r="E166" s="81"/>
      <c r="F166" s="81"/>
      <c r="G166" s="81"/>
      <c r="H166" s="81"/>
      <c r="I166" s="199"/>
      <c r="J166" s="199"/>
      <c r="K166" s="199"/>
      <c r="L166" s="81"/>
      <c r="M166" s="81"/>
    </row>
    <row r="167" ht="15.75" customHeight="1">
      <c r="A167" s="81"/>
      <c r="B167" s="81"/>
      <c r="C167" s="81"/>
      <c r="D167" s="81"/>
      <c r="E167" s="81"/>
      <c r="F167" s="81"/>
      <c r="G167" s="81"/>
      <c r="H167" s="81"/>
      <c r="I167" s="199"/>
      <c r="J167" s="199"/>
      <c r="K167" s="199"/>
      <c r="L167" s="81"/>
      <c r="M167" s="81"/>
    </row>
    <row r="168" ht="15.75" customHeight="1">
      <c r="A168" s="81"/>
      <c r="B168" s="81"/>
      <c r="C168" s="81"/>
      <c r="D168" s="81"/>
      <c r="E168" s="81"/>
      <c r="F168" s="81"/>
      <c r="G168" s="81"/>
      <c r="H168" s="81"/>
      <c r="I168" s="199"/>
      <c r="J168" s="199"/>
      <c r="K168" s="199"/>
      <c r="L168" s="81"/>
      <c r="M168" s="81"/>
    </row>
    <row r="169" ht="15.75" customHeight="1">
      <c r="A169" s="81"/>
      <c r="B169" s="81"/>
      <c r="C169" s="81"/>
      <c r="D169" s="81"/>
      <c r="E169" s="81"/>
      <c r="F169" s="81"/>
      <c r="G169" s="81"/>
      <c r="H169" s="81"/>
      <c r="I169" s="199"/>
      <c r="J169" s="199"/>
      <c r="K169" s="199"/>
      <c r="L169" s="81"/>
      <c r="M169" s="81"/>
    </row>
    <row r="170" ht="15.75" customHeight="1">
      <c r="A170" s="81"/>
      <c r="B170" s="81"/>
      <c r="C170" s="81"/>
      <c r="D170" s="81"/>
      <c r="E170" s="81"/>
      <c r="F170" s="81"/>
      <c r="G170" s="81"/>
      <c r="H170" s="81"/>
      <c r="I170" s="199"/>
      <c r="J170" s="199"/>
      <c r="K170" s="199"/>
      <c r="L170" s="81"/>
      <c r="M170" s="81"/>
    </row>
    <row r="171" ht="15.75" customHeight="1">
      <c r="A171" s="81"/>
      <c r="B171" s="81"/>
      <c r="C171" s="81"/>
      <c r="D171" s="81"/>
      <c r="E171" s="81"/>
      <c r="F171" s="81"/>
      <c r="G171" s="81"/>
      <c r="H171" s="81"/>
      <c r="I171" s="199"/>
      <c r="J171" s="199"/>
      <c r="K171" s="199"/>
      <c r="L171" s="81"/>
      <c r="M171" s="81"/>
    </row>
    <row r="172" ht="15.75" customHeight="1">
      <c r="A172" s="81"/>
      <c r="B172" s="81"/>
      <c r="C172" s="81"/>
      <c r="D172" s="81"/>
      <c r="E172" s="81"/>
      <c r="F172" s="81"/>
      <c r="G172" s="81"/>
      <c r="H172" s="81"/>
      <c r="I172" s="199"/>
      <c r="J172" s="199"/>
      <c r="K172" s="199"/>
      <c r="L172" s="81"/>
      <c r="M172" s="81"/>
    </row>
    <row r="173" ht="15.75" customHeight="1">
      <c r="A173" s="81"/>
      <c r="B173" s="81"/>
      <c r="C173" s="81"/>
      <c r="D173" s="81"/>
      <c r="E173" s="81"/>
      <c r="F173" s="81"/>
      <c r="G173" s="81"/>
      <c r="H173" s="81"/>
      <c r="I173" s="199"/>
      <c r="J173" s="199"/>
      <c r="K173" s="199"/>
      <c r="L173" s="81"/>
      <c r="M173" s="81"/>
    </row>
    <row r="174" ht="15.75" customHeight="1">
      <c r="A174" s="81"/>
      <c r="B174" s="81"/>
      <c r="C174" s="81"/>
      <c r="D174" s="81"/>
      <c r="E174" s="81"/>
      <c r="F174" s="81"/>
      <c r="G174" s="81"/>
      <c r="H174" s="81"/>
      <c r="I174" s="199"/>
      <c r="J174" s="199"/>
      <c r="K174" s="199"/>
      <c r="L174" s="81"/>
      <c r="M174" s="81"/>
    </row>
    <row r="175" ht="15.75" customHeight="1">
      <c r="A175" s="81"/>
      <c r="B175" s="81"/>
      <c r="C175" s="81"/>
      <c r="D175" s="81"/>
      <c r="E175" s="81"/>
      <c r="F175" s="81"/>
      <c r="G175" s="81"/>
      <c r="H175" s="81"/>
      <c r="I175" s="199"/>
      <c r="J175" s="199"/>
      <c r="K175" s="199"/>
      <c r="L175" s="81"/>
      <c r="M175" s="81"/>
    </row>
    <row r="176" ht="15.75" customHeight="1">
      <c r="A176" s="81"/>
      <c r="B176" s="81"/>
      <c r="C176" s="81"/>
      <c r="D176" s="81"/>
      <c r="E176" s="81"/>
      <c r="F176" s="81"/>
      <c r="G176" s="81"/>
      <c r="H176" s="81"/>
      <c r="I176" s="199"/>
      <c r="J176" s="199"/>
      <c r="K176" s="199"/>
      <c r="L176" s="81"/>
      <c r="M176" s="81"/>
    </row>
    <row r="177" ht="15.75" customHeight="1">
      <c r="A177" s="81"/>
      <c r="B177" s="81"/>
      <c r="C177" s="81"/>
      <c r="D177" s="81"/>
      <c r="E177" s="81"/>
      <c r="F177" s="81"/>
      <c r="G177" s="81"/>
      <c r="H177" s="81"/>
      <c r="I177" s="199"/>
      <c r="J177" s="199"/>
      <c r="K177" s="199"/>
      <c r="L177" s="81"/>
      <c r="M177" s="81"/>
    </row>
    <row r="178" ht="15.75" customHeight="1">
      <c r="A178" s="81"/>
      <c r="B178" s="81"/>
      <c r="C178" s="81"/>
      <c r="D178" s="81"/>
      <c r="E178" s="81"/>
      <c r="F178" s="81"/>
      <c r="G178" s="81"/>
      <c r="H178" s="81"/>
      <c r="I178" s="199"/>
      <c r="J178" s="199"/>
      <c r="K178" s="199"/>
      <c r="L178" s="81"/>
      <c r="M178" s="81"/>
    </row>
    <row r="179" ht="15.75" customHeight="1">
      <c r="A179" s="81"/>
      <c r="B179" s="81"/>
      <c r="C179" s="81"/>
      <c r="D179" s="81"/>
      <c r="E179" s="81"/>
      <c r="F179" s="81"/>
      <c r="G179" s="81"/>
      <c r="H179" s="81"/>
      <c r="I179" s="199"/>
      <c r="J179" s="199"/>
      <c r="K179" s="199"/>
      <c r="L179" s="81"/>
      <c r="M179" s="81"/>
    </row>
    <row r="180" ht="15.75" customHeight="1">
      <c r="A180" s="81"/>
      <c r="B180" s="81"/>
      <c r="C180" s="81"/>
      <c r="D180" s="81"/>
      <c r="E180" s="81"/>
      <c r="F180" s="81"/>
      <c r="G180" s="81"/>
      <c r="H180" s="81"/>
      <c r="I180" s="199"/>
      <c r="J180" s="199"/>
      <c r="K180" s="199"/>
      <c r="L180" s="81"/>
      <c r="M180" s="81"/>
    </row>
    <row r="181" ht="15.75" customHeight="1">
      <c r="A181" s="81"/>
      <c r="B181" s="81"/>
      <c r="C181" s="81"/>
      <c r="D181" s="81"/>
      <c r="E181" s="81"/>
      <c r="F181" s="81"/>
      <c r="G181" s="81"/>
      <c r="H181" s="81"/>
      <c r="I181" s="199"/>
      <c r="J181" s="199"/>
      <c r="K181" s="199"/>
      <c r="L181" s="81"/>
      <c r="M181" s="81"/>
    </row>
    <row r="182" ht="15.75" customHeight="1">
      <c r="A182" s="81"/>
      <c r="B182" s="81"/>
      <c r="C182" s="81"/>
      <c r="D182" s="81"/>
      <c r="E182" s="81"/>
      <c r="F182" s="81"/>
      <c r="G182" s="81"/>
      <c r="H182" s="81"/>
      <c r="I182" s="199"/>
      <c r="J182" s="199"/>
      <c r="K182" s="199"/>
      <c r="L182" s="81"/>
      <c r="M182" s="81"/>
    </row>
    <row r="183" ht="15.75" customHeight="1">
      <c r="A183" s="81"/>
      <c r="B183" s="81"/>
      <c r="C183" s="81"/>
      <c r="D183" s="81"/>
      <c r="E183" s="81"/>
      <c r="F183" s="81"/>
      <c r="G183" s="81"/>
      <c r="H183" s="81"/>
      <c r="I183" s="199"/>
      <c r="J183" s="199"/>
      <c r="K183" s="199"/>
      <c r="L183" s="81"/>
      <c r="M183" s="81"/>
    </row>
    <row r="184" ht="15.75" customHeight="1">
      <c r="A184" s="81"/>
      <c r="B184" s="81"/>
      <c r="C184" s="81"/>
      <c r="D184" s="81"/>
      <c r="E184" s="81"/>
      <c r="F184" s="81"/>
      <c r="G184" s="81"/>
      <c r="H184" s="81"/>
      <c r="I184" s="199"/>
      <c r="J184" s="199"/>
      <c r="K184" s="199"/>
      <c r="L184" s="81"/>
      <c r="M184" s="81"/>
    </row>
    <row r="185" ht="15.75" customHeight="1">
      <c r="A185" s="81"/>
      <c r="B185" s="81"/>
      <c r="C185" s="81"/>
      <c r="D185" s="81"/>
      <c r="E185" s="81"/>
      <c r="F185" s="81"/>
      <c r="G185" s="81"/>
      <c r="H185" s="81"/>
      <c r="I185" s="199"/>
      <c r="J185" s="199"/>
      <c r="K185" s="199"/>
      <c r="L185" s="81"/>
      <c r="M185" s="81"/>
    </row>
    <row r="186" ht="15.75" customHeight="1">
      <c r="A186" s="81"/>
      <c r="B186" s="81"/>
      <c r="C186" s="81"/>
      <c r="D186" s="81"/>
      <c r="E186" s="81"/>
      <c r="F186" s="81"/>
      <c r="G186" s="81"/>
      <c r="H186" s="81"/>
      <c r="I186" s="199"/>
      <c r="J186" s="199"/>
      <c r="K186" s="199"/>
      <c r="L186" s="81"/>
      <c r="M186" s="81"/>
    </row>
    <row r="187" ht="15.75" customHeight="1">
      <c r="A187" s="81"/>
      <c r="B187" s="81"/>
      <c r="C187" s="81"/>
      <c r="D187" s="81"/>
      <c r="E187" s="81"/>
      <c r="F187" s="81"/>
      <c r="G187" s="81"/>
      <c r="H187" s="81"/>
      <c r="I187" s="199"/>
      <c r="J187" s="199"/>
      <c r="K187" s="199"/>
      <c r="L187" s="81"/>
      <c r="M187" s="81"/>
    </row>
    <row r="188" ht="15.75" customHeight="1">
      <c r="A188" s="81"/>
      <c r="B188" s="81"/>
      <c r="C188" s="81"/>
      <c r="D188" s="81"/>
      <c r="E188" s="81"/>
      <c r="F188" s="81"/>
      <c r="G188" s="81"/>
      <c r="H188" s="81"/>
      <c r="I188" s="199"/>
      <c r="J188" s="199"/>
      <c r="K188" s="199"/>
      <c r="L188" s="81"/>
      <c r="M188" s="81"/>
    </row>
    <row r="189" ht="15.75" customHeight="1">
      <c r="A189" s="81"/>
      <c r="B189" s="81"/>
      <c r="C189" s="81"/>
      <c r="D189" s="81"/>
      <c r="E189" s="81"/>
      <c r="F189" s="81"/>
      <c r="G189" s="81"/>
      <c r="H189" s="81"/>
      <c r="I189" s="199"/>
      <c r="J189" s="199"/>
      <c r="K189" s="199"/>
      <c r="L189" s="81"/>
      <c r="M189" s="81"/>
    </row>
    <row r="190" ht="15.75" customHeight="1">
      <c r="A190" s="81"/>
      <c r="B190" s="81"/>
      <c r="C190" s="81"/>
      <c r="D190" s="81"/>
      <c r="E190" s="81"/>
      <c r="F190" s="81"/>
      <c r="G190" s="81"/>
      <c r="H190" s="81"/>
      <c r="I190" s="199"/>
      <c r="J190" s="199"/>
      <c r="K190" s="199"/>
      <c r="L190" s="81"/>
      <c r="M190" s="81"/>
    </row>
    <row r="191" ht="15.75" customHeight="1">
      <c r="A191" s="81"/>
      <c r="B191" s="81"/>
      <c r="C191" s="81"/>
      <c r="D191" s="81"/>
      <c r="E191" s="81"/>
      <c r="F191" s="81"/>
      <c r="G191" s="81"/>
      <c r="H191" s="81"/>
      <c r="I191" s="199"/>
      <c r="J191" s="199"/>
      <c r="K191" s="199"/>
      <c r="L191" s="81"/>
      <c r="M191" s="81"/>
    </row>
    <row r="192" ht="15.75" customHeight="1">
      <c r="A192" s="81"/>
      <c r="B192" s="81"/>
      <c r="C192" s="81"/>
      <c r="D192" s="81"/>
      <c r="E192" s="81"/>
      <c r="F192" s="81"/>
      <c r="G192" s="81"/>
      <c r="H192" s="81"/>
      <c r="I192" s="199"/>
      <c r="J192" s="199"/>
      <c r="K192" s="199"/>
      <c r="L192" s="81"/>
      <c r="M192" s="81"/>
    </row>
    <row r="193" ht="15.75" customHeight="1">
      <c r="A193" s="81"/>
      <c r="B193" s="81"/>
      <c r="C193" s="81"/>
      <c r="D193" s="81"/>
      <c r="E193" s="81"/>
      <c r="F193" s="81"/>
      <c r="G193" s="81"/>
      <c r="H193" s="81"/>
      <c r="I193" s="199"/>
      <c r="J193" s="199"/>
      <c r="K193" s="199"/>
      <c r="L193" s="81"/>
      <c r="M193" s="81"/>
    </row>
    <row r="194" ht="15.75" customHeight="1">
      <c r="A194" s="81"/>
      <c r="B194" s="81"/>
      <c r="C194" s="81"/>
      <c r="D194" s="81"/>
      <c r="E194" s="81"/>
      <c r="F194" s="81"/>
      <c r="G194" s="81"/>
      <c r="H194" s="81"/>
      <c r="I194" s="199"/>
      <c r="J194" s="199"/>
      <c r="K194" s="199"/>
      <c r="L194" s="81"/>
      <c r="M194" s="81"/>
    </row>
    <row r="195" ht="15.75" customHeight="1">
      <c r="A195" s="81"/>
      <c r="B195" s="81"/>
      <c r="C195" s="81"/>
      <c r="D195" s="81"/>
      <c r="E195" s="81"/>
      <c r="F195" s="81"/>
      <c r="G195" s="81"/>
      <c r="H195" s="81"/>
      <c r="I195" s="199"/>
      <c r="J195" s="199"/>
      <c r="K195" s="199"/>
      <c r="L195" s="81"/>
      <c r="M195" s="81"/>
    </row>
    <row r="196" ht="15.75" customHeight="1">
      <c r="A196" s="81"/>
      <c r="B196" s="81"/>
      <c r="C196" s="81"/>
      <c r="D196" s="81"/>
      <c r="E196" s="81"/>
      <c r="F196" s="81"/>
      <c r="G196" s="81"/>
      <c r="H196" s="81"/>
      <c r="I196" s="199"/>
      <c r="J196" s="199"/>
      <c r="K196" s="199"/>
      <c r="L196" s="81"/>
      <c r="M196" s="81"/>
    </row>
    <row r="197" ht="15.75" customHeight="1">
      <c r="A197" s="81"/>
      <c r="B197" s="81"/>
      <c r="C197" s="81"/>
      <c r="D197" s="81"/>
      <c r="E197" s="81"/>
      <c r="F197" s="81"/>
      <c r="G197" s="81"/>
      <c r="H197" s="81"/>
      <c r="I197" s="199"/>
      <c r="J197" s="199"/>
      <c r="K197" s="199"/>
      <c r="L197" s="81"/>
      <c r="M197" s="81"/>
    </row>
    <row r="198" ht="15.75" customHeight="1">
      <c r="A198" s="81"/>
      <c r="B198" s="81"/>
      <c r="C198" s="81"/>
      <c r="D198" s="81"/>
      <c r="E198" s="81"/>
      <c r="F198" s="81"/>
      <c r="G198" s="81"/>
      <c r="H198" s="81"/>
      <c r="I198" s="199"/>
      <c r="J198" s="199"/>
      <c r="K198" s="199"/>
      <c r="L198" s="81"/>
      <c r="M198" s="81"/>
    </row>
    <row r="199" ht="15.75" customHeight="1">
      <c r="A199" s="81"/>
      <c r="B199" s="81"/>
      <c r="C199" s="81"/>
      <c r="D199" s="81"/>
      <c r="E199" s="81"/>
      <c r="F199" s="81"/>
      <c r="G199" s="81"/>
      <c r="H199" s="81"/>
      <c r="I199" s="199"/>
      <c r="J199" s="199"/>
      <c r="K199" s="199"/>
      <c r="L199" s="81"/>
      <c r="M199" s="81"/>
    </row>
    <row r="200" ht="15.75" customHeight="1">
      <c r="A200" s="81"/>
      <c r="B200" s="81"/>
      <c r="C200" s="81"/>
      <c r="D200" s="81"/>
      <c r="E200" s="81"/>
      <c r="F200" s="81"/>
      <c r="G200" s="81"/>
      <c r="H200" s="81"/>
      <c r="I200" s="199"/>
      <c r="J200" s="199"/>
      <c r="K200" s="199"/>
      <c r="L200" s="81"/>
      <c r="M200" s="81"/>
    </row>
    <row r="201" ht="15.75" customHeight="1">
      <c r="A201" s="81"/>
      <c r="B201" s="81"/>
      <c r="C201" s="81"/>
      <c r="D201" s="81"/>
      <c r="E201" s="81"/>
      <c r="F201" s="81"/>
      <c r="G201" s="81"/>
      <c r="H201" s="81"/>
      <c r="I201" s="199"/>
      <c r="J201" s="199"/>
      <c r="K201" s="199"/>
      <c r="L201" s="81"/>
      <c r="M201" s="81"/>
    </row>
    <row r="202" ht="15.75" customHeight="1">
      <c r="A202" s="81"/>
      <c r="B202" s="81"/>
      <c r="C202" s="81"/>
      <c r="D202" s="81"/>
      <c r="E202" s="81"/>
      <c r="F202" s="81"/>
      <c r="G202" s="81"/>
      <c r="H202" s="81"/>
      <c r="I202" s="199"/>
      <c r="J202" s="199"/>
      <c r="K202" s="199"/>
      <c r="L202" s="81"/>
      <c r="M202" s="81"/>
    </row>
    <row r="203" ht="15.75" customHeight="1">
      <c r="A203" s="81"/>
      <c r="B203" s="81"/>
      <c r="C203" s="81"/>
      <c r="D203" s="81"/>
      <c r="E203" s="81"/>
      <c r="F203" s="81"/>
      <c r="G203" s="81"/>
      <c r="H203" s="81"/>
      <c r="I203" s="199"/>
      <c r="J203" s="199"/>
      <c r="K203" s="199"/>
      <c r="L203" s="81"/>
      <c r="M203" s="81"/>
    </row>
    <row r="204" ht="15.75" customHeight="1">
      <c r="A204" s="81"/>
      <c r="B204" s="81"/>
      <c r="C204" s="81"/>
      <c r="D204" s="81"/>
      <c r="E204" s="81"/>
      <c r="F204" s="81"/>
      <c r="G204" s="81"/>
      <c r="H204" s="81"/>
      <c r="I204" s="199"/>
      <c r="J204" s="199"/>
      <c r="K204" s="199"/>
      <c r="L204" s="81"/>
      <c r="M204" s="81"/>
    </row>
    <row r="205" ht="15.75" customHeight="1">
      <c r="A205" s="81"/>
      <c r="B205" s="81"/>
      <c r="C205" s="81"/>
      <c r="D205" s="81"/>
      <c r="E205" s="81"/>
      <c r="F205" s="81"/>
      <c r="G205" s="81"/>
      <c r="H205" s="81"/>
      <c r="I205" s="199"/>
      <c r="J205" s="199"/>
      <c r="K205" s="199"/>
      <c r="L205" s="81"/>
      <c r="M205" s="81"/>
    </row>
    <row r="206" ht="15.75" customHeight="1">
      <c r="A206" s="81"/>
      <c r="B206" s="81"/>
      <c r="C206" s="81"/>
      <c r="D206" s="81"/>
      <c r="E206" s="81"/>
      <c r="F206" s="81"/>
      <c r="G206" s="81"/>
      <c r="H206" s="81"/>
      <c r="I206" s="199"/>
      <c r="J206" s="199"/>
      <c r="K206" s="199"/>
      <c r="L206" s="81"/>
      <c r="M206" s="81"/>
    </row>
    <row r="207" ht="15.75" customHeight="1">
      <c r="A207" s="81"/>
      <c r="B207" s="81"/>
      <c r="C207" s="81"/>
      <c r="D207" s="81"/>
      <c r="E207" s="81"/>
      <c r="F207" s="81"/>
      <c r="G207" s="81"/>
      <c r="H207" s="81"/>
      <c r="I207" s="199"/>
      <c r="J207" s="199"/>
      <c r="K207" s="199"/>
      <c r="L207" s="81"/>
      <c r="M207" s="81"/>
    </row>
    <row r="208" ht="15.75" customHeight="1">
      <c r="A208" s="81"/>
      <c r="B208" s="81"/>
      <c r="C208" s="81"/>
      <c r="D208" s="81"/>
      <c r="E208" s="81"/>
      <c r="F208" s="81"/>
      <c r="G208" s="81"/>
      <c r="H208" s="81"/>
      <c r="I208" s="199"/>
      <c r="J208" s="199"/>
      <c r="K208" s="199"/>
      <c r="L208" s="81"/>
      <c r="M208" s="81"/>
    </row>
    <row r="209" ht="15.75" customHeight="1">
      <c r="A209" s="81"/>
      <c r="B209" s="81"/>
      <c r="C209" s="81"/>
      <c r="D209" s="81"/>
      <c r="E209" s="81"/>
      <c r="F209" s="81"/>
      <c r="G209" s="81"/>
      <c r="H209" s="81"/>
      <c r="I209" s="199"/>
      <c r="J209" s="199"/>
      <c r="K209" s="199"/>
      <c r="L209" s="81"/>
      <c r="M209" s="81"/>
    </row>
    <row r="210" ht="15.75" customHeight="1">
      <c r="A210" s="81"/>
      <c r="B210" s="81"/>
      <c r="C210" s="81"/>
      <c r="D210" s="81"/>
      <c r="E210" s="81"/>
      <c r="F210" s="81"/>
      <c r="G210" s="81"/>
      <c r="H210" s="81"/>
      <c r="I210" s="199"/>
      <c r="J210" s="199"/>
      <c r="K210" s="199"/>
      <c r="L210" s="81"/>
      <c r="M210" s="81"/>
    </row>
    <row r="211" ht="15.75" customHeight="1">
      <c r="A211" s="81"/>
      <c r="B211" s="81"/>
      <c r="C211" s="81"/>
      <c r="D211" s="81"/>
      <c r="E211" s="81"/>
      <c r="F211" s="81"/>
      <c r="G211" s="81"/>
      <c r="H211" s="81"/>
      <c r="I211" s="199"/>
      <c r="J211" s="199"/>
      <c r="K211" s="199"/>
      <c r="L211" s="81"/>
      <c r="M211" s="81"/>
    </row>
    <row r="212" ht="15.75" customHeight="1">
      <c r="A212" s="81"/>
      <c r="B212" s="81"/>
      <c r="C212" s="81"/>
      <c r="D212" s="81"/>
      <c r="E212" s="81"/>
      <c r="F212" s="81"/>
      <c r="G212" s="81"/>
      <c r="H212" s="81"/>
      <c r="I212" s="199"/>
      <c r="J212" s="199"/>
      <c r="K212" s="199"/>
      <c r="L212" s="81"/>
      <c r="M212" s="81"/>
    </row>
    <row r="213" ht="15.75" customHeight="1">
      <c r="A213" s="81"/>
      <c r="B213" s="81"/>
      <c r="C213" s="81"/>
      <c r="D213" s="81"/>
      <c r="E213" s="81"/>
      <c r="F213" s="81"/>
      <c r="G213" s="81"/>
      <c r="H213" s="81"/>
      <c r="I213" s="199"/>
      <c r="J213" s="199"/>
      <c r="K213" s="199"/>
      <c r="L213" s="81"/>
      <c r="M213" s="81"/>
    </row>
    <row r="214" ht="15.75" customHeight="1">
      <c r="A214" s="81"/>
      <c r="B214" s="81"/>
      <c r="C214" s="81"/>
      <c r="D214" s="81"/>
      <c r="E214" s="81"/>
      <c r="F214" s="81"/>
      <c r="G214" s="81"/>
      <c r="H214" s="81"/>
      <c r="I214" s="199"/>
      <c r="J214" s="199"/>
      <c r="K214" s="199"/>
      <c r="L214" s="81"/>
      <c r="M214" s="81"/>
    </row>
    <row r="215" ht="15.75" customHeight="1">
      <c r="A215" s="81"/>
      <c r="B215" s="81"/>
      <c r="C215" s="81"/>
      <c r="D215" s="81"/>
      <c r="E215" s="81"/>
      <c r="F215" s="81"/>
      <c r="G215" s="81"/>
      <c r="H215" s="81"/>
      <c r="I215" s="199"/>
      <c r="J215" s="199"/>
      <c r="K215" s="199"/>
      <c r="L215" s="81"/>
      <c r="M215" s="81"/>
    </row>
    <row r="216" ht="15.75" customHeight="1">
      <c r="A216" s="81"/>
      <c r="B216" s="81"/>
      <c r="C216" s="81"/>
      <c r="D216" s="81"/>
      <c r="E216" s="81"/>
      <c r="F216" s="81"/>
      <c r="G216" s="81"/>
      <c r="H216" s="81"/>
      <c r="I216" s="199"/>
      <c r="J216" s="199"/>
      <c r="K216" s="199"/>
      <c r="L216" s="81"/>
      <c r="M216" s="81"/>
    </row>
    <row r="217" ht="15.75" customHeight="1">
      <c r="A217" s="81"/>
      <c r="B217" s="81"/>
      <c r="C217" s="81"/>
      <c r="D217" s="81"/>
      <c r="E217" s="81"/>
      <c r="F217" s="81"/>
      <c r="G217" s="81"/>
      <c r="H217" s="81"/>
      <c r="I217" s="199"/>
      <c r="J217" s="199"/>
      <c r="K217" s="199"/>
      <c r="L217" s="81"/>
      <c r="M217" s="81"/>
    </row>
    <row r="218" ht="15.75" customHeight="1">
      <c r="A218" s="81"/>
      <c r="B218" s="81"/>
      <c r="C218" s="81"/>
      <c r="D218" s="81"/>
      <c r="E218" s="81"/>
      <c r="F218" s="81"/>
      <c r="G218" s="81"/>
      <c r="H218" s="81"/>
      <c r="I218" s="199"/>
      <c r="J218" s="199"/>
      <c r="K218" s="199"/>
      <c r="L218" s="81"/>
      <c r="M218" s="81"/>
    </row>
    <row r="219" ht="15.75" customHeight="1">
      <c r="A219" s="81"/>
      <c r="B219" s="81"/>
      <c r="C219" s="81"/>
      <c r="D219" s="81"/>
      <c r="E219" s="81"/>
      <c r="F219" s="81"/>
      <c r="G219" s="81"/>
      <c r="H219" s="81"/>
      <c r="I219" s="199"/>
      <c r="J219" s="199"/>
      <c r="K219" s="199"/>
      <c r="L219" s="81"/>
      <c r="M219" s="81"/>
    </row>
    <row r="220" ht="15.75" customHeight="1">
      <c r="A220" s="81"/>
      <c r="B220" s="81"/>
      <c r="C220" s="81"/>
      <c r="D220" s="81"/>
      <c r="E220" s="81"/>
      <c r="F220" s="81"/>
      <c r="G220" s="81"/>
      <c r="H220" s="81"/>
      <c r="I220" s="199"/>
      <c r="J220" s="199"/>
      <c r="K220" s="199"/>
      <c r="L220" s="81"/>
      <c r="M220" s="81"/>
    </row>
    <row r="221" ht="15.75" customHeight="1">
      <c r="A221" s="81"/>
      <c r="B221" s="81"/>
      <c r="C221" s="81"/>
      <c r="D221" s="81"/>
      <c r="E221" s="81"/>
      <c r="F221" s="81"/>
      <c r="G221" s="81"/>
      <c r="H221" s="81"/>
      <c r="I221" s="199"/>
      <c r="J221" s="199"/>
      <c r="K221" s="199"/>
      <c r="L221" s="81"/>
      <c r="M221" s="81"/>
    </row>
    <row r="222" ht="15.75" customHeight="1">
      <c r="A222" s="81"/>
      <c r="B222" s="81"/>
      <c r="C222" s="81"/>
      <c r="D222" s="81"/>
      <c r="E222" s="81"/>
      <c r="F222" s="81"/>
      <c r="G222" s="81"/>
      <c r="H222" s="81"/>
      <c r="I222" s="199"/>
      <c r="J222" s="199"/>
      <c r="K222" s="199"/>
      <c r="L222" s="81"/>
      <c r="M222" s="81"/>
    </row>
    <row r="223" ht="15.75" customHeight="1">
      <c r="A223" s="81"/>
      <c r="B223" s="81"/>
      <c r="C223" s="81"/>
      <c r="D223" s="81"/>
      <c r="E223" s="81"/>
      <c r="F223" s="81"/>
      <c r="G223" s="81"/>
      <c r="H223" s="81"/>
      <c r="I223" s="199"/>
      <c r="J223" s="199"/>
      <c r="K223" s="199"/>
      <c r="L223" s="81"/>
      <c r="M223" s="81"/>
    </row>
    <row r="224" ht="15.75" customHeight="1">
      <c r="A224" s="81"/>
      <c r="B224" s="81"/>
      <c r="C224" s="81"/>
      <c r="D224" s="81"/>
      <c r="E224" s="81"/>
      <c r="F224" s="81"/>
      <c r="G224" s="81"/>
      <c r="H224" s="81"/>
      <c r="I224" s="199"/>
      <c r="J224" s="199"/>
      <c r="K224" s="199"/>
      <c r="L224" s="81"/>
      <c r="M224" s="81"/>
    </row>
    <row r="225" ht="15.75" customHeight="1">
      <c r="A225" s="81"/>
      <c r="B225" s="81"/>
      <c r="C225" s="81"/>
      <c r="D225" s="81"/>
      <c r="E225" s="81"/>
      <c r="F225" s="81"/>
      <c r="G225" s="81"/>
      <c r="H225" s="81"/>
      <c r="I225" s="199"/>
      <c r="J225" s="199"/>
      <c r="K225" s="199"/>
      <c r="L225" s="81"/>
      <c r="M225" s="81"/>
    </row>
    <row r="226" ht="15.75" customHeight="1">
      <c r="A226" s="81"/>
      <c r="B226" s="81"/>
      <c r="C226" s="81"/>
      <c r="D226" s="81"/>
      <c r="E226" s="81"/>
      <c r="F226" s="81"/>
      <c r="G226" s="81"/>
      <c r="H226" s="81"/>
      <c r="I226" s="199"/>
      <c r="J226" s="199"/>
      <c r="K226" s="199"/>
      <c r="L226" s="81"/>
      <c r="M226" s="81"/>
    </row>
    <row r="227" ht="15.75" customHeight="1">
      <c r="A227" s="81"/>
      <c r="B227" s="81"/>
      <c r="C227" s="81"/>
      <c r="D227" s="81"/>
      <c r="E227" s="81"/>
      <c r="F227" s="81"/>
      <c r="G227" s="81"/>
      <c r="H227" s="81"/>
      <c r="I227" s="199"/>
      <c r="J227" s="199"/>
      <c r="K227" s="199"/>
      <c r="L227" s="81"/>
      <c r="M227" s="81"/>
    </row>
    <row r="228" ht="15.75" customHeight="1">
      <c r="A228" s="81"/>
      <c r="B228" s="81"/>
      <c r="C228" s="81"/>
      <c r="D228" s="81"/>
      <c r="E228" s="81"/>
      <c r="F228" s="81"/>
      <c r="G228" s="81"/>
      <c r="H228" s="81"/>
      <c r="I228" s="199"/>
      <c r="J228" s="199"/>
      <c r="K228" s="199"/>
      <c r="L228" s="81"/>
      <c r="M228" s="81"/>
    </row>
    <row r="229" ht="15.75" customHeight="1">
      <c r="A229" s="81"/>
      <c r="B229" s="81"/>
      <c r="C229" s="81"/>
      <c r="D229" s="81"/>
      <c r="E229" s="81"/>
      <c r="F229" s="81"/>
      <c r="G229" s="81"/>
      <c r="H229" s="81"/>
      <c r="I229" s="199"/>
      <c r="J229" s="199"/>
      <c r="K229" s="199"/>
      <c r="L229" s="81"/>
      <c r="M229" s="81"/>
    </row>
    <row r="230" ht="15.75" customHeight="1">
      <c r="A230" s="81"/>
      <c r="B230" s="81"/>
      <c r="C230" s="81"/>
      <c r="D230" s="81"/>
      <c r="E230" s="81"/>
      <c r="F230" s="81"/>
      <c r="G230" s="81"/>
      <c r="H230" s="81"/>
      <c r="I230" s="199"/>
      <c r="J230" s="199"/>
      <c r="K230" s="199"/>
      <c r="L230" s="81"/>
      <c r="M230" s="81"/>
    </row>
    <row r="231" ht="15.75" customHeight="1">
      <c r="A231" s="81"/>
      <c r="B231" s="81"/>
      <c r="C231" s="81"/>
      <c r="D231" s="81"/>
      <c r="E231" s="81"/>
      <c r="F231" s="81"/>
      <c r="G231" s="81"/>
      <c r="H231" s="81"/>
      <c r="I231" s="199"/>
      <c r="J231" s="199"/>
      <c r="K231" s="199"/>
      <c r="L231" s="81"/>
      <c r="M231" s="81"/>
    </row>
    <row r="232" ht="15.75" customHeight="1">
      <c r="A232" s="81"/>
      <c r="B232" s="81"/>
      <c r="C232" s="81"/>
      <c r="D232" s="81"/>
      <c r="E232" s="81"/>
      <c r="F232" s="81"/>
      <c r="G232" s="81"/>
      <c r="H232" s="81"/>
      <c r="I232" s="199"/>
      <c r="J232" s="199"/>
      <c r="K232" s="199"/>
      <c r="L232" s="81"/>
      <c r="M232" s="81"/>
    </row>
    <row r="233" ht="15.75" customHeight="1">
      <c r="A233" s="81"/>
      <c r="B233" s="81"/>
      <c r="C233" s="81"/>
      <c r="D233" s="81"/>
      <c r="E233" s="81"/>
      <c r="F233" s="81"/>
      <c r="G233" s="81"/>
      <c r="H233" s="81"/>
      <c r="I233" s="199"/>
      <c r="J233" s="199"/>
      <c r="K233" s="199"/>
      <c r="L233" s="81"/>
      <c r="M233" s="81"/>
    </row>
    <row r="234" ht="15.75" customHeight="1">
      <c r="A234" s="81"/>
      <c r="B234" s="81"/>
      <c r="C234" s="81"/>
      <c r="D234" s="81"/>
      <c r="E234" s="81"/>
      <c r="F234" s="81"/>
      <c r="G234" s="81"/>
      <c r="H234" s="81"/>
      <c r="I234" s="199"/>
      <c r="J234" s="199"/>
      <c r="K234" s="199"/>
      <c r="L234" s="81"/>
      <c r="M234" s="81"/>
    </row>
    <row r="235" ht="15.75" customHeight="1">
      <c r="A235" s="81"/>
      <c r="B235" s="81"/>
      <c r="C235" s="81"/>
      <c r="D235" s="81"/>
      <c r="E235" s="81"/>
      <c r="F235" s="81"/>
      <c r="G235" s="81"/>
      <c r="H235" s="81"/>
      <c r="I235" s="199"/>
      <c r="J235" s="199"/>
      <c r="K235" s="199"/>
      <c r="L235" s="81"/>
      <c r="M235" s="81"/>
    </row>
    <row r="236" ht="15.75" customHeight="1">
      <c r="A236" s="81"/>
      <c r="B236" s="81"/>
      <c r="C236" s="81"/>
      <c r="D236" s="81"/>
      <c r="E236" s="81"/>
      <c r="F236" s="81"/>
      <c r="G236" s="81"/>
      <c r="H236" s="81"/>
      <c r="I236" s="199"/>
      <c r="J236" s="199"/>
      <c r="K236" s="199"/>
      <c r="L236" s="81"/>
      <c r="M236" s="81"/>
    </row>
    <row r="237" ht="15.75" customHeight="1">
      <c r="A237" s="81"/>
      <c r="B237" s="81"/>
      <c r="C237" s="81"/>
      <c r="D237" s="81"/>
      <c r="E237" s="81"/>
      <c r="F237" s="81"/>
      <c r="G237" s="81"/>
      <c r="H237" s="81"/>
      <c r="I237" s="199"/>
      <c r="J237" s="199"/>
      <c r="K237" s="199"/>
      <c r="L237" s="81"/>
      <c r="M237" s="81"/>
    </row>
    <row r="238" ht="15.75" customHeight="1">
      <c r="A238" s="81"/>
      <c r="B238" s="81"/>
      <c r="C238" s="81"/>
      <c r="D238" s="81"/>
      <c r="E238" s="81"/>
      <c r="F238" s="81"/>
      <c r="G238" s="81"/>
      <c r="H238" s="81"/>
      <c r="I238" s="199"/>
      <c r="J238" s="199"/>
      <c r="K238" s="199"/>
      <c r="L238" s="81"/>
      <c r="M238" s="81"/>
    </row>
    <row r="239" ht="15.75" customHeight="1">
      <c r="A239" s="81"/>
      <c r="B239" s="81"/>
      <c r="C239" s="81"/>
      <c r="D239" s="81"/>
      <c r="E239" s="81"/>
      <c r="F239" s="81"/>
      <c r="G239" s="81"/>
      <c r="H239" s="81"/>
      <c r="I239" s="199"/>
      <c r="J239" s="199"/>
      <c r="K239" s="199"/>
      <c r="L239" s="81"/>
      <c r="M239" s="81"/>
    </row>
    <row r="240" ht="15.75" customHeight="1">
      <c r="A240" s="81"/>
      <c r="B240" s="81"/>
      <c r="C240" s="81"/>
      <c r="D240" s="81"/>
      <c r="E240" s="81"/>
      <c r="F240" s="81"/>
      <c r="G240" s="81"/>
      <c r="H240" s="81"/>
      <c r="I240" s="199"/>
      <c r="J240" s="199"/>
      <c r="K240" s="199"/>
      <c r="L240" s="81"/>
      <c r="M240" s="81"/>
    </row>
    <row r="241" ht="15.75" customHeight="1">
      <c r="A241" s="81"/>
      <c r="B241" s="81"/>
      <c r="C241" s="81"/>
      <c r="D241" s="81"/>
      <c r="E241" s="81"/>
      <c r="F241" s="81"/>
      <c r="G241" s="81"/>
      <c r="H241" s="81"/>
      <c r="I241" s="199"/>
      <c r="J241" s="199"/>
      <c r="K241" s="199"/>
      <c r="L241" s="81"/>
      <c r="M241" s="81"/>
    </row>
    <row r="242" ht="15.75" customHeight="1">
      <c r="A242" s="81"/>
      <c r="B242" s="81"/>
      <c r="C242" s="81"/>
      <c r="D242" s="81"/>
      <c r="E242" s="81"/>
      <c r="F242" s="81"/>
      <c r="G242" s="81"/>
      <c r="H242" s="81"/>
      <c r="I242" s="199"/>
      <c r="J242" s="199"/>
      <c r="K242" s="199"/>
      <c r="L242" s="81"/>
      <c r="M242" s="81"/>
    </row>
    <row r="243" ht="15.75" customHeight="1">
      <c r="A243" s="81"/>
      <c r="B243" s="81"/>
      <c r="C243" s="81"/>
      <c r="D243" s="81"/>
      <c r="E243" s="81"/>
      <c r="F243" s="81"/>
      <c r="G243" s="81"/>
      <c r="H243" s="81"/>
      <c r="I243" s="199"/>
      <c r="J243" s="199"/>
      <c r="K243" s="199"/>
      <c r="L243" s="81"/>
      <c r="M243" s="81"/>
    </row>
    <row r="244" ht="15.75" customHeight="1">
      <c r="A244" s="81"/>
      <c r="B244" s="81"/>
      <c r="C244" s="81"/>
      <c r="D244" s="81"/>
      <c r="E244" s="81"/>
      <c r="F244" s="81"/>
      <c r="G244" s="81"/>
      <c r="H244" s="81"/>
      <c r="I244" s="199"/>
      <c r="J244" s="199"/>
      <c r="K244" s="199"/>
      <c r="L244" s="81"/>
      <c r="M244" s="81"/>
    </row>
    <row r="245" ht="15.75" customHeight="1">
      <c r="A245" s="81"/>
      <c r="B245" s="81"/>
      <c r="C245" s="81"/>
      <c r="D245" s="81"/>
      <c r="E245" s="81"/>
      <c r="F245" s="81"/>
      <c r="G245" s="81"/>
      <c r="H245" s="81"/>
      <c r="I245" s="199"/>
      <c r="J245" s="199"/>
      <c r="K245" s="199"/>
      <c r="L245" s="81"/>
      <c r="M245" s="81"/>
    </row>
    <row r="246" ht="15.75" customHeight="1">
      <c r="A246" s="81"/>
      <c r="B246" s="81"/>
      <c r="C246" s="81"/>
      <c r="D246" s="81"/>
      <c r="E246" s="81"/>
      <c r="F246" s="81"/>
      <c r="G246" s="81"/>
      <c r="H246" s="81"/>
      <c r="I246" s="199"/>
      <c r="J246" s="199"/>
      <c r="K246" s="199"/>
      <c r="L246" s="81"/>
      <c r="M246" s="81"/>
    </row>
    <row r="247" ht="15.75" customHeight="1">
      <c r="A247" s="81"/>
      <c r="B247" s="81"/>
      <c r="C247" s="81"/>
      <c r="D247" s="81"/>
      <c r="E247" s="81"/>
      <c r="F247" s="81"/>
      <c r="G247" s="81"/>
      <c r="H247" s="81"/>
      <c r="I247" s="199"/>
      <c r="J247" s="199"/>
      <c r="K247" s="199"/>
      <c r="L247" s="81"/>
      <c r="M247" s="81"/>
    </row>
    <row r="248" ht="15.75" customHeight="1">
      <c r="A248" s="81"/>
      <c r="B248" s="81"/>
      <c r="C248" s="81"/>
      <c r="D248" s="81"/>
      <c r="E248" s="81"/>
      <c r="F248" s="81"/>
      <c r="G248" s="81"/>
      <c r="H248" s="81"/>
      <c r="I248" s="199"/>
      <c r="J248" s="199"/>
      <c r="K248" s="199"/>
      <c r="L248" s="81"/>
      <c r="M248" s="81"/>
    </row>
    <row r="249" ht="15.75" customHeight="1">
      <c r="A249" s="81"/>
      <c r="B249" s="81"/>
      <c r="C249" s="81"/>
      <c r="D249" s="81"/>
      <c r="E249" s="81"/>
      <c r="F249" s="81"/>
      <c r="G249" s="81"/>
      <c r="H249" s="81"/>
      <c r="I249" s="199"/>
      <c r="J249" s="199"/>
      <c r="K249" s="199"/>
      <c r="L249" s="81"/>
      <c r="M249" s="81"/>
    </row>
    <row r="250" ht="15.75" customHeight="1">
      <c r="A250" s="81"/>
      <c r="B250" s="81"/>
      <c r="C250" s="81"/>
      <c r="D250" s="81"/>
      <c r="E250" s="81"/>
      <c r="F250" s="81"/>
      <c r="G250" s="81"/>
      <c r="H250" s="81"/>
      <c r="I250" s="199"/>
      <c r="J250" s="199"/>
      <c r="K250" s="199"/>
      <c r="L250" s="81"/>
      <c r="M250" s="81"/>
    </row>
    <row r="251" ht="15.75" customHeight="1">
      <c r="A251" s="81"/>
      <c r="B251" s="81"/>
      <c r="C251" s="81"/>
      <c r="D251" s="81"/>
      <c r="E251" s="81"/>
      <c r="F251" s="81"/>
      <c r="G251" s="81"/>
      <c r="H251" s="81"/>
      <c r="I251" s="199"/>
      <c r="J251" s="199"/>
      <c r="K251" s="199"/>
      <c r="L251" s="81"/>
      <c r="M251" s="81"/>
    </row>
    <row r="252" ht="15.75" customHeight="1">
      <c r="A252" s="81"/>
      <c r="B252" s="81"/>
      <c r="C252" s="81"/>
      <c r="D252" s="81"/>
      <c r="E252" s="81"/>
      <c r="F252" s="81"/>
      <c r="G252" s="81"/>
      <c r="H252" s="81"/>
      <c r="I252" s="199"/>
      <c r="J252" s="199"/>
      <c r="K252" s="199"/>
      <c r="L252" s="81"/>
      <c r="M252" s="81"/>
    </row>
    <row r="253" ht="15.75" customHeight="1">
      <c r="A253" s="81"/>
      <c r="B253" s="81"/>
      <c r="C253" s="81"/>
      <c r="D253" s="81"/>
      <c r="E253" s="81"/>
      <c r="F253" s="81"/>
      <c r="G253" s="81"/>
      <c r="H253" s="81"/>
      <c r="I253" s="199"/>
      <c r="J253" s="199"/>
      <c r="K253" s="199"/>
      <c r="L253" s="81"/>
      <c r="M253" s="81"/>
    </row>
    <row r="254" ht="15.75" customHeight="1">
      <c r="A254" s="81"/>
      <c r="B254" s="81"/>
      <c r="C254" s="81"/>
      <c r="D254" s="81"/>
      <c r="E254" s="81"/>
      <c r="F254" s="81"/>
      <c r="G254" s="81"/>
      <c r="H254" s="81"/>
      <c r="I254" s="199"/>
      <c r="J254" s="199"/>
      <c r="K254" s="199"/>
      <c r="L254" s="81"/>
      <c r="M254" s="8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2" t="s">
        <v>676</v>
      </c>
      <c r="B1" s="43" t="s">
        <v>677</v>
      </c>
      <c r="C1" s="44" t="s">
        <v>31</v>
      </c>
      <c r="D1" s="44" t="s">
        <v>678</v>
      </c>
      <c r="E1" s="44" t="s">
        <v>511</v>
      </c>
      <c r="F1" s="44" t="s">
        <v>679</v>
      </c>
      <c r="G1" s="44" t="s">
        <v>156</v>
      </c>
      <c r="H1" s="44" t="s">
        <v>67</v>
      </c>
      <c r="I1" s="44" t="s">
        <v>680</v>
      </c>
      <c r="J1" s="44" t="s">
        <v>34</v>
      </c>
      <c r="K1" s="44" t="s">
        <v>681</v>
      </c>
      <c r="L1" s="44" t="s">
        <v>149</v>
      </c>
      <c r="M1" s="44" t="s">
        <v>61</v>
      </c>
      <c r="N1" s="44" t="s">
        <v>419</v>
      </c>
      <c r="O1" s="44" t="s">
        <v>682</v>
      </c>
      <c r="P1" s="44" t="s">
        <v>683</v>
      </c>
      <c r="Q1" s="44" t="s">
        <v>684</v>
      </c>
    </row>
    <row r="2" ht="15.75" customHeight="1">
      <c r="A2" s="42" t="s">
        <v>0</v>
      </c>
      <c r="B2" s="45"/>
      <c r="C2" s="46" t="s">
        <v>685</v>
      </c>
      <c r="D2" s="46" t="s">
        <v>686</v>
      </c>
      <c r="E2" s="46" t="s">
        <v>687</v>
      </c>
      <c r="F2" s="46" t="s">
        <v>29</v>
      </c>
      <c r="G2" s="46" t="s">
        <v>31</v>
      </c>
      <c r="H2" s="46" t="s">
        <v>688</v>
      </c>
      <c r="I2" s="46" t="s">
        <v>686</v>
      </c>
      <c r="J2" s="46" t="s">
        <v>31</v>
      </c>
      <c r="K2" s="46" t="s">
        <v>689</v>
      </c>
      <c r="L2" s="46" t="s">
        <v>29</v>
      </c>
      <c r="M2" s="46" t="s">
        <v>687</v>
      </c>
      <c r="N2" s="46" t="s">
        <v>690</v>
      </c>
      <c r="O2" s="46" t="s">
        <v>691</v>
      </c>
      <c r="P2" s="46" t="s">
        <v>692</v>
      </c>
      <c r="Q2" s="46" t="s">
        <v>687</v>
      </c>
    </row>
    <row r="3" ht="15.75" customHeight="1">
      <c r="A3" s="47" t="s">
        <v>693</v>
      </c>
      <c r="B3" s="45"/>
      <c r="C3" s="48" t="s">
        <v>694</v>
      </c>
      <c r="D3" s="46" t="s">
        <v>695</v>
      </c>
      <c r="E3" s="46" t="s">
        <v>696</v>
      </c>
      <c r="F3" s="46" t="s">
        <v>696</v>
      </c>
      <c r="G3" s="46" t="s">
        <v>697</v>
      </c>
      <c r="H3" s="46" t="s">
        <v>698</v>
      </c>
      <c r="I3" s="46" t="s">
        <v>698</v>
      </c>
      <c r="J3" s="46" t="s">
        <v>699</v>
      </c>
      <c r="K3" s="46" t="s">
        <v>700</v>
      </c>
      <c r="L3" s="46" t="s">
        <v>700</v>
      </c>
      <c r="M3" s="46" t="s">
        <v>700</v>
      </c>
      <c r="N3" s="46" t="s">
        <v>701</v>
      </c>
      <c r="O3" s="46" t="s">
        <v>702</v>
      </c>
      <c r="P3" s="46" t="s">
        <v>702</v>
      </c>
      <c r="Q3" s="46" t="s">
        <v>702</v>
      </c>
    </row>
    <row r="4" ht="15.75" customHeight="1">
      <c r="A4" s="49" t="s">
        <v>703</v>
      </c>
      <c r="B4" s="50"/>
      <c r="C4" s="51" t="s">
        <v>25</v>
      </c>
      <c r="D4" s="51" t="s">
        <v>25</v>
      </c>
      <c r="E4" s="52" t="s">
        <v>25</v>
      </c>
      <c r="F4" s="52" t="s">
        <v>25</v>
      </c>
      <c r="G4" s="52" t="s">
        <v>25</v>
      </c>
      <c r="H4" s="52" t="s">
        <v>25</v>
      </c>
      <c r="I4" s="52" t="s">
        <v>25</v>
      </c>
      <c r="J4" s="52" t="s">
        <v>25</v>
      </c>
      <c r="K4" s="52" t="s">
        <v>25</v>
      </c>
      <c r="L4" s="52" t="s">
        <v>25</v>
      </c>
      <c r="M4" s="52" t="s">
        <v>25</v>
      </c>
      <c r="N4" s="52" t="s">
        <v>25</v>
      </c>
      <c r="O4" s="52" t="s">
        <v>25</v>
      </c>
      <c r="P4" s="52" t="s">
        <v>25</v>
      </c>
      <c r="Q4" s="52" t="s">
        <v>25</v>
      </c>
    </row>
    <row r="5" ht="15.75" customHeight="1">
      <c r="A5" s="53" t="s">
        <v>704</v>
      </c>
      <c r="B5" s="54"/>
      <c r="C5" s="46">
        <f>6281246345629</f>
        <v>6281246345629</v>
      </c>
      <c r="D5" s="46">
        <v>6.28579270573E12</v>
      </c>
      <c r="E5" s="55"/>
      <c r="F5" s="55"/>
      <c r="G5" s="46">
        <v>6.282341427062E12</v>
      </c>
      <c r="H5" s="55"/>
      <c r="I5" s="55"/>
      <c r="J5" s="46" t="s">
        <v>705</v>
      </c>
      <c r="K5" s="56"/>
      <c r="L5" s="46" t="s">
        <v>706</v>
      </c>
      <c r="M5" s="55"/>
      <c r="N5" s="46">
        <v>6.285738033873E12</v>
      </c>
      <c r="O5" s="55"/>
      <c r="P5" s="55"/>
      <c r="Q5" s="55"/>
    </row>
    <row r="6" ht="15.75" hidden="1" customHeight="1">
      <c r="A6" s="53" t="s">
        <v>707</v>
      </c>
      <c r="B6" s="54"/>
      <c r="C6" s="46"/>
      <c r="D6" s="46"/>
      <c r="E6" s="46"/>
      <c r="F6" s="46"/>
      <c r="G6" s="46"/>
      <c r="H6" s="46"/>
      <c r="I6" s="46"/>
      <c r="J6" s="46"/>
      <c r="K6" s="46"/>
      <c r="L6" s="46"/>
      <c r="M6" s="46"/>
      <c r="N6" s="46"/>
      <c r="O6" s="46"/>
      <c r="P6" s="46"/>
      <c r="Q6" s="46"/>
    </row>
    <row r="7" ht="15.75" customHeight="1">
      <c r="A7" s="53" t="s">
        <v>708</v>
      </c>
      <c r="B7" s="54"/>
      <c r="C7" s="57" t="s">
        <v>709</v>
      </c>
      <c r="D7" s="46"/>
      <c r="E7" s="46"/>
      <c r="F7" s="46"/>
      <c r="G7" s="46"/>
      <c r="H7" s="46"/>
      <c r="I7" s="46"/>
      <c r="J7" s="46"/>
      <c r="K7" s="46"/>
      <c r="L7" s="46"/>
      <c r="M7" s="46"/>
      <c r="N7" s="46"/>
      <c r="O7" s="46"/>
      <c r="P7" s="46"/>
      <c r="Q7" s="46"/>
    </row>
    <row r="8" ht="15.75" customHeight="1">
      <c r="A8" s="42" t="s">
        <v>710</v>
      </c>
      <c r="B8" s="45"/>
      <c r="C8" s="58">
        <v>50000.0</v>
      </c>
      <c r="D8" s="58">
        <v>33750.0</v>
      </c>
      <c r="E8" s="58">
        <v>33750.0</v>
      </c>
      <c r="F8" s="58">
        <v>25000.0</v>
      </c>
      <c r="G8" s="58">
        <v>25000.0</v>
      </c>
      <c r="H8" s="58">
        <f t="shared" ref="H8:J8" si="1">H9/8</f>
        <v>25000</v>
      </c>
      <c r="I8" s="58">
        <f t="shared" si="1"/>
        <v>25000</v>
      </c>
      <c r="J8" s="58">
        <f t="shared" si="1"/>
        <v>25000</v>
      </c>
      <c r="K8" s="58">
        <v>25000.0</v>
      </c>
      <c r="L8" s="58">
        <v>25000.0</v>
      </c>
      <c r="M8" s="58">
        <f t="shared" ref="M8:N8" si="2">M9/8</f>
        <v>25000</v>
      </c>
      <c r="N8" s="58">
        <f t="shared" si="2"/>
        <v>25000</v>
      </c>
      <c r="O8" s="58">
        <v>25000.0</v>
      </c>
      <c r="P8" s="58">
        <v>25000.0</v>
      </c>
      <c r="Q8" s="58">
        <v>25000.0</v>
      </c>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row>
    <row r="10" ht="15.75" customHeight="1">
      <c r="A10" s="59">
        <f>sum(C10:Q10)</f>
        <v>95520000</v>
      </c>
      <c r="B10" s="45"/>
      <c r="C10" s="60">
        <f t="shared" ref="C10:Q10" si="3">SUM(C84:C114)*C8</f>
        <v>11600000</v>
      </c>
      <c r="D10" s="60">
        <f t="shared" si="3"/>
        <v>7560000</v>
      </c>
      <c r="E10" s="60">
        <f t="shared" si="3"/>
        <v>7560000</v>
      </c>
      <c r="F10" s="60">
        <f t="shared" si="3"/>
        <v>5600000</v>
      </c>
      <c r="G10" s="60">
        <f t="shared" si="3"/>
        <v>5800000</v>
      </c>
      <c r="H10" s="60">
        <f t="shared" si="3"/>
        <v>5800000</v>
      </c>
      <c r="I10" s="60">
        <f t="shared" si="3"/>
        <v>5600000</v>
      </c>
      <c r="J10" s="60">
        <f t="shared" si="3"/>
        <v>5800000</v>
      </c>
      <c r="K10" s="60">
        <f t="shared" si="3"/>
        <v>5600000</v>
      </c>
      <c r="L10" s="60">
        <f t="shared" si="3"/>
        <v>5600000</v>
      </c>
      <c r="M10" s="60">
        <f t="shared" si="3"/>
        <v>5800000</v>
      </c>
      <c r="N10" s="60">
        <f t="shared" si="3"/>
        <v>5800000</v>
      </c>
      <c r="O10" s="60">
        <f t="shared" si="3"/>
        <v>5800000</v>
      </c>
      <c r="P10" s="60">
        <f t="shared" si="3"/>
        <v>5800000</v>
      </c>
      <c r="Q10" s="60">
        <f t="shared" si="3"/>
        <v>5800000</v>
      </c>
    </row>
    <row r="11" ht="15.75" hidden="1" customHeight="1">
      <c r="A11" s="61" t="s">
        <v>712</v>
      </c>
      <c r="B11" s="62"/>
      <c r="C11" s="63"/>
      <c r="D11" s="64">
        <v>0.0</v>
      </c>
      <c r="E11" s="64">
        <v>0.0</v>
      </c>
      <c r="F11" s="61"/>
      <c r="G11" s="61"/>
      <c r="H11" s="61">
        <v>0.0</v>
      </c>
      <c r="I11" s="61">
        <v>0.0</v>
      </c>
      <c r="J11" s="63">
        <v>0.0</v>
      </c>
      <c r="K11" s="61"/>
      <c r="L11" s="61"/>
      <c r="M11" s="63">
        <v>0.0</v>
      </c>
      <c r="N11" s="63">
        <v>0.0</v>
      </c>
      <c r="O11" s="61"/>
      <c r="P11" s="61"/>
      <c r="Q11" s="61"/>
    </row>
    <row r="12" ht="15.75" hidden="1" customHeight="1">
      <c r="A12" s="61" t="s">
        <v>713</v>
      </c>
      <c r="B12" s="62"/>
      <c r="C12" s="63"/>
      <c r="D12" s="64">
        <v>0.0</v>
      </c>
      <c r="E12" s="64">
        <v>0.0</v>
      </c>
      <c r="F12" s="61"/>
      <c r="G12" s="61"/>
      <c r="H12" s="61">
        <v>0.0</v>
      </c>
      <c r="I12" s="61">
        <v>0.0</v>
      </c>
      <c r="J12" s="63">
        <v>0.0</v>
      </c>
      <c r="K12" s="61"/>
      <c r="L12" s="61"/>
      <c r="M12" s="63">
        <v>0.0</v>
      </c>
      <c r="N12" s="63">
        <v>0.0</v>
      </c>
      <c r="O12" s="61"/>
      <c r="P12" s="61"/>
      <c r="Q12" s="61"/>
    </row>
    <row r="13" ht="15.75" hidden="1" customHeight="1">
      <c r="A13" s="61" t="s">
        <v>714</v>
      </c>
      <c r="B13" s="62"/>
      <c r="C13" s="63"/>
      <c r="D13" s="64">
        <v>0.0</v>
      </c>
      <c r="E13" s="64">
        <v>0.0</v>
      </c>
      <c r="F13" s="61"/>
      <c r="G13" s="61"/>
      <c r="H13" s="61">
        <v>0.0</v>
      </c>
      <c r="I13" s="61">
        <v>0.0</v>
      </c>
      <c r="J13" s="63">
        <v>0.0</v>
      </c>
      <c r="K13" s="61"/>
      <c r="L13" s="61"/>
      <c r="M13" s="63">
        <v>0.0</v>
      </c>
      <c r="N13" s="63">
        <v>0.0</v>
      </c>
      <c r="O13" s="61"/>
      <c r="P13" s="61"/>
      <c r="Q13" s="61"/>
    </row>
    <row r="14" ht="15.75" hidden="1" customHeight="1">
      <c r="A14" s="61" t="s">
        <v>715</v>
      </c>
      <c r="B14" s="62"/>
      <c r="C14" s="63"/>
      <c r="D14" s="64">
        <v>0.0</v>
      </c>
      <c r="E14" s="64">
        <v>8.0</v>
      </c>
      <c r="F14" s="61"/>
      <c r="G14" s="61"/>
      <c r="H14" s="61">
        <v>0.0</v>
      </c>
      <c r="I14" s="61">
        <v>0.0</v>
      </c>
      <c r="J14" s="63">
        <v>0.0</v>
      </c>
      <c r="K14" s="61"/>
      <c r="L14" s="61"/>
      <c r="M14" s="63">
        <v>0.0</v>
      </c>
      <c r="N14" s="63">
        <v>0.0</v>
      </c>
      <c r="O14" s="61"/>
      <c r="P14" s="61"/>
      <c r="Q14" s="61"/>
    </row>
    <row r="15" ht="15.75" hidden="1" customHeight="1">
      <c r="A15" s="61" t="s">
        <v>716</v>
      </c>
      <c r="B15" s="62"/>
      <c r="C15" s="63"/>
      <c r="D15" s="64">
        <v>0.0</v>
      </c>
      <c r="E15" s="64">
        <v>8.0</v>
      </c>
      <c r="F15" s="61"/>
      <c r="G15" s="61"/>
      <c r="H15" s="61">
        <v>0.0</v>
      </c>
      <c r="I15" s="61">
        <v>0.0</v>
      </c>
      <c r="J15" s="63">
        <v>0.0</v>
      </c>
      <c r="K15" s="61"/>
      <c r="L15" s="61"/>
      <c r="M15" s="63">
        <v>0.0</v>
      </c>
      <c r="N15" s="63">
        <v>0.0</v>
      </c>
      <c r="O15" s="61"/>
      <c r="P15" s="61"/>
      <c r="Q15" s="61"/>
    </row>
    <row r="16" ht="15.75" hidden="1" customHeight="1">
      <c r="A16" s="61" t="s">
        <v>717</v>
      </c>
      <c r="B16" s="62"/>
      <c r="C16" s="63"/>
      <c r="D16" s="64">
        <v>8.0</v>
      </c>
      <c r="E16" s="64">
        <v>8.0</v>
      </c>
      <c r="F16" s="61"/>
      <c r="G16" s="61"/>
      <c r="H16" s="61">
        <v>0.0</v>
      </c>
      <c r="I16" s="61">
        <v>0.0</v>
      </c>
      <c r="J16" s="63">
        <v>8.0</v>
      </c>
      <c r="K16" s="61"/>
      <c r="L16" s="61"/>
      <c r="M16" s="63">
        <v>8.0</v>
      </c>
      <c r="N16" s="63">
        <v>8.0</v>
      </c>
      <c r="O16" s="61"/>
      <c r="P16" s="61"/>
      <c r="Q16" s="61"/>
    </row>
    <row r="17" ht="15.75" hidden="1" customHeight="1">
      <c r="A17" s="61" t="s">
        <v>718</v>
      </c>
      <c r="B17" s="62"/>
      <c r="C17" s="63"/>
      <c r="D17" s="64">
        <v>8.0</v>
      </c>
      <c r="E17" s="64">
        <v>8.0</v>
      </c>
      <c r="F17" s="61"/>
      <c r="G17" s="61"/>
      <c r="H17" s="61">
        <v>0.0</v>
      </c>
      <c r="I17" s="61">
        <v>0.0</v>
      </c>
      <c r="J17" s="63">
        <v>8.0</v>
      </c>
      <c r="K17" s="61"/>
      <c r="L17" s="61"/>
      <c r="M17" s="63">
        <v>8.0</v>
      </c>
      <c r="N17" s="63">
        <v>4.0</v>
      </c>
      <c r="O17" s="61"/>
      <c r="P17" s="61"/>
      <c r="Q17" s="61"/>
    </row>
    <row r="18" ht="15.75" hidden="1" customHeight="1">
      <c r="A18" s="61" t="s">
        <v>719</v>
      </c>
      <c r="B18" s="62"/>
      <c r="C18" s="63"/>
      <c r="D18" s="64">
        <v>8.0</v>
      </c>
      <c r="E18" s="64">
        <v>8.0</v>
      </c>
      <c r="F18" s="61"/>
      <c r="G18" s="61"/>
      <c r="H18" s="61">
        <v>0.0</v>
      </c>
      <c r="I18" s="61">
        <v>0.0</v>
      </c>
      <c r="J18" s="63">
        <v>7.0</v>
      </c>
      <c r="K18" s="61"/>
      <c r="L18" s="61"/>
      <c r="M18" s="63">
        <v>7.0</v>
      </c>
      <c r="N18" s="63">
        <v>7.0</v>
      </c>
      <c r="O18" s="61"/>
      <c r="P18" s="61"/>
      <c r="Q18" s="61"/>
    </row>
    <row r="19" ht="15.75" hidden="1" customHeight="1">
      <c r="A19" s="61" t="s">
        <v>720</v>
      </c>
      <c r="B19" s="62"/>
      <c r="C19" s="63"/>
      <c r="D19" s="64">
        <v>8.0</v>
      </c>
      <c r="E19" s="64">
        <v>0.0</v>
      </c>
      <c r="F19" s="61"/>
      <c r="G19" s="61"/>
      <c r="H19" s="61">
        <v>0.0</v>
      </c>
      <c r="I19" s="61">
        <v>0.0</v>
      </c>
      <c r="J19" s="63">
        <v>4.0</v>
      </c>
      <c r="K19" s="61"/>
      <c r="L19" s="61"/>
      <c r="M19" s="63">
        <v>4.0</v>
      </c>
      <c r="N19" s="63">
        <v>4.0</v>
      </c>
      <c r="O19" s="61"/>
      <c r="P19" s="61"/>
      <c r="Q19" s="61"/>
    </row>
    <row r="20" ht="15.75" hidden="1" customHeight="1">
      <c r="A20" s="61" t="s">
        <v>721</v>
      </c>
      <c r="B20" s="62"/>
      <c r="C20" s="63"/>
      <c r="D20" s="64">
        <v>8.0</v>
      </c>
      <c r="E20" s="64">
        <v>0.0</v>
      </c>
      <c r="F20" s="61"/>
      <c r="G20" s="61"/>
      <c r="H20" s="61">
        <v>0.0</v>
      </c>
      <c r="I20" s="61">
        <v>0.0</v>
      </c>
      <c r="J20" s="63">
        <v>0.0</v>
      </c>
      <c r="K20" s="61"/>
      <c r="L20" s="61"/>
      <c r="M20" s="63">
        <v>0.0</v>
      </c>
      <c r="N20" s="63">
        <v>0.0</v>
      </c>
      <c r="O20" s="61"/>
      <c r="P20" s="61"/>
      <c r="Q20" s="61"/>
    </row>
    <row r="21" ht="15.75" hidden="1" customHeight="1">
      <c r="A21" s="61" t="s">
        <v>722</v>
      </c>
      <c r="B21" s="62"/>
      <c r="C21" s="63"/>
      <c r="D21" s="64">
        <v>0.0</v>
      </c>
      <c r="E21" s="64">
        <v>0.0</v>
      </c>
      <c r="F21" s="61"/>
      <c r="G21" s="61"/>
      <c r="H21" s="61">
        <v>0.0</v>
      </c>
      <c r="I21" s="61">
        <v>0.0</v>
      </c>
      <c r="J21" s="63">
        <v>8.0</v>
      </c>
      <c r="K21" s="61"/>
      <c r="L21" s="61"/>
      <c r="M21" s="63">
        <v>8.0</v>
      </c>
      <c r="N21" s="63">
        <v>0.0</v>
      </c>
      <c r="O21" s="61"/>
      <c r="P21" s="61"/>
      <c r="Q21" s="61"/>
    </row>
    <row r="22" ht="15.75" hidden="1" customHeight="1">
      <c r="A22" s="61" t="s">
        <v>723</v>
      </c>
      <c r="B22" s="62"/>
      <c r="C22" s="63"/>
      <c r="D22" s="64">
        <v>0.0</v>
      </c>
      <c r="E22" s="64">
        <v>0.0</v>
      </c>
      <c r="F22" s="61"/>
      <c r="G22" s="61"/>
      <c r="H22" s="61">
        <v>0.0</v>
      </c>
      <c r="I22" s="61">
        <v>0.0</v>
      </c>
      <c r="J22" s="63">
        <v>0.0</v>
      </c>
      <c r="K22" s="61"/>
      <c r="L22" s="61"/>
      <c r="M22" s="63">
        <v>8.0</v>
      </c>
      <c r="N22" s="63">
        <v>8.0</v>
      </c>
      <c r="O22" s="61"/>
      <c r="P22" s="61"/>
      <c r="Q22" s="61"/>
    </row>
    <row r="23" ht="15.75" hidden="1" customHeight="1">
      <c r="A23" s="61" t="s">
        <v>724</v>
      </c>
      <c r="B23" s="62"/>
      <c r="C23" s="63"/>
      <c r="D23" s="64">
        <v>0.0</v>
      </c>
      <c r="E23" s="64">
        <v>0.0</v>
      </c>
      <c r="F23" s="61"/>
      <c r="G23" s="61"/>
      <c r="H23" s="61">
        <v>0.0</v>
      </c>
      <c r="I23" s="61">
        <v>0.0</v>
      </c>
      <c r="J23" s="63">
        <v>8.0</v>
      </c>
      <c r="K23" s="61"/>
      <c r="L23" s="61"/>
      <c r="M23" s="63">
        <v>8.0</v>
      </c>
      <c r="N23" s="63">
        <v>6.0</v>
      </c>
      <c r="O23" s="61"/>
      <c r="P23" s="61"/>
      <c r="Q23" s="61"/>
    </row>
    <row r="24" ht="15.75" hidden="1" customHeight="1">
      <c r="A24" s="61" t="s">
        <v>725</v>
      </c>
      <c r="B24" s="62"/>
      <c r="C24" s="63"/>
      <c r="D24" s="64">
        <v>0.0</v>
      </c>
      <c r="E24" s="64">
        <v>0.0</v>
      </c>
      <c r="F24" s="61"/>
      <c r="G24" s="61"/>
      <c r="H24" s="61">
        <v>0.0</v>
      </c>
      <c r="I24" s="61">
        <v>0.0</v>
      </c>
      <c r="J24" s="63">
        <v>8.0</v>
      </c>
      <c r="K24" s="61"/>
      <c r="L24" s="61"/>
      <c r="M24" s="63">
        <v>8.0</v>
      </c>
      <c r="N24" s="63">
        <v>8.0</v>
      </c>
      <c r="O24" s="61"/>
      <c r="P24" s="61"/>
      <c r="Q24" s="61"/>
    </row>
    <row r="25" ht="15.75" hidden="1" customHeight="1">
      <c r="A25" s="61" t="s">
        <v>726</v>
      </c>
      <c r="B25" s="62"/>
      <c r="C25" s="63"/>
      <c r="D25" s="64">
        <v>0.0</v>
      </c>
      <c r="E25" s="64">
        <v>0.0</v>
      </c>
      <c r="F25" s="61"/>
      <c r="G25" s="61"/>
      <c r="H25" s="61">
        <v>0.0</v>
      </c>
      <c r="I25" s="61">
        <v>0.0</v>
      </c>
      <c r="J25" s="63">
        <v>8.0</v>
      </c>
      <c r="K25" s="61"/>
      <c r="L25" s="61"/>
      <c r="M25" s="63">
        <v>0.0</v>
      </c>
      <c r="N25" s="63">
        <v>0.0</v>
      </c>
      <c r="O25" s="61"/>
      <c r="P25" s="61"/>
      <c r="Q25" s="61"/>
    </row>
    <row r="26" ht="15.75" hidden="1" customHeight="1">
      <c r="A26" s="61" t="s">
        <v>727</v>
      </c>
      <c r="B26" s="62"/>
      <c r="C26" s="63"/>
      <c r="D26" s="64">
        <v>0.0</v>
      </c>
      <c r="E26" s="64">
        <v>0.0</v>
      </c>
      <c r="F26" s="61"/>
      <c r="G26" s="61"/>
      <c r="H26" s="61">
        <v>0.0</v>
      </c>
      <c r="I26" s="61">
        <v>0.0</v>
      </c>
      <c r="J26" s="63">
        <v>8.0</v>
      </c>
      <c r="K26" s="61"/>
      <c r="L26" s="61"/>
      <c r="M26" s="63">
        <v>0.0</v>
      </c>
      <c r="N26" s="63">
        <v>0.0</v>
      </c>
      <c r="O26" s="61"/>
      <c r="P26" s="61"/>
      <c r="Q26" s="61"/>
    </row>
    <row r="27" ht="15.75" hidden="1" customHeight="1">
      <c r="A27" s="61" t="s">
        <v>728</v>
      </c>
      <c r="B27" s="62"/>
      <c r="C27" s="63"/>
      <c r="D27" s="64">
        <v>0.0</v>
      </c>
      <c r="E27" s="64">
        <v>0.0</v>
      </c>
      <c r="F27" s="61"/>
      <c r="G27" s="61"/>
      <c r="H27" s="61">
        <v>0.0</v>
      </c>
      <c r="I27" s="61">
        <v>0.0</v>
      </c>
      <c r="J27" s="63">
        <v>8.0</v>
      </c>
      <c r="K27" s="61"/>
      <c r="L27" s="61"/>
      <c r="M27" s="63">
        <v>8.0</v>
      </c>
      <c r="N27" s="63">
        <v>8.0</v>
      </c>
      <c r="O27" s="61"/>
      <c r="P27" s="61"/>
      <c r="Q27" s="61"/>
    </row>
    <row r="28" ht="15.75" hidden="1" customHeight="1">
      <c r="A28" s="61" t="s">
        <v>729</v>
      </c>
      <c r="B28" s="62"/>
      <c r="C28" s="63"/>
      <c r="D28" s="64">
        <v>0.0</v>
      </c>
      <c r="E28" s="64">
        <v>0.0</v>
      </c>
      <c r="F28" s="61"/>
      <c r="G28" s="61"/>
      <c r="H28" s="61">
        <v>0.0</v>
      </c>
      <c r="I28" s="61">
        <v>0.0</v>
      </c>
      <c r="J28" s="63">
        <v>8.0</v>
      </c>
      <c r="K28" s="61"/>
      <c r="L28" s="61"/>
      <c r="M28" s="63">
        <v>8.0</v>
      </c>
      <c r="N28" s="63">
        <v>8.0</v>
      </c>
      <c r="O28" s="61"/>
      <c r="P28" s="61"/>
      <c r="Q28" s="61"/>
    </row>
    <row r="29" ht="15.75" hidden="1" customHeight="1">
      <c r="A29" s="61" t="s">
        <v>730</v>
      </c>
      <c r="B29" s="62"/>
      <c r="C29" s="63"/>
      <c r="D29" s="64">
        <v>0.0</v>
      </c>
      <c r="E29" s="64">
        <v>0.0</v>
      </c>
      <c r="F29" s="61"/>
      <c r="G29" s="61"/>
      <c r="H29" s="61">
        <v>8.0</v>
      </c>
      <c r="I29" s="61">
        <v>8.0</v>
      </c>
      <c r="J29" s="63">
        <v>8.0</v>
      </c>
      <c r="K29" s="61"/>
      <c r="L29" s="61"/>
      <c r="M29" s="63">
        <v>8.0</v>
      </c>
      <c r="N29" s="63">
        <v>0.0</v>
      </c>
      <c r="O29" s="61"/>
      <c r="P29" s="61"/>
      <c r="Q29" s="61"/>
    </row>
    <row r="30" ht="15.75" hidden="1" customHeight="1">
      <c r="A30" s="61" t="s">
        <v>731</v>
      </c>
      <c r="B30" s="62"/>
      <c r="C30" s="63"/>
      <c r="D30" s="64">
        <v>0.0</v>
      </c>
      <c r="E30" s="64">
        <v>0.0</v>
      </c>
      <c r="F30" s="61"/>
      <c r="G30" s="61"/>
      <c r="H30" s="61">
        <v>8.0</v>
      </c>
      <c r="I30" s="61">
        <v>8.0</v>
      </c>
      <c r="J30" s="63">
        <v>8.0</v>
      </c>
      <c r="K30" s="61"/>
      <c r="L30" s="61"/>
      <c r="M30" s="63">
        <v>8.0</v>
      </c>
      <c r="N30" s="63">
        <v>8.0</v>
      </c>
      <c r="O30" s="61"/>
      <c r="P30" s="61"/>
      <c r="Q30" s="61"/>
    </row>
    <row r="31" ht="15.75" hidden="1" customHeight="1">
      <c r="A31" s="61" t="s">
        <v>732</v>
      </c>
      <c r="B31" s="62"/>
      <c r="C31" s="63"/>
      <c r="D31" s="64">
        <v>0.0</v>
      </c>
      <c r="E31" s="64">
        <v>0.0</v>
      </c>
      <c r="F31" s="61"/>
      <c r="G31" s="61"/>
      <c r="H31" s="61">
        <v>8.0</v>
      </c>
      <c r="I31" s="61">
        <v>8.0</v>
      </c>
      <c r="J31" s="63">
        <v>8.0</v>
      </c>
      <c r="K31" s="61"/>
      <c r="L31" s="61"/>
      <c r="M31" s="63">
        <v>8.0</v>
      </c>
      <c r="N31" s="63">
        <v>0.0</v>
      </c>
      <c r="O31" s="61"/>
      <c r="P31" s="61"/>
      <c r="Q31" s="61"/>
    </row>
    <row r="32" ht="15.75" hidden="1" customHeight="1">
      <c r="A32" s="61" t="s">
        <v>733</v>
      </c>
      <c r="B32" s="62"/>
      <c r="C32" s="63"/>
      <c r="D32" s="64">
        <v>0.0</v>
      </c>
      <c r="E32" s="64">
        <v>0.0</v>
      </c>
      <c r="F32" s="61"/>
      <c r="G32" s="61"/>
      <c r="H32" s="61">
        <v>8.0</v>
      </c>
      <c r="I32" s="61">
        <v>8.0</v>
      </c>
      <c r="J32" s="63">
        <v>8.0</v>
      </c>
      <c r="K32" s="61"/>
      <c r="L32" s="61"/>
      <c r="M32" s="63">
        <v>8.0</v>
      </c>
      <c r="N32" s="63">
        <v>4.0</v>
      </c>
      <c r="O32" s="61"/>
      <c r="P32" s="61"/>
      <c r="Q32" s="61"/>
    </row>
    <row r="33" ht="15.75" hidden="1" customHeight="1">
      <c r="A33" s="61" t="s">
        <v>734</v>
      </c>
      <c r="B33" s="62"/>
      <c r="C33" s="63"/>
      <c r="D33" s="64">
        <v>0.0</v>
      </c>
      <c r="E33" s="64">
        <v>0.0</v>
      </c>
      <c r="F33" s="61"/>
      <c r="G33" s="61"/>
      <c r="H33" s="61">
        <v>8.0</v>
      </c>
      <c r="I33" s="61">
        <v>8.0</v>
      </c>
      <c r="J33" s="63">
        <v>8.0</v>
      </c>
      <c r="K33" s="61"/>
      <c r="L33" s="61"/>
      <c r="M33" s="63">
        <v>0.0</v>
      </c>
      <c r="N33" s="63">
        <v>0.0</v>
      </c>
      <c r="O33" s="61"/>
      <c r="P33" s="61"/>
      <c r="Q33" s="61"/>
    </row>
    <row r="34" ht="15.75" hidden="1" customHeight="1">
      <c r="A34" s="61" t="s">
        <v>735</v>
      </c>
      <c r="B34" s="62"/>
      <c r="C34" s="63"/>
      <c r="D34" s="64">
        <v>0.0</v>
      </c>
      <c r="E34" s="64">
        <v>0.0</v>
      </c>
      <c r="F34" s="61"/>
      <c r="G34" s="61"/>
      <c r="H34" s="61">
        <v>0.0</v>
      </c>
      <c r="I34" s="61">
        <v>8.0</v>
      </c>
      <c r="J34" s="63">
        <v>8.0</v>
      </c>
      <c r="K34" s="61"/>
      <c r="L34" s="61"/>
      <c r="M34" s="63">
        <v>8.0</v>
      </c>
      <c r="N34" s="63">
        <v>0.0</v>
      </c>
      <c r="O34" s="61"/>
      <c r="P34" s="61"/>
      <c r="Q34" s="61"/>
    </row>
    <row r="35" ht="15.75" hidden="1" customHeight="1">
      <c r="A35" s="61" t="s">
        <v>736</v>
      </c>
      <c r="B35" s="62"/>
      <c r="C35" s="63"/>
      <c r="D35" s="64">
        <v>0.0</v>
      </c>
      <c r="E35" s="64">
        <v>0.0</v>
      </c>
      <c r="F35" s="61"/>
      <c r="G35" s="61"/>
      <c r="H35" s="61">
        <v>8.0</v>
      </c>
      <c r="I35" s="61">
        <v>8.0</v>
      </c>
      <c r="J35" s="63">
        <v>0.0</v>
      </c>
      <c r="K35" s="61"/>
      <c r="L35" s="61"/>
      <c r="M35" s="63">
        <v>8.0</v>
      </c>
      <c r="N35" s="63">
        <v>8.0</v>
      </c>
      <c r="O35" s="61"/>
      <c r="P35" s="61"/>
      <c r="Q35" s="61"/>
    </row>
    <row r="36" ht="15.75" hidden="1" customHeight="1">
      <c r="A36" s="61" t="s">
        <v>737</v>
      </c>
      <c r="B36" s="62"/>
      <c r="C36" s="63"/>
      <c r="D36" s="64">
        <v>0.0</v>
      </c>
      <c r="E36" s="64">
        <v>0.0</v>
      </c>
      <c r="F36" s="61"/>
      <c r="G36" s="61"/>
      <c r="H36" s="61">
        <v>8.0</v>
      </c>
      <c r="I36" s="61">
        <v>8.0</v>
      </c>
      <c r="J36" s="63">
        <v>8.0</v>
      </c>
      <c r="K36" s="61"/>
      <c r="L36" s="61"/>
      <c r="M36" s="63">
        <v>8.0</v>
      </c>
      <c r="N36" s="63">
        <v>8.0</v>
      </c>
      <c r="O36" s="61"/>
      <c r="P36" s="61"/>
      <c r="Q36" s="61"/>
    </row>
    <row r="37" ht="15.75" hidden="1" customHeight="1">
      <c r="A37" s="61" t="s">
        <v>738</v>
      </c>
      <c r="B37" s="62"/>
      <c r="C37" s="63"/>
      <c r="D37" s="64">
        <v>0.0</v>
      </c>
      <c r="E37" s="63"/>
      <c r="F37" s="61"/>
      <c r="G37" s="61"/>
      <c r="H37" s="61">
        <v>8.0</v>
      </c>
      <c r="I37" s="61">
        <v>8.0</v>
      </c>
      <c r="J37" s="63">
        <v>8.0</v>
      </c>
      <c r="K37" s="61"/>
      <c r="L37" s="61"/>
      <c r="M37" s="63">
        <v>8.0</v>
      </c>
      <c r="N37" s="63">
        <v>8.0</v>
      </c>
      <c r="O37" s="61"/>
      <c r="P37" s="61"/>
      <c r="Q37" s="61"/>
    </row>
    <row r="38" ht="15.75" hidden="1" customHeight="1">
      <c r="A38" s="61" t="s">
        <v>739</v>
      </c>
      <c r="B38" s="62"/>
      <c r="C38" s="63"/>
      <c r="D38" s="64">
        <v>0.0</v>
      </c>
      <c r="E38" s="63"/>
      <c r="F38" s="61"/>
      <c r="G38" s="61"/>
      <c r="H38" s="61">
        <v>8.0</v>
      </c>
      <c r="I38" s="61">
        <v>8.0</v>
      </c>
      <c r="J38" s="63">
        <v>8.0</v>
      </c>
      <c r="K38" s="61"/>
      <c r="L38" s="61"/>
      <c r="M38" s="63">
        <v>8.0</v>
      </c>
      <c r="N38" s="63">
        <v>8.0</v>
      </c>
      <c r="O38" s="61"/>
      <c r="P38" s="61"/>
      <c r="Q38" s="61"/>
    </row>
    <row r="39" ht="15.75" hidden="1" customHeight="1">
      <c r="A39" s="61" t="s">
        <v>740</v>
      </c>
      <c r="B39" s="62"/>
      <c r="C39" s="64"/>
      <c r="D39" s="64"/>
      <c r="E39" s="64"/>
      <c r="F39" s="61"/>
      <c r="G39" s="61"/>
      <c r="H39" s="64">
        <v>8.0</v>
      </c>
      <c r="I39" s="64">
        <v>0.0</v>
      </c>
      <c r="J39" s="64">
        <v>8.0</v>
      </c>
      <c r="K39" s="61"/>
      <c r="L39" s="61"/>
      <c r="M39" s="64">
        <v>0.0</v>
      </c>
      <c r="N39" s="64">
        <v>8.0</v>
      </c>
      <c r="O39" s="61"/>
      <c r="P39" s="61"/>
      <c r="Q39" s="61"/>
    </row>
    <row r="40" ht="15.75" hidden="1" customHeight="1">
      <c r="A40" s="61" t="s">
        <v>741</v>
      </c>
      <c r="B40" s="62"/>
      <c r="C40" s="64"/>
      <c r="D40" s="64"/>
      <c r="E40" s="64"/>
      <c r="F40" s="61"/>
      <c r="G40" s="61"/>
      <c r="H40" s="64">
        <v>8.0</v>
      </c>
      <c r="I40" s="64">
        <v>8.0</v>
      </c>
      <c r="J40" s="64">
        <v>8.0</v>
      </c>
      <c r="K40" s="61"/>
      <c r="L40" s="61"/>
      <c r="M40" s="64">
        <v>0.0</v>
      </c>
      <c r="N40" s="64">
        <v>8.0</v>
      </c>
      <c r="O40" s="61"/>
      <c r="P40" s="61"/>
      <c r="Q40" s="61"/>
    </row>
    <row r="41" ht="15.75" hidden="1" customHeight="1">
      <c r="A41" s="61" t="s">
        <v>742</v>
      </c>
      <c r="B41" s="62"/>
      <c r="C41" s="64"/>
      <c r="D41" s="64"/>
      <c r="E41" s="64"/>
      <c r="F41" s="61"/>
      <c r="G41" s="61"/>
      <c r="H41" s="64">
        <v>8.0</v>
      </c>
      <c r="I41" s="64">
        <v>8.0</v>
      </c>
      <c r="J41" s="64">
        <v>8.0</v>
      </c>
      <c r="K41" s="61"/>
      <c r="L41" s="61"/>
      <c r="M41" s="64">
        <v>8.0</v>
      </c>
      <c r="N41" s="64">
        <v>8.0</v>
      </c>
      <c r="O41" s="61"/>
      <c r="P41" s="61"/>
      <c r="Q41" s="61"/>
    </row>
    <row r="42" ht="15.75" hidden="1" customHeight="1">
      <c r="A42" s="61" t="s">
        <v>743</v>
      </c>
      <c r="B42" s="62"/>
      <c r="C42" s="64"/>
      <c r="D42" s="64"/>
      <c r="E42" s="64"/>
      <c r="F42" s="61"/>
      <c r="G42" s="61"/>
      <c r="H42" s="64">
        <v>8.0</v>
      </c>
      <c r="I42" s="64">
        <v>8.0</v>
      </c>
      <c r="J42" s="64">
        <v>8.0</v>
      </c>
      <c r="K42" s="61"/>
      <c r="L42" s="61"/>
      <c r="M42" s="64">
        <v>8.0</v>
      </c>
      <c r="N42" s="64">
        <v>8.0</v>
      </c>
      <c r="O42" s="61"/>
      <c r="P42" s="61"/>
      <c r="Q42" s="61"/>
    </row>
    <row r="43" ht="15.75" hidden="1" customHeight="1">
      <c r="A43" s="61" t="s">
        <v>744</v>
      </c>
      <c r="B43" s="62"/>
      <c r="C43" s="64"/>
      <c r="D43" s="64"/>
      <c r="E43" s="64"/>
      <c r="F43" s="61"/>
      <c r="G43" s="61"/>
      <c r="H43" s="64">
        <v>8.0</v>
      </c>
      <c r="I43" s="64">
        <v>8.0</v>
      </c>
      <c r="J43" s="64">
        <v>8.0</v>
      </c>
      <c r="K43" s="61"/>
      <c r="L43" s="61"/>
      <c r="M43" s="64">
        <v>8.0</v>
      </c>
      <c r="N43" s="64">
        <v>8.0</v>
      </c>
      <c r="O43" s="61"/>
      <c r="P43" s="61"/>
      <c r="Q43" s="61"/>
    </row>
    <row r="44" ht="15.75" hidden="1" customHeight="1">
      <c r="A44" s="61" t="s">
        <v>745</v>
      </c>
      <c r="B44" s="62"/>
      <c r="C44" s="64"/>
      <c r="D44" s="64"/>
      <c r="E44" s="64"/>
      <c r="F44" s="61"/>
      <c r="G44" s="61"/>
      <c r="H44" s="64">
        <v>8.0</v>
      </c>
      <c r="I44" s="64">
        <v>8.0</v>
      </c>
      <c r="J44" s="64">
        <v>8.0</v>
      </c>
      <c r="K44" s="61"/>
      <c r="L44" s="61"/>
      <c r="M44" s="64">
        <v>8.0</v>
      </c>
      <c r="N44" s="64">
        <v>8.0</v>
      </c>
      <c r="O44" s="61"/>
      <c r="P44" s="61"/>
      <c r="Q44" s="61"/>
    </row>
    <row r="45" ht="15.75" hidden="1" customHeight="1">
      <c r="A45" s="61" t="s">
        <v>746</v>
      </c>
      <c r="B45" s="62"/>
      <c r="C45" s="64"/>
      <c r="D45" s="64"/>
      <c r="E45" s="64"/>
      <c r="F45" s="61"/>
      <c r="G45" s="61"/>
      <c r="H45" s="64">
        <v>8.0</v>
      </c>
      <c r="I45" s="64">
        <v>8.0</v>
      </c>
      <c r="J45" s="64">
        <v>8.0</v>
      </c>
      <c r="K45" s="61"/>
      <c r="L45" s="61"/>
      <c r="M45" s="64">
        <v>8.0</v>
      </c>
      <c r="N45" s="64">
        <v>8.0</v>
      </c>
      <c r="O45" s="61"/>
      <c r="P45" s="61"/>
      <c r="Q45" s="61"/>
    </row>
    <row r="46" ht="15.75" hidden="1" customHeight="1">
      <c r="A46" s="61" t="s">
        <v>747</v>
      </c>
      <c r="B46" s="62"/>
      <c r="C46" s="64"/>
      <c r="D46" s="64"/>
      <c r="E46" s="64"/>
      <c r="F46" s="61"/>
      <c r="G46" s="61"/>
      <c r="H46" s="64">
        <v>8.0</v>
      </c>
      <c r="I46" s="64">
        <v>0.0</v>
      </c>
      <c r="J46" s="64">
        <v>8.0</v>
      </c>
      <c r="K46" s="61"/>
      <c r="L46" s="61"/>
      <c r="M46" s="64">
        <v>0.0</v>
      </c>
      <c r="N46" s="64">
        <v>0.0</v>
      </c>
      <c r="O46" s="61"/>
      <c r="P46" s="61"/>
      <c r="Q46" s="61"/>
    </row>
    <row r="47" ht="15.75" hidden="1" customHeight="1">
      <c r="A47" s="61" t="s">
        <v>748</v>
      </c>
      <c r="B47" s="62"/>
      <c r="C47" s="64"/>
      <c r="D47" s="64"/>
      <c r="E47" s="64"/>
      <c r="F47" s="61"/>
      <c r="G47" s="61"/>
      <c r="H47" s="64">
        <v>0.0</v>
      </c>
      <c r="I47" s="64">
        <v>8.0</v>
      </c>
      <c r="J47" s="64">
        <v>8.0</v>
      </c>
      <c r="K47" s="61"/>
      <c r="L47" s="61"/>
      <c r="M47" s="64">
        <v>8.0</v>
      </c>
      <c r="N47" s="64">
        <v>8.0</v>
      </c>
      <c r="O47" s="61"/>
      <c r="P47" s="61"/>
      <c r="Q47" s="61"/>
    </row>
    <row r="48" ht="15.75" hidden="1" customHeight="1">
      <c r="A48" s="61" t="s">
        <v>749</v>
      </c>
      <c r="B48" s="62"/>
      <c r="C48" s="64"/>
      <c r="D48" s="64"/>
      <c r="E48" s="64"/>
      <c r="F48" s="61"/>
      <c r="G48" s="61"/>
      <c r="H48" s="64">
        <v>8.0</v>
      </c>
      <c r="I48" s="64">
        <v>8.0</v>
      </c>
      <c r="J48" s="64">
        <v>8.0</v>
      </c>
      <c r="K48" s="61"/>
      <c r="L48" s="61"/>
      <c r="M48" s="64">
        <v>8.0</v>
      </c>
      <c r="N48" s="64">
        <v>8.0</v>
      </c>
      <c r="O48" s="61"/>
      <c r="P48" s="61"/>
      <c r="Q48" s="61"/>
    </row>
    <row r="49" ht="15.75" hidden="1" customHeight="1">
      <c r="A49" s="61" t="s">
        <v>750</v>
      </c>
      <c r="B49" s="62"/>
      <c r="C49" s="64"/>
      <c r="D49" s="64"/>
      <c r="E49" s="64"/>
      <c r="F49" s="61"/>
      <c r="G49" s="61"/>
      <c r="H49" s="64">
        <v>8.0</v>
      </c>
      <c r="I49" s="64">
        <v>8.0</v>
      </c>
      <c r="J49" s="64">
        <v>8.0</v>
      </c>
      <c r="K49" s="61"/>
      <c r="L49" s="61"/>
      <c r="M49" s="64">
        <v>8.0</v>
      </c>
      <c r="N49" s="64">
        <v>0.0</v>
      </c>
      <c r="O49" s="61"/>
      <c r="P49" s="61"/>
      <c r="Q49" s="61"/>
    </row>
    <row r="50" ht="15.75" hidden="1" customHeight="1">
      <c r="A50" s="61" t="s">
        <v>751</v>
      </c>
      <c r="B50" s="62"/>
      <c r="C50" s="64"/>
      <c r="D50" s="64"/>
      <c r="E50" s="64"/>
      <c r="F50" s="61"/>
      <c r="G50" s="61"/>
      <c r="H50" s="64">
        <v>8.0</v>
      </c>
      <c r="I50" s="64">
        <v>8.0</v>
      </c>
      <c r="J50" s="64">
        <v>0.0</v>
      </c>
      <c r="K50" s="61"/>
      <c r="L50" s="61"/>
      <c r="M50" s="64">
        <v>8.0</v>
      </c>
      <c r="N50" s="64">
        <v>8.0</v>
      </c>
      <c r="O50" s="61"/>
      <c r="P50" s="61"/>
      <c r="Q50" s="61"/>
    </row>
    <row r="51" ht="15.75" hidden="1" customHeight="1">
      <c r="A51" s="61" t="s">
        <v>752</v>
      </c>
      <c r="B51" s="62"/>
      <c r="C51" s="64"/>
      <c r="D51" s="64"/>
      <c r="E51" s="64"/>
      <c r="F51" s="61"/>
      <c r="G51" s="61"/>
      <c r="H51" s="64">
        <v>8.0</v>
      </c>
      <c r="I51" s="64">
        <v>8.0</v>
      </c>
      <c r="J51" s="64">
        <v>8.0</v>
      </c>
      <c r="K51" s="61"/>
      <c r="L51" s="61"/>
      <c r="M51" s="64">
        <v>8.0</v>
      </c>
      <c r="N51" s="64">
        <v>8.0</v>
      </c>
      <c r="O51" s="61"/>
      <c r="P51" s="61"/>
      <c r="Q51" s="61"/>
    </row>
    <row r="52" ht="15.75" hidden="1" customHeight="1">
      <c r="A52" s="61" t="s">
        <v>753</v>
      </c>
      <c r="B52" s="62"/>
      <c r="C52" s="64"/>
      <c r="D52" s="64"/>
      <c r="E52" s="64"/>
      <c r="F52" s="61"/>
      <c r="G52" s="61"/>
      <c r="H52" s="64">
        <v>8.0</v>
      </c>
      <c r="I52" s="64">
        <v>8.0</v>
      </c>
      <c r="J52" s="64">
        <v>8.0</v>
      </c>
      <c r="K52" s="61"/>
      <c r="L52" s="61"/>
      <c r="M52" s="64">
        <v>8.0</v>
      </c>
      <c r="N52" s="64">
        <v>8.0</v>
      </c>
      <c r="O52" s="61"/>
      <c r="P52" s="61"/>
      <c r="Q52" s="61"/>
    </row>
    <row r="53" ht="15.75" hidden="1" customHeight="1">
      <c r="A53" s="61" t="s">
        <v>754</v>
      </c>
      <c r="B53" s="62"/>
      <c r="C53" s="64"/>
      <c r="D53" s="64"/>
      <c r="E53" s="64"/>
      <c r="F53" s="61"/>
      <c r="G53" s="61"/>
      <c r="H53" s="64">
        <v>8.0</v>
      </c>
      <c r="I53" s="64">
        <v>8.0</v>
      </c>
      <c r="J53" s="64">
        <v>8.0</v>
      </c>
      <c r="K53" s="61"/>
      <c r="L53" s="61"/>
      <c r="M53" s="64">
        <v>0.0</v>
      </c>
      <c r="N53" s="64">
        <v>8.0</v>
      </c>
      <c r="O53" s="61"/>
      <c r="P53" s="61"/>
      <c r="Q53" s="61"/>
    </row>
    <row r="54" ht="15.75" hidden="1" customHeight="1">
      <c r="A54" s="61" t="s">
        <v>755</v>
      </c>
      <c r="B54" s="65">
        <f t="shared" ref="B54:B114" si="4">COUNTIF(C54:Q54, "&lt;&gt;0")</f>
        <v>14</v>
      </c>
      <c r="C54" s="64">
        <v>8.0</v>
      </c>
      <c r="D54" s="64">
        <v>8.0</v>
      </c>
      <c r="E54" s="64">
        <v>8.0</v>
      </c>
      <c r="F54" s="64">
        <v>8.0</v>
      </c>
      <c r="G54" s="64">
        <v>8.0</v>
      </c>
      <c r="H54" s="64">
        <v>8.0</v>
      </c>
      <c r="I54" s="64">
        <v>8.0</v>
      </c>
      <c r="J54" s="64">
        <v>8.0</v>
      </c>
      <c r="K54" s="64">
        <v>0.0</v>
      </c>
      <c r="L54" s="64">
        <v>8.0</v>
      </c>
      <c r="M54" s="64">
        <v>8.0</v>
      </c>
      <c r="N54" s="64">
        <v>8.0</v>
      </c>
      <c r="O54" s="64">
        <v>8.0</v>
      </c>
      <c r="P54" s="64">
        <v>8.0</v>
      </c>
      <c r="Q54" s="64">
        <v>8.0</v>
      </c>
    </row>
    <row r="55" ht="15.75" hidden="1" customHeight="1">
      <c r="A55" s="61" t="s">
        <v>756</v>
      </c>
      <c r="B55" s="65">
        <f t="shared" si="4"/>
        <v>13</v>
      </c>
      <c r="C55" s="64">
        <v>8.0</v>
      </c>
      <c r="D55" s="64">
        <v>8.0</v>
      </c>
      <c r="E55" s="64">
        <v>0.0</v>
      </c>
      <c r="F55" s="64">
        <v>8.0</v>
      </c>
      <c r="G55" s="64">
        <v>8.0</v>
      </c>
      <c r="H55" s="64">
        <v>8.0</v>
      </c>
      <c r="I55" s="64">
        <v>8.0</v>
      </c>
      <c r="J55" s="64">
        <v>8.0</v>
      </c>
      <c r="K55" s="64">
        <v>8.0</v>
      </c>
      <c r="L55" s="64">
        <v>8.0</v>
      </c>
      <c r="M55" s="64">
        <v>8.0</v>
      </c>
      <c r="N55" s="64">
        <v>8.0</v>
      </c>
      <c r="O55" s="64">
        <v>8.0</v>
      </c>
      <c r="P55" s="64">
        <v>8.0</v>
      </c>
      <c r="Q55" s="64">
        <v>0.0</v>
      </c>
    </row>
    <row r="56" ht="15.75" hidden="1" customHeight="1">
      <c r="A56" s="61" t="s">
        <v>757</v>
      </c>
      <c r="B56" s="65">
        <f t="shared" si="4"/>
        <v>12</v>
      </c>
      <c r="C56" s="64">
        <v>8.0</v>
      </c>
      <c r="D56" s="64">
        <v>8.0</v>
      </c>
      <c r="E56" s="64">
        <v>8.0</v>
      </c>
      <c r="F56" s="64">
        <v>8.0</v>
      </c>
      <c r="G56" s="64">
        <v>0.0</v>
      </c>
      <c r="H56" s="64">
        <v>8.0</v>
      </c>
      <c r="I56" s="64">
        <v>8.0</v>
      </c>
      <c r="J56" s="64">
        <v>0.0</v>
      </c>
      <c r="K56" s="64">
        <v>8.0</v>
      </c>
      <c r="L56" s="64">
        <v>8.0</v>
      </c>
      <c r="M56" s="64">
        <v>8.0</v>
      </c>
      <c r="N56" s="64">
        <v>8.0</v>
      </c>
      <c r="O56" s="64">
        <v>8.0</v>
      </c>
      <c r="P56" s="64">
        <v>0.0</v>
      </c>
      <c r="Q56" s="64">
        <v>8.0</v>
      </c>
    </row>
    <row r="57" ht="15.75" hidden="1" customHeight="1">
      <c r="A57" s="61" t="s">
        <v>758</v>
      </c>
      <c r="B57" s="65">
        <f t="shared" si="4"/>
        <v>10</v>
      </c>
      <c r="C57" s="64">
        <v>8.0</v>
      </c>
      <c r="D57" s="64">
        <v>0.0</v>
      </c>
      <c r="E57" s="64">
        <v>0.0</v>
      </c>
      <c r="F57" s="64">
        <v>8.0</v>
      </c>
      <c r="G57" s="64">
        <v>8.0</v>
      </c>
      <c r="H57" s="64">
        <v>0.0</v>
      </c>
      <c r="I57" s="64">
        <v>8.0</v>
      </c>
      <c r="J57" s="64">
        <v>8.0</v>
      </c>
      <c r="K57" s="64">
        <v>8.0</v>
      </c>
      <c r="L57" s="64">
        <v>8.0</v>
      </c>
      <c r="M57" s="64">
        <v>8.0</v>
      </c>
      <c r="N57" s="64">
        <v>0.0</v>
      </c>
      <c r="O57" s="64">
        <v>0.0</v>
      </c>
      <c r="P57" s="64">
        <v>8.0</v>
      </c>
      <c r="Q57" s="64">
        <v>8.0</v>
      </c>
    </row>
    <row r="58" ht="15.75" hidden="1" customHeight="1">
      <c r="A58" s="61" t="s">
        <v>759</v>
      </c>
      <c r="B58" s="65">
        <f t="shared" si="4"/>
        <v>11</v>
      </c>
      <c r="C58" s="64">
        <v>8.0</v>
      </c>
      <c r="D58" s="64">
        <v>8.0</v>
      </c>
      <c r="E58" s="64">
        <v>8.0</v>
      </c>
      <c r="F58" s="64">
        <v>0.0</v>
      </c>
      <c r="G58" s="64">
        <v>8.0</v>
      </c>
      <c r="H58" s="64">
        <v>8.0</v>
      </c>
      <c r="I58" s="64">
        <v>8.0</v>
      </c>
      <c r="J58" s="64">
        <v>8.0</v>
      </c>
      <c r="K58" s="64">
        <v>0.0</v>
      </c>
      <c r="L58" s="64">
        <v>8.0</v>
      </c>
      <c r="M58" s="64">
        <v>8.0</v>
      </c>
      <c r="N58" s="64">
        <v>0.0</v>
      </c>
      <c r="O58" s="64">
        <v>8.0</v>
      </c>
      <c r="P58" s="64">
        <v>0.0</v>
      </c>
      <c r="Q58" s="64">
        <v>8.0</v>
      </c>
    </row>
    <row r="59" ht="15.75" hidden="1" customHeight="1">
      <c r="A59" s="61" t="s">
        <v>760</v>
      </c>
      <c r="B59" s="65">
        <f t="shared" si="4"/>
        <v>12</v>
      </c>
      <c r="C59" s="64">
        <v>0.0</v>
      </c>
      <c r="D59" s="64">
        <v>8.0</v>
      </c>
      <c r="E59" s="64">
        <v>8.0</v>
      </c>
      <c r="F59" s="64">
        <v>8.0</v>
      </c>
      <c r="G59" s="64">
        <v>8.0</v>
      </c>
      <c r="H59" s="64">
        <v>8.0</v>
      </c>
      <c r="I59" s="64">
        <v>0.0</v>
      </c>
      <c r="J59" s="64">
        <v>8.0</v>
      </c>
      <c r="K59" s="64">
        <v>8.0</v>
      </c>
      <c r="L59" s="64">
        <v>8.0</v>
      </c>
      <c r="M59" s="64">
        <v>8.0</v>
      </c>
      <c r="N59" s="64">
        <v>0.0</v>
      </c>
      <c r="O59" s="64">
        <v>8.0</v>
      </c>
      <c r="P59" s="64">
        <v>8.0</v>
      </c>
      <c r="Q59" s="64">
        <v>8.0</v>
      </c>
    </row>
    <row r="60" ht="15.75" hidden="1" customHeight="1">
      <c r="A60" s="61" t="s">
        <v>761</v>
      </c>
      <c r="B60" s="65">
        <f t="shared" si="4"/>
        <v>13</v>
      </c>
      <c r="C60" s="64">
        <v>8.0</v>
      </c>
      <c r="D60" s="64">
        <v>8.0</v>
      </c>
      <c r="E60" s="64">
        <v>8.0</v>
      </c>
      <c r="F60" s="64">
        <v>8.0</v>
      </c>
      <c r="G60" s="64">
        <v>8.0</v>
      </c>
      <c r="H60" s="64">
        <v>8.0</v>
      </c>
      <c r="I60" s="64">
        <v>0.0</v>
      </c>
      <c r="J60" s="64">
        <v>8.0</v>
      </c>
      <c r="K60" s="64">
        <v>8.0</v>
      </c>
      <c r="L60" s="64">
        <v>8.0</v>
      </c>
      <c r="M60" s="64">
        <v>0.0</v>
      </c>
      <c r="N60" s="64">
        <v>8.0</v>
      </c>
      <c r="O60" s="64">
        <v>8.0</v>
      </c>
      <c r="P60" s="64">
        <v>8.0</v>
      </c>
      <c r="Q60" s="64">
        <v>8.0</v>
      </c>
    </row>
    <row r="61" ht="15.75" hidden="1" customHeight="1">
      <c r="A61" s="61" t="s">
        <v>762</v>
      </c>
      <c r="B61" s="65">
        <f t="shared" si="4"/>
        <v>11</v>
      </c>
      <c r="C61" s="64">
        <v>8.0</v>
      </c>
      <c r="D61" s="64">
        <v>8.0</v>
      </c>
      <c r="E61" s="64">
        <v>0.0</v>
      </c>
      <c r="F61" s="64">
        <v>8.0</v>
      </c>
      <c r="G61" s="64">
        <v>8.0</v>
      </c>
      <c r="H61" s="64">
        <v>8.0</v>
      </c>
      <c r="I61" s="64">
        <v>8.0</v>
      </c>
      <c r="J61" s="64">
        <v>8.0</v>
      </c>
      <c r="K61" s="64">
        <v>8.0</v>
      </c>
      <c r="L61" s="64">
        <v>0.0</v>
      </c>
      <c r="M61" s="64">
        <v>0.0</v>
      </c>
      <c r="N61" s="64">
        <v>8.0</v>
      </c>
      <c r="O61" s="64">
        <v>0.0</v>
      </c>
      <c r="P61" s="64">
        <v>8.0</v>
      </c>
      <c r="Q61" s="64">
        <v>8.0</v>
      </c>
    </row>
    <row r="62" ht="15.75" hidden="1" customHeight="1">
      <c r="A62" s="61" t="s">
        <v>763</v>
      </c>
      <c r="B62" s="65">
        <f t="shared" si="4"/>
        <v>14</v>
      </c>
      <c r="C62" s="64">
        <v>8.0</v>
      </c>
      <c r="D62" s="64">
        <v>8.0</v>
      </c>
      <c r="E62" s="64">
        <v>8.0</v>
      </c>
      <c r="F62" s="64">
        <v>8.0</v>
      </c>
      <c r="G62" s="64">
        <v>8.0</v>
      </c>
      <c r="H62" s="64">
        <v>8.0</v>
      </c>
      <c r="I62" s="64">
        <v>8.0</v>
      </c>
      <c r="J62" s="64">
        <v>8.0</v>
      </c>
      <c r="K62" s="64">
        <v>8.0</v>
      </c>
      <c r="L62" s="64">
        <v>8.0</v>
      </c>
      <c r="M62" s="64">
        <v>8.0</v>
      </c>
      <c r="N62" s="64">
        <v>8.0</v>
      </c>
      <c r="O62" s="64">
        <v>8.0</v>
      </c>
      <c r="P62" s="64">
        <v>8.0</v>
      </c>
      <c r="Q62" s="64">
        <v>0.0</v>
      </c>
    </row>
    <row r="63" ht="15.75" hidden="1" customHeight="1">
      <c r="A63" s="61" t="s">
        <v>764</v>
      </c>
      <c r="B63" s="65">
        <f t="shared" si="4"/>
        <v>0</v>
      </c>
      <c r="C63" s="64">
        <v>0.0</v>
      </c>
      <c r="D63" s="64">
        <v>0.0</v>
      </c>
      <c r="E63" s="64">
        <v>0.0</v>
      </c>
      <c r="F63" s="64">
        <v>0.0</v>
      </c>
      <c r="G63" s="64">
        <v>0.0</v>
      </c>
      <c r="H63" s="64">
        <v>0.0</v>
      </c>
      <c r="I63" s="64">
        <v>0.0</v>
      </c>
      <c r="J63" s="64">
        <v>0.0</v>
      </c>
      <c r="K63" s="64">
        <v>0.0</v>
      </c>
      <c r="L63" s="64">
        <v>0.0</v>
      </c>
      <c r="M63" s="64">
        <v>0.0</v>
      </c>
      <c r="N63" s="64">
        <v>0.0</v>
      </c>
      <c r="O63" s="64">
        <v>0.0</v>
      </c>
      <c r="P63" s="64">
        <v>0.0</v>
      </c>
      <c r="Q63" s="64">
        <v>0.0</v>
      </c>
    </row>
    <row r="64" ht="15.75" hidden="1" customHeight="1">
      <c r="A64" s="61" t="s">
        <v>765</v>
      </c>
      <c r="B64" s="65">
        <f t="shared" si="4"/>
        <v>0</v>
      </c>
      <c r="C64" s="64">
        <v>0.0</v>
      </c>
      <c r="D64" s="64">
        <v>0.0</v>
      </c>
      <c r="E64" s="64">
        <v>0.0</v>
      </c>
      <c r="F64" s="64">
        <v>0.0</v>
      </c>
      <c r="G64" s="64">
        <v>0.0</v>
      </c>
      <c r="H64" s="64">
        <v>0.0</v>
      </c>
      <c r="I64" s="64">
        <v>0.0</v>
      </c>
      <c r="J64" s="64">
        <v>0.0</v>
      </c>
      <c r="K64" s="64">
        <v>0.0</v>
      </c>
      <c r="L64" s="64">
        <v>0.0</v>
      </c>
      <c r="M64" s="64">
        <v>0.0</v>
      </c>
      <c r="N64" s="64">
        <v>0.0</v>
      </c>
      <c r="O64" s="64">
        <v>0.0</v>
      </c>
      <c r="P64" s="64">
        <v>0.0</v>
      </c>
      <c r="Q64" s="64">
        <v>0.0</v>
      </c>
    </row>
    <row r="65" ht="15.75" hidden="1" customHeight="1">
      <c r="A65" s="61" t="s">
        <v>766</v>
      </c>
      <c r="B65" s="65">
        <f t="shared" si="4"/>
        <v>1</v>
      </c>
      <c r="C65" s="64">
        <v>8.0</v>
      </c>
      <c r="D65" s="64">
        <v>0.0</v>
      </c>
      <c r="E65" s="64">
        <v>0.0</v>
      </c>
      <c r="F65" s="64">
        <v>0.0</v>
      </c>
      <c r="G65" s="64">
        <v>0.0</v>
      </c>
      <c r="H65" s="64">
        <v>0.0</v>
      </c>
      <c r="I65" s="64">
        <v>0.0</v>
      </c>
      <c r="J65" s="64">
        <v>0.0</v>
      </c>
      <c r="K65" s="64">
        <v>0.0</v>
      </c>
      <c r="L65" s="64">
        <v>0.0</v>
      </c>
      <c r="M65" s="64">
        <v>0.0</v>
      </c>
      <c r="N65" s="64">
        <v>0.0</v>
      </c>
      <c r="O65" s="64">
        <v>0.0</v>
      </c>
      <c r="P65" s="64">
        <v>0.0</v>
      </c>
      <c r="Q65" s="64">
        <v>0.0</v>
      </c>
    </row>
    <row r="66" ht="15.75" hidden="1" customHeight="1">
      <c r="A66" s="61" t="s">
        <v>767</v>
      </c>
      <c r="B66" s="65">
        <f t="shared" si="4"/>
        <v>15</v>
      </c>
      <c r="C66" s="64">
        <v>8.0</v>
      </c>
      <c r="D66" s="64">
        <v>8.0</v>
      </c>
      <c r="E66" s="64">
        <v>8.0</v>
      </c>
      <c r="F66" s="64">
        <v>8.0</v>
      </c>
      <c r="G66" s="64">
        <v>8.0</v>
      </c>
      <c r="H66" s="64">
        <v>8.0</v>
      </c>
      <c r="I66" s="64">
        <v>8.0</v>
      </c>
      <c r="J66" s="64">
        <v>8.0</v>
      </c>
      <c r="K66" s="64">
        <v>8.0</v>
      </c>
      <c r="L66" s="64">
        <v>8.0</v>
      </c>
      <c r="M66" s="64">
        <v>8.0</v>
      </c>
      <c r="N66" s="64">
        <v>8.0</v>
      </c>
      <c r="O66" s="64">
        <v>8.0</v>
      </c>
      <c r="P66" s="64">
        <v>8.0</v>
      </c>
      <c r="Q66" s="64">
        <v>8.0</v>
      </c>
    </row>
    <row r="67" ht="15.75" hidden="1" customHeight="1">
      <c r="A67" s="61" t="s">
        <v>768</v>
      </c>
      <c r="B67" s="65">
        <f t="shared" si="4"/>
        <v>12</v>
      </c>
      <c r="C67" s="64">
        <v>8.0</v>
      </c>
      <c r="D67" s="64">
        <v>8.0</v>
      </c>
      <c r="E67" s="64">
        <v>8.0</v>
      </c>
      <c r="F67" s="64">
        <v>8.0</v>
      </c>
      <c r="G67" s="64">
        <v>8.0</v>
      </c>
      <c r="H67" s="64">
        <v>0.0</v>
      </c>
      <c r="I67" s="64">
        <v>0.0</v>
      </c>
      <c r="J67" s="64">
        <v>8.0</v>
      </c>
      <c r="K67" s="64">
        <v>8.0</v>
      </c>
      <c r="L67" s="64">
        <v>8.0</v>
      </c>
      <c r="M67" s="64">
        <v>0.0</v>
      </c>
      <c r="N67" s="64">
        <v>8.0</v>
      </c>
      <c r="O67" s="64">
        <v>8.0</v>
      </c>
      <c r="P67" s="64">
        <v>8.0</v>
      </c>
      <c r="Q67" s="64">
        <v>8.0</v>
      </c>
    </row>
    <row r="68" ht="15.75" hidden="1" customHeight="1">
      <c r="A68" s="61" t="s">
        <v>769</v>
      </c>
      <c r="B68" s="65">
        <f t="shared" si="4"/>
        <v>12</v>
      </c>
      <c r="C68" s="64">
        <v>8.0</v>
      </c>
      <c r="D68" s="64">
        <v>8.0</v>
      </c>
      <c r="E68" s="64">
        <v>0.0</v>
      </c>
      <c r="F68" s="64">
        <v>8.0</v>
      </c>
      <c r="G68" s="64">
        <v>8.0</v>
      </c>
      <c r="H68" s="64">
        <v>8.0</v>
      </c>
      <c r="I68" s="64">
        <v>8.0</v>
      </c>
      <c r="J68" s="64">
        <v>8.0</v>
      </c>
      <c r="K68" s="64">
        <v>8.0</v>
      </c>
      <c r="L68" s="64">
        <v>8.0</v>
      </c>
      <c r="M68" s="64">
        <v>8.0</v>
      </c>
      <c r="N68" s="64">
        <v>8.0</v>
      </c>
      <c r="O68" s="64">
        <v>0.0</v>
      </c>
      <c r="P68" s="64">
        <v>8.0</v>
      </c>
      <c r="Q68" s="64">
        <v>0.0</v>
      </c>
    </row>
    <row r="69" ht="15.75" hidden="1" customHeight="1">
      <c r="A69" s="61" t="s">
        <v>770</v>
      </c>
      <c r="B69" s="65">
        <f t="shared" si="4"/>
        <v>13</v>
      </c>
      <c r="C69" s="64">
        <v>0.0</v>
      </c>
      <c r="D69" s="64">
        <v>0.0</v>
      </c>
      <c r="E69" s="64">
        <v>8.0</v>
      </c>
      <c r="F69" s="64">
        <v>8.0</v>
      </c>
      <c r="G69" s="64">
        <v>8.0</v>
      </c>
      <c r="H69" s="64">
        <v>8.0</v>
      </c>
      <c r="I69" s="64">
        <v>8.0</v>
      </c>
      <c r="J69" s="64">
        <v>8.0</v>
      </c>
      <c r="K69" s="64">
        <v>8.0</v>
      </c>
      <c r="L69" s="64">
        <v>4.0</v>
      </c>
      <c r="M69" s="64">
        <v>8.0</v>
      </c>
      <c r="N69" s="64">
        <v>8.0</v>
      </c>
      <c r="O69" s="64">
        <v>8.0</v>
      </c>
      <c r="P69" s="64">
        <v>8.0</v>
      </c>
      <c r="Q69" s="64">
        <v>8.0</v>
      </c>
    </row>
    <row r="70" ht="15.75" hidden="1" customHeight="1">
      <c r="A70" s="61" t="s">
        <v>771</v>
      </c>
      <c r="B70" s="65">
        <f t="shared" si="4"/>
        <v>13</v>
      </c>
      <c r="C70" s="64">
        <v>8.0</v>
      </c>
      <c r="D70" s="64">
        <v>8.0</v>
      </c>
      <c r="E70" s="64">
        <v>8.0</v>
      </c>
      <c r="F70" s="64">
        <v>8.0</v>
      </c>
      <c r="G70" s="64">
        <v>0.0</v>
      </c>
      <c r="H70" s="64">
        <v>8.0</v>
      </c>
      <c r="I70" s="64">
        <v>8.0</v>
      </c>
      <c r="J70" s="64">
        <v>0.0</v>
      </c>
      <c r="K70" s="64">
        <v>8.0</v>
      </c>
      <c r="L70" s="64">
        <v>8.0</v>
      </c>
      <c r="M70" s="64">
        <v>8.0</v>
      </c>
      <c r="N70" s="64">
        <v>8.0</v>
      </c>
      <c r="O70" s="64">
        <v>8.0</v>
      </c>
      <c r="P70" s="64">
        <v>8.0</v>
      </c>
      <c r="Q70" s="64">
        <v>8.0</v>
      </c>
    </row>
    <row r="71" ht="15.75" hidden="1" customHeight="1">
      <c r="A71" s="61" t="s">
        <v>772</v>
      </c>
      <c r="B71" s="65">
        <f t="shared" si="4"/>
        <v>13</v>
      </c>
      <c r="C71" s="64">
        <v>8.0</v>
      </c>
      <c r="D71" s="64">
        <v>8.0</v>
      </c>
      <c r="E71" s="64">
        <v>8.0</v>
      </c>
      <c r="F71" s="64">
        <v>8.0</v>
      </c>
      <c r="G71" s="64">
        <v>8.0</v>
      </c>
      <c r="H71" s="64">
        <v>0.0</v>
      </c>
      <c r="I71" s="64">
        <v>8.0</v>
      </c>
      <c r="J71" s="64">
        <v>8.0</v>
      </c>
      <c r="K71" s="64">
        <v>8.0</v>
      </c>
      <c r="L71" s="64">
        <v>8.0</v>
      </c>
      <c r="M71" s="64">
        <v>8.0</v>
      </c>
      <c r="N71" s="64">
        <v>0.0</v>
      </c>
      <c r="O71" s="64">
        <v>8.0</v>
      </c>
      <c r="P71" s="64">
        <v>8.0</v>
      </c>
      <c r="Q71" s="64">
        <v>8.0</v>
      </c>
    </row>
    <row r="72" ht="15.75" hidden="1" customHeight="1">
      <c r="A72" s="61" t="s">
        <v>773</v>
      </c>
      <c r="B72" s="65">
        <f t="shared" si="4"/>
        <v>10</v>
      </c>
      <c r="C72" s="64">
        <v>8.0</v>
      </c>
      <c r="D72" s="64">
        <v>8.0</v>
      </c>
      <c r="E72" s="64">
        <v>8.0</v>
      </c>
      <c r="F72" s="64">
        <v>0.0</v>
      </c>
      <c r="G72" s="64">
        <v>8.0</v>
      </c>
      <c r="H72" s="64">
        <v>0.0</v>
      </c>
      <c r="I72" s="64">
        <v>8.0</v>
      </c>
      <c r="J72" s="64">
        <v>8.0</v>
      </c>
      <c r="K72" s="64">
        <v>0.0</v>
      </c>
      <c r="L72" s="64">
        <v>8.0</v>
      </c>
      <c r="M72" s="64">
        <v>8.0</v>
      </c>
      <c r="N72" s="64">
        <v>8.0</v>
      </c>
      <c r="O72" s="64">
        <v>0.0</v>
      </c>
      <c r="P72" s="64">
        <v>0.0</v>
      </c>
      <c r="Q72" s="64">
        <v>8.0</v>
      </c>
    </row>
    <row r="73" ht="15.75" hidden="1" customHeight="1">
      <c r="A73" s="61" t="s">
        <v>774</v>
      </c>
      <c r="B73" s="65">
        <f t="shared" si="4"/>
        <v>14</v>
      </c>
      <c r="C73" s="64">
        <v>8.0</v>
      </c>
      <c r="D73" s="64">
        <v>8.0</v>
      </c>
      <c r="E73" s="64">
        <v>8.0</v>
      </c>
      <c r="F73" s="64">
        <v>8.0</v>
      </c>
      <c r="G73" s="64">
        <v>8.0</v>
      </c>
      <c r="H73" s="64">
        <v>8.0</v>
      </c>
      <c r="I73" s="64">
        <v>8.0</v>
      </c>
      <c r="J73" s="64">
        <v>8.0</v>
      </c>
      <c r="K73" s="64">
        <v>8.0</v>
      </c>
      <c r="L73" s="64">
        <v>8.0</v>
      </c>
      <c r="M73" s="64">
        <v>8.0</v>
      </c>
      <c r="N73" s="64">
        <v>8.0</v>
      </c>
      <c r="O73" s="64">
        <v>0.0</v>
      </c>
      <c r="P73" s="64">
        <v>8.0</v>
      </c>
      <c r="Q73" s="64">
        <v>8.0</v>
      </c>
    </row>
    <row r="74" ht="15.75" hidden="1" customHeight="1">
      <c r="A74" s="61" t="s">
        <v>775</v>
      </c>
      <c r="B74" s="65">
        <f t="shared" si="4"/>
        <v>0</v>
      </c>
      <c r="C74" s="64">
        <v>0.0</v>
      </c>
      <c r="D74" s="64">
        <v>0.0</v>
      </c>
      <c r="E74" s="64">
        <v>0.0</v>
      </c>
      <c r="F74" s="64">
        <v>0.0</v>
      </c>
      <c r="G74" s="64">
        <v>0.0</v>
      </c>
      <c r="H74" s="64">
        <v>0.0</v>
      </c>
      <c r="I74" s="64">
        <v>0.0</v>
      </c>
      <c r="J74" s="64">
        <v>0.0</v>
      </c>
      <c r="K74" s="64">
        <v>0.0</v>
      </c>
      <c r="L74" s="64">
        <v>0.0</v>
      </c>
      <c r="M74" s="64">
        <v>0.0</v>
      </c>
      <c r="N74" s="64">
        <v>0.0</v>
      </c>
      <c r="O74" s="64">
        <v>0.0</v>
      </c>
      <c r="P74" s="64">
        <v>0.0</v>
      </c>
      <c r="Q74" s="64">
        <v>0.0</v>
      </c>
    </row>
    <row r="75" ht="15.75" hidden="1" customHeight="1">
      <c r="A75" s="61" t="s">
        <v>776</v>
      </c>
      <c r="B75" s="65">
        <f t="shared" si="4"/>
        <v>13</v>
      </c>
      <c r="C75" s="66">
        <v>8.0</v>
      </c>
      <c r="D75" s="66">
        <v>8.0</v>
      </c>
      <c r="E75" s="66">
        <v>0.0</v>
      </c>
      <c r="F75" s="66">
        <v>8.0</v>
      </c>
      <c r="G75" s="66">
        <v>8.0</v>
      </c>
      <c r="H75" s="66">
        <v>8.0</v>
      </c>
      <c r="I75" s="66">
        <v>0.0</v>
      </c>
      <c r="J75" s="66">
        <v>8.0</v>
      </c>
      <c r="K75" s="66">
        <v>8.0</v>
      </c>
      <c r="L75" s="66">
        <v>8.0</v>
      </c>
      <c r="M75" s="66">
        <v>8.0</v>
      </c>
      <c r="N75" s="66">
        <v>8.0</v>
      </c>
      <c r="O75" s="66">
        <v>8.0</v>
      </c>
      <c r="P75" s="66">
        <v>8.0</v>
      </c>
      <c r="Q75" s="66">
        <v>8.0</v>
      </c>
    </row>
    <row r="76" ht="15.75" hidden="1" customHeight="1">
      <c r="A76" s="61" t="s">
        <v>777</v>
      </c>
      <c r="B76" s="65">
        <f t="shared" si="4"/>
        <v>14</v>
      </c>
      <c r="C76" s="66">
        <v>8.0</v>
      </c>
      <c r="D76" s="66">
        <v>8.0</v>
      </c>
      <c r="E76" s="66">
        <v>8.0</v>
      </c>
      <c r="F76" s="66">
        <v>8.0</v>
      </c>
      <c r="G76" s="66">
        <v>0.0</v>
      </c>
      <c r="H76" s="66">
        <v>8.0</v>
      </c>
      <c r="I76" s="66">
        <v>8.0</v>
      </c>
      <c r="J76" s="66">
        <v>8.0</v>
      </c>
      <c r="K76" s="66">
        <v>8.0</v>
      </c>
      <c r="L76" s="66">
        <v>8.0</v>
      </c>
      <c r="M76" s="66">
        <v>8.0</v>
      </c>
      <c r="N76" s="66">
        <v>8.0</v>
      </c>
      <c r="O76" s="66">
        <v>8.0</v>
      </c>
      <c r="P76" s="66">
        <v>8.0</v>
      </c>
      <c r="Q76" s="66">
        <v>8.0</v>
      </c>
    </row>
    <row r="77" ht="15.75" hidden="1" customHeight="1">
      <c r="A77" s="61" t="s">
        <v>778</v>
      </c>
      <c r="B77" s="65">
        <f t="shared" si="4"/>
        <v>10</v>
      </c>
      <c r="C77" s="66">
        <v>8.0</v>
      </c>
      <c r="D77" s="66">
        <v>0.0</v>
      </c>
      <c r="E77" s="66">
        <v>8.0</v>
      </c>
      <c r="F77" s="66">
        <v>8.0</v>
      </c>
      <c r="G77" s="66">
        <v>8.0</v>
      </c>
      <c r="H77" s="66">
        <v>8.0</v>
      </c>
      <c r="I77" s="66">
        <v>8.0</v>
      </c>
      <c r="J77" s="66">
        <v>0.0</v>
      </c>
      <c r="K77" s="66">
        <v>4.0</v>
      </c>
      <c r="L77" s="66">
        <v>8.0</v>
      </c>
      <c r="M77" s="66">
        <v>8.0</v>
      </c>
      <c r="N77" s="66">
        <v>8.0</v>
      </c>
      <c r="O77" s="66">
        <v>0.0</v>
      </c>
      <c r="P77" s="66">
        <v>0.0</v>
      </c>
      <c r="Q77" s="66">
        <v>0.0</v>
      </c>
    </row>
    <row r="78" ht="15.75" hidden="1" customHeight="1">
      <c r="A78" s="61" t="s">
        <v>779</v>
      </c>
      <c r="B78" s="65">
        <f t="shared" si="4"/>
        <v>14</v>
      </c>
      <c r="C78" s="66">
        <v>8.0</v>
      </c>
      <c r="D78" s="66">
        <v>8.0</v>
      </c>
      <c r="E78" s="66">
        <v>8.0</v>
      </c>
      <c r="F78" s="66">
        <v>8.0</v>
      </c>
      <c r="G78" s="66">
        <v>8.0</v>
      </c>
      <c r="H78" s="66">
        <v>8.0</v>
      </c>
      <c r="I78" s="66">
        <v>8.0</v>
      </c>
      <c r="J78" s="66">
        <v>8.0</v>
      </c>
      <c r="K78" s="66">
        <v>8.0</v>
      </c>
      <c r="L78" s="66">
        <v>8.0</v>
      </c>
      <c r="M78" s="66">
        <v>8.0</v>
      </c>
      <c r="N78" s="66">
        <v>0.0</v>
      </c>
      <c r="O78" s="66">
        <v>8.0</v>
      </c>
      <c r="P78" s="66">
        <v>8.0</v>
      </c>
      <c r="Q78" s="66">
        <v>8.0</v>
      </c>
    </row>
    <row r="79" ht="15.75" hidden="1" customHeight="1">
      <c r="A79" s="61" t="s">
        <v>780</v>
      </c>
      <c r="B79" s="65">
        <f t="shared" si="4"/>
        <v>13</v>
      </c>
      <c r="C79" s="66">
        <v>8.0</v>
      </c>
      <c r="D79" s="66">
        <v>8.0</v>
      </c>
      <c r="E79" s="66">
        <v>8.0</v>
      </c>
      <c r="F79" s="66">
        <v>0.0</v>
      </c>
      <c r="G79" s="66">
        <v>8.0</v>
      </c>
      <c r="H79" s="66">
        <v>8.0</v>
      </c>
      <c r="I79" s="66">
        <v>8.0</v>
      </c>
      <c r="J79" s="66">
        <v>8.0</v>
      </c>
      <c r="K79" s="66">
        <v>8.0</v>
      </c>
      <c r="L79" s="66">
        <v>4.0</v>
      </c>
      <c r="M79" s="66">
        <v>8.0</v>
      </c>
      <c r="N79" s="66">
        <v>8.0</v>
      </c>
      <c r="O79" s="66">
        <v>8.0</v>
      </c>
      <c r="P79" s="66">
        <v>0.0</v>
      </c>
      <c r="Q79" s="66">
        <v>8.0</v>
      </c>
    </row>
    <row r="80" ht="15.75" hidden="1" customHeight="1">
      <c r="A80" s="61" t="s">
        <v>781</v>
      </c>
      <c r="B80" s="65">
        <f t="shared" si="4"/>
        <v>14</v>
      </c>
      <c r="C80" s="66">
        <v>8.0</v>
      </c>
      <c r="D80" s="66">
        <v>8.0</v>
      </c>
      <c r="E80" s="66">
        <v>8.0</v>
      </c>
      <c r="F80" s="66">
        <v>8.0</v>
      </c>
      <c r="G80" s="66">
        <v>8.0</v>
      </c>
      <c r="H80" s="66">
        <v>8.0</v>
      </c>
      <c r="I80" s="66">
        <v>8.0</v>
      </c>
      <c r="J80" s="66">
        <v>8.0</v>
      </c>
      <c r="K80" s="66">
        <v>8.0</v>
      </c>
      <c r="L80" s="66">
        <v>8.0</v>
      </c>
      <c r="M80" s="66">
        <v>8.0</v>
      </c>
      <c r="N80" s="66">
        <v>8.0</v>
      </c>
      <c r="O80" s="66">
        <v>0.0</v>
      </c>
      <c r="P80" s="66">
        <v>8.0</v>
      </c>
      <c r="Q80" s="66">
        <v>8.0</v>
      </c>
    </row>
    <row r="81" ht="15.75" hidden="1" customHeight="1">
      <c r="A81" s="61" t="s">
        <v>782</v>
      </c>
      <c r="B81" s="65">
        <f t="shared" si="4"/>
        <v>12</v>
      </c>
      <c r="C81" s="66">
        <v>0.0</v>
      </c>
      <c r="D81" s="66">
        <v>8.0</v>
      </c>
      <c r="E81" s="66">
        <v>8.0</v>
      </c>
      <c r="F81" s="66">
        <v>8.0</v>
      </c>
      <c r="G81" s="66">
        <v>8.0</v>
      </c>
      <c r="H81" s="66">
        <v>8.0</v>
      </c>
      <c r="I81" s="66">
        <v>0.0</v>
      </c>
      <c r="J81" s="66">
        <v>8.0</v>
      </c>
      <c r="K81" s="66">
        <v>8.0</v>
      </c>
      <c r="L81" s="66">
        <v>8.0</v>
      </c>
      <c r="M81" s="66">
        <v>0.0</v>
      </c>
      <c r="N81" s="66">
        <v>8.0</v>
      </c>
      <c r="O81" s="66">
        <v>8.0</v>
      </c>
      <c r="P81" s="66">
        <v>8.0</v>
      </c>
      <c r="Q81" s="66">
        <v>8.0</v>
      </c>
    </row>
    <row r="82" ht="15.75" hidden="1" customHeight="1">
      <c r="A82" s="61" t="s">
        <v>783</v>
      </c>
      <c r="B82" s="65">
        <f t="shared" si="4"/>
        <v>13</v>
      </c>
      <c r="C82" s="66">
        <v>8.0</v>
      </c>
      <c r="D82" s="66">
        <v>8.0</v>
      </c>
      <c r="E82" s="66">
        <v>0.0</v>
      </c>
      <c r="F82" s="66">
        <v>8.0</v>
      </c>
      <c r="G82" s="66">
        <v>8.0</v>
      </c>
      <c r="H82" s="66">
        <v>8.0</v>
      </c>
      <c r="I82" s="66">
        <v>0.0</v>
      </c>
      <c r="J82" s="66">
        <v>8.0</v>
      </c>
      <c r="K82" s="66">
        <v>8.0</v>
      </c>
      <c r="L82" s="66">
        <v>8.0</v>
      </c>
      <c r="M82" s="66">
        <v>8.0</v>
      </c>
      <c r="N82" s="66">
        <v>8.0</v>
      </c>
      <c r="O82" s="66">
        <v>8.0</v>
      </c>
      <c r="P82" s="66">
        <v>8.0</v>
      </c>
      <c r="Q82" s="66">
        <v>8.0</v>
      </c>
    </row>
    <row r="83" ht="15.75" hidden="1" customHeight="1">
      <c r="A83" s="61" t="s">
        <v>784</v>
      </c>
      <c r="B83" s="65">
        <f t="shared" si="4"/>
        <v>14</v>
      </c>
      <c r="C83" s="66">
        <v>8.0</v>
      </c>
      <c r="D83" s="66">
        <v>8.0</v>
      </c>
      <c r="E83" s="66">
        <v>8.0</v>
      </c>
      <c r="F83" s="66">
        <v>8.0</v>
      </c>
      <c r="G83" s="66">
        <v>8.0</v>
      </c>
      <c r="H83" s="66">
        <v>8.0</v>
      </c>
      <c r="I83" s="66">
        <v>0.0</v>
      </c>
      <c r="J83" s="66">
        <v>8.0</v>
      </c>
      <c r="K83" s="66">
        <v>8.0</v>
      </c>
      <c r="L83" s="66">
        <v>8.0</v>
      </c>
      <c r="M83" s="66">
        <v>8.0</v>
      </c>
      <c r="N83" s="66">
        <v>8.0</v>
      </c>
      <c r="O83" s="66">
        <v>8.0</v>
      </c>
      <c r="P83" s="66">
        <v>8.0</v>
      </c>
      <c r="Q83" s="66">
        <v>8.0</v>
      </c>
    </row>
    <row r="84" ht="15.75" customHeight="1">
      <c r="A84" s="61" t="s">
        <v>785</v>
      </c>
      <c r="B84" s="65">
        <f t="shared" si="4"/>
        <v>14</v>
      </c>
      <c r="C84" s="66">
        <v>8.0</v>
      </c>
      <c r="D84" s="66">
        <v>0.0</v>
      </c>
      <c r="E84" s="66">
        <v>8.0</v>
      </c>
      <c r="F84" s="66">
        <v>8.0</v>
      </c>
      <c r="G84" s="66">
        <v>8.0</v>
      </c>
      <c r="H84" s="66">
        <v>8.0</v>
      </c>
      <c r="I84" s="66">
        <v>8.0</v>
      </c>
      <c r="J84" s="66">
        <v>8.0</v>
      </c>
      <c r="K84" s="66">
        <v>8.0</v>
      </c>
      <c r="L84" s="66">
        <v>8.0</v>
      </c>
      <c r="M84" s="66">
        <v>8.0</v>
      </c>
      <c r="N84" s="66">
        <v>8.0</v>
      </c>
      <c r="O84" s="66">
        <v>8.0</v>
      </c>
      <c r="P84" s="66">
        <v>8.0</v>
      </c>
      <c r="Q84" s="66">
        <v>8.0</v>
      </c>
    </row>
    <row r="85" ht="15.75" customHeight="1">
      <c r="A85" s="61" t="s">
        <v>786</v>
      </c>
      <c r="B85" s="65">
        <f t="shared" si="4"/>
        <v>1</v>
      </c>
      <c r="C85" s="66">
        <v>8.0</v>
      </c>
      <c r="D85" s="66">
        <v>0.0</v>
      </c>
      <c r="E85" s="66">
        <v>0.0</v>
      </c>
      <c r="F85" s="66">
        <v>0.0</v>
      </c>
      <c r="G85" s="66">
        <v>0.0</v>
      </c>
      <c r="H85" s="66">
        <v>0.0</v>
      </c>
      <c r="I85" s="66">
        <v>0.0</v>
      </c>
      <c r="J85" s="66">
        <v>0.0</v>
      </c>
      <c r="K85" s="66">
        <v>0.0</v>
      </c>
      <c r="L85" s="66">
        <v>0.0</v>
      </c>
      <c r="M85" s="66">
        <v>0.0</v>
      </c>
      <c r="N85" s="66">
        <v>0.0</v>
      </c>
      <c r="O85" s="66">
        <v>0.0</v>
      </c>
      <c r="P85" s="66">
        <v>0.0</v>
      </c>
      <c r="Q85" s="66">
        <v>0.0</v>
      </c>
    </row>
    <row r="86" ht="15.75" customHeight="1">
      <c r="A86" s="61" t="s">
        <v>787</v>
      </c>
      <c r="B86" s="65">
        <f t="shared" si="4"/>
        <v>14</v>
      </c>
      <c r="C86" s="66">
        <v>8.0</v>
      </c>
      <c r="D86" s="66">
        <v>8.0</v>
      </c>
      <c r="E86" s="66">
        <v>8.0</v>
      </c>
      <c r="F86" s="66">
        <v>8.0</v>
      </c>
      <c r="G86" s="66">
        <v>8.0</v>
      </c>
      <c r="H86" s="66">
        <v>8.0</v>
      </c>
      <c r="I86" s="66">
        <v>8.0</v>
      </c>
      <c r="J86" s="66">
        <v>8.0</v>
      </c>
      <c r="K86" s="66">
        <v>0.0</v>
      </c>
      <c r="L86" s="66">
        <v>8.0</v>
      </c>
      <c r="M86" s="66">
        <v>8.0</v>
      </c>
      <c r="N86" s="66">
        <v>8.0</v>
      </c>
      <c r="O86" s="66">
        <v>8.0</v>
      </c>
      <c r="P86" s="66">
        <v>8.0</v>
      </c>
      <c r="Q86" s="66">
        <v>8.0</v>
      </c>
    </row>
    <row r="87" ht="15.75" customHeight="1">
      <c r="A87" s="61" t="s">
        <v>788</v>
      </c>
      <c r="B87" s="65">
        <f t="shared" si="4"/>
        <v>14</v>
      </c>
      <c r="C87" s="66">
        <v>8.0</v>
      </c>
      <c r="D87" s="66">
        <v>8.0</v>
      </c>
      <c r="E87" s="66">
        <v>8.0</v>
      </c>
      <c r="F87" s="66">
        <v>0.0</v>
      </c>
      <c r="G87" s="66">
        <v>8.0</v>
      </c>
      <c r="H87" s="66">
        <v>8.0</v>
      </c>
      <c r="I87" s="66">
        <v>8.0</v>
      </c>
      <c r="J87" s="66">
        <v>8.0</v>
      </c>
      <c r="K87" s="66">
        <v>8.0</v>
      </c>
      <c r="L87" s="66">
        <v>8.0</v>
      </c>
      <c r="M87" s="66">
        <v>8.0</v>
      </c>
      <c r="N87" s="66">
        <v>8.0</v>
      </c>
      <c r="O87" s="66">
        <v>8.0</v>
      </c>
      <c r="P87" s="66">
        <v>8.0</v>
      </c>
      <c r="Q87" s="66">
        <v>8.0</v>
      </c>
    </row>
    <row r="88" ht="15.75" customHeight="1">
      <c r="A88" s="61" t="s">
        <v>789</v>
      </c>
      <c r="B88" s="65">
        <f t="shared" si="4"/>
        <v>14</v>
      </c>
      <c r="C88" s="66">
        <v>8.0</v>
      </c>
      <c r="D88" s="66">
        <v>8.0</v>
      </c>
      <c r="E88" s="66">
        <v>8.0</v>
      </c>
      <c r="F88" s="66">
        <v>8.0</v>
      </c>
      <c r="G88" s="66">
        <v>8.0</v>
      </c>
      <c r="H88" s="66">
        <v>8.0</v>
      </c>
      <c r="I88" s="66">
        <v>0.0</v>
      </c>
      <c r="J88" s="66">
        <v>8.0</v>
      </c>
      <c r="K88" s="66">
        <v>8.0</v>
      </c>
      <c r="L88" s="66">
        <v>8.0</v>
      </c>
      <c r="M88" s="66">
        <v>8.0</v>
      </c>
      <c r="N88" s="66">
        <v>8.0</v>
      </c>
      <c r="O88" s="66">
        <v>8.0</v>
      </c>
      <c r="P88" s="66">
        <v>8.0</v>
      </c>
      <c r="Q88" s="66">
        <v>8.0</v>
      </c>
    </row>
    <row r="89" ht="15.75" customHeight="1">
      <c r="A89" s="61" t="s">
        <v>790</v>
      </c>
      <c r="B89" s="65">
        <f t="shared" si="4"/>
        <v>13</v>
      </c>
      <c r="C89" s="66">
        <v>8.0</v>
      </c>
      <c r="D89" s="66">
        <v>8.0</v>
      </c>
      <c r="E89" s="66">
        <v>0.0</v>
      </c>
      <c r="F89" s="66">
        <v>8.0</v>
      </c>
      <c r="G89" s="66">
        <v>8.0</v>
      </c>
      <c r="H89" s="66">
        <v>8.0</v>
      </c>
      <c r="I89" s="66">
        <v>8.0</v>
      </c>
      <c r="J89" s="66">
        <v>8.0</v>
      </c>
      <c r="K89" s="66">
        <v>8.0</v>
      </c>
      <c r="L89" s="66">
        <v>0.0</v>
      </c>
      <c r="M89" s="66">
        <v>8.0</v>
      </c>
      <c r="N89" s="66">
        <v>8.0</v>
      </c>
      <c r="O89" s="66">
        <v>8.0</v>
      </c>
      <c r="P89" s="66">
        <v>8.0</v>
      </c>
      <c r="Q89" s="66">
        <v>8.0</v>
      </c>
    </row>
    <row r="90" ht="15.75" customHeight="1">
      <c r="A90" s="61" t="s">
        <v>791</v>
      </c>
      <c r="B90" s="65">
        <f t="shared" si="4"/>
        <v>15</v>
      </c>
      <c r="C90" s="66">
        <v>8.0</v>
      </c>
      <c r="D90" s="66">
        <v>8.0</v>
      </c>
      <c r="E90" s="66">
        <v>8.0</v>
      </c>
      <c r="F90" s="66">
        <v>8.0</v>
      </c>
      <c r="G90" s="66">
        <v>8.0</v>
      </c>
      <c r="H90" s="66">
        <v>8.0</v>
      </c>
      <c r="I90" s="66">
        <v>8.0</v>
      </c>
      <c r="J90" s="66">
        <v>8.0</v>
      </c>
      <c r="K90" s="66">
        <v>8.0</v>
      </c>
      <c r="L90" s="66">
        <v>8.0</v>
      </c>
      <c r="M90" s="66">
        <v>8.0</v>
      </c>
      <c r="N90" s="66">
        <v>8.0</v>
      </c>
      <c r="O90" s="66">
        <v>8.0</v>
      </c>
      <c r="P90" s="66">
        <v>8.0</v>
      </c>
      <c r="Q90" s="66">
        <v>8.0</v>
      </c>
    </row>
    <row r="91" ht="15.75" customHeight="1">
      <c r="A91" s="61" t="s">
        <v>792</v>
      </c>
      <c r="B91" s="65">
        <f t="shared" si="4"/>
        <v>15</v>
      </c>
      <c r="C91" s="66">
        <v>8.0</v>
      </c>
      <c r="D91" s="66">
        <v>8.0</v>
      </c>
      <c r="E91" s="66">
        <v>8.0</v>
      </c>
      <c r="F91" s="66">
        <v>8.0</v>
      </c>
      <c r="G91" s="66">
        <v>8.0</v>
      </c>
      <c r="H91" s="66">
        <v>8.0</v>
      </c>
      <c r="I91" s="66">
        <v>8.0</v>
      </c>
      <c r="J91" s="66">
        <v>8.0</v>
      </c>
      <c r="K91" s="66">
        <v>8.0</v>
      </c>
      <c r="L91" s="66">
        <v>8.0</v>
      </c>
      <c r="M91" s="66">
        <v>8.0</v>
      </c>
      <c r="N91" s="66">
        <v>8.0</v>
      </c>
      <c r="O91" s="66">
        <v>8.0</v>
      </c>
      <c r="P91" s="66">
        <v>8.0</v>
      </c>
      <c r="Q91" s="66">
        <v>8.0</v>
      </c>
    </row>
    <row r="92" ht="15.75" customHeight="1">
      <c r="A92" s="61" t="s">
        <v>793</v>
      </c>
      <c r="B92" s="65">
        <f t="shared" si="4"/>
        <v>15</v>
      </c>
      <c r="C92" s="66">
        <v>8.0</v>
      </c>
      <c r="D92" s="66">
        <v>8.0</v>
      </c>
      <c r="E92" s="66">
        <v>8.0</v>
      </c>
      <c r="F92" s="66">
        <v>8.0</v>
      </c>
      <c r="G92" s="66">
        <v>8.0</v>
      </c>
      <c r="H92" s="66">
        <v>8.0</v>
      </c>
      <c r="I92" s="66">
        <v>8.0</v>
      </c>
      <c r="J92" s="66">
        <v>8.0</v>
      </c>
      <c r="K92" s="66">
        <v>8.0</v>
      </c>
      <c r="L92" s="66">
        <v>8.0</v>
      </c>
      <c r="M92" s="66">
        <v>8.0</v>
      </c>
      <c r="N92" s="66">
        <v>8.0</v>
      </c>
      <c r="O92" s="66">
        <v>8.0</v>
      </c>
      <c r="P92" s="66">
        <v>8.0</v>
      </c>
      <c r="Q92" s="66">
        <v>8.0</v>
      </c>
    </row>
    <row r="93" ht="15.75" customHeight="1">
      <c r="A93" s="61" t="s">
        <v>794</v>
      </c>
      <c r="B93" s="65">
        <f t="shared" si="4"/>
        <v>15</v>
      </c>
      <c r="C93" s="66">
        <v>8.0</v>
      </c>
      <c r="D93" s="66">
        <v>8.0</v>
      </c>
      <c r="E93" s="66">
        <v>8.0</v>
      </c>
      <c r="F93" s="66">
        <v>8.0</v>
      </c>
      <c r="G93" s="66">
        <v>8.0</v>
      </c>
      <c r="H93" s="66">
        <v>8.0</v>
      </c>
      <c r="I93" s="66">
        <v>8.0</v>
      </c>
      <c r="J93" s="66">
        <v>8.0</v>
      </c>
      <c r="K93" s="66">
        <v>8.0</v>
      </c>
      <c r="L93" s="66">
        <v>8.0</v>
      </c>
      <c r="M93" s="66">
        <v>8.0</v>
      </c>
      <c r="N93" s="66">
        <v>8.0</v>
      </c>
      <c r="O93" s="66">
        <v>8.0</v>
      </c>
      <c r="P93" s="66">
        <v>8.0</v>
      </c>
      <c r="Q93" s="66">
        <v>8.0</v>
      </c>
    </row>
    <row r="94" ht="15.75" customHeight="1">
      <c r="A94" s="61" t="s">
        <v>795</v>
      </c>
      <c r="B94" s="65">
        <f t="shared" si="4"/>
        <v>15</v>
      </c>
      <c r="C94" s="66">
        <v>8.0</v>
      </c>
      <c r="D94" s="66">
        <v>8.0</v>
      </c>
      <c r="E94" s="66">
        <v>8.0</v>
      </c>
      <c r="F94" s="66">
        <v>8.0</v>
      </c>
      <c r="G94" s="66">
        <v>8.0</v>
      </c>
      <c r="H94" s="66">
        <v>8.0</v>
      </c>
      <c r="I94" s="66">
        <v>8.0</v>
      </c>
      <c r="J94" s="66">
        <v>8.0</v>
      </c>
      <c r="K94" s="66">
        <v>8.0</v>
      </c>
      <c r="L94" s="66">
        <v>8.0</v>
      </c>
      <c r="M94" s="66">
        <v>8.0</v>
      </c>
      <c r="N94" s="66">
        <v>8.0</v>
      </c>
      <c r="O94" s="66">
        <v>8.0</v>
      </c>
      <c r="P94" s="66">
        <v>8.0</v>
      </c>
      <c r="Q94" s="66">
        <v>8.0</v>
      </c>
    </row>
    <row r="95" ht="15.75" customHeight="1">
      <c r="A95" s="61" t="s">
        <v>796</v>
      </c>
      <c r="B95" s="65">
        <f t="shared" si="4"/>
        <v>15</v>
      </c>
      <c r="C95" s="66">
        <v>8.0</v>
      </c>
      <c r="D95" s="66">
        <v>8.0</v>
      </c>
      <c r="E95" s="66">
        <v>8.0</v>
      </c>
      <c r="F95" s="66">
        <v>8.0</v>
      </c>
      <c r="G95" s="66">
        <v>8.0</v>
      </c>
      <c r="H95" s="66">
        <v>8.0</v>
      </c>
      <c r="I95" s="66">
        <v>8.0</v>
      </c>
      <c r="J95" s="66">
        <v>8.0</v>
      </c>
      <c r="K95" s="66">
        <v>8.0</v>
      </c>
      <c r="L95" s="66">
        <v>8.0</v>
      </c>
      <c r="M95" s="66">
        <v>8.0</v>
      </c>
      <c r="N95" s="66">
        <v>8.0</v>
      </c>
      <c r="O95" s="66">
        <v>8.0</v>
      </c>
      <c r="P95" s="66">
        <v>8.0</v>
      </c>
      <c r="Q95" s="66">
        <v>8.0</v>
      </c>
    </row>
    <row r="96" ht="15.75" customHeight="1">
      <c r="A96" s="61" t="s">
        <v>797</v>
      </c>
      <c r="B96" s="65">
        <f t="shared" si="4"/>
        <v>15</v>
      </c>
      <c r="C96" s="66">
        <v>8.0</v>
      </c>
      <c r="D96" s="66">
        <v>8.0</v>
      </c>
      <c r="E96" s="66">
        <v>8.0</v>
      </c>
      <c r="F96" s="66">
        <v>8.0</v>
      </c>
      <c r="G96" s="66">
        <v>8.0</v>
      </c>
      <c r="H96" s="66">
        <v>8.0</v>
      </c>
      <c r="I96" s="66">
        <v>8.0</v>
      </c>
      <c r="J96" s="66">
        <v>8.0</v>
      </c>
      <c r="K96" s="66">
        <v>8.0</v>
      </c>
      <c r="L96" s="66">
        <v>8.0</v>
      </c>
      <c r="M96" s="66">
        <v>8.0</v>
      </c>
      <c r="N96" s="66">
        <v>8.0</v>
      </c>
      <c r="O96" s="66">
        <v>8.0</v>
      </c>
      <c r="P96" s="66">
        <v>8.0</v>
      </c>
      <c r="Q96" s="66">
        <v>8.0</v>
      </c>
    </row>
    <row r="97" ht="15.75" customHeight="1">
      <c r="A97" s="61" t="s">
        <v>798</v>
      </c>
      <c r="B97" s="65">
        <f t="shared" si="4"/>
        <v>15</v>
      </c>
      <c r="C97" s="66">
        <v>8.0</v>
      </c>
      <c r="D97" s="66">
        <v>8.0</v>
      </c>
      <c r="E97" s="66">
        <v>8.0</v>
      </c>
      <c r="F97" s="66">
        <v>8.0</v>
      </c>
      <c r="G97" s="66">
        <v>8.0</v>
      </c>
      <c r="H97" s="66">
        <v>8.0</v>
      </c>
      <c r="I97" s="66">
        <v>8.0</v>
      </c>
      <c r="J97" s="66">
        <v>8.0</v>
      </c>
      <c r="K97" s="66">
        <v>8.0</v>
      </c>
      <c r="L97" s="66">
        <v>8.0</v>
      </c>
      <c r="M97" s="66">
        <v>8.0</v>
      </c>
      <c r="N97" s="66">
        <v>8.0</v>
      </c>
      <c r="O97" s="66">
        <v>8.0</v>
      </c>
      <c r="P97" s="66">
        <v>8.0</v>
      </c>
      <c r="Q97" s="66">
        <v>8.0</v>
      </c>
    </row>
    <row r="98" ht="15.75" customHeight="1">
      <c r="A98" s="61" t="s">
        <v>799</v>
      </c>
      <c r="B98" s="65">
        <f t="shared" si="4"/>
        <v>15</v>
      </c>
      <c r="C98" s="66">
        <v>8.0</v>
      </c>
      <c r="D98" s="66">
        <v>8.0</v>
      </c>
      <c r="E98" s="66">
        <v>8.0</v>
      </c>
      <c r="F98" s="66">
        <v>8.0</v>
      </c>
      <c r="G98" s="66">
        <v>8.0</v>
      </c>
      <c r="H98" s="66">
        <v>8.0</v>
      </c>
      <c r="I98" s="66">
        <v>8.0</v>
      </c>
      <c r="J98" s="66">
        <v>8.0</v>
      </c>
      <c r="K98" s="66">
        <v>8.0</v>
      </c>
      <c r="L98" s="66">
        <v>8.0</v>
      </c>
      <c r="M98" s="66">
        <v>8.0</v>
      </c>
      <c r="N98" s="66">
        <v>8.0</v>
      </c>
      <c r="O98" s="66">
        <v>8.0</v>
      </c>
      <c r="P98" s="66">
        <v>8.0</v>
      </c>
      <c r="Q98" s="66">
        <v>8.0</v>
      </c>
    </row>
    <row r="99" ht="15.75" customHeight="1">
      <c r="A99" s="61" t="s">
        <v>800</v>
      </c>
      <c r="B99" s="65">
        <f t="shared" si="4"/>
        <v>15</v>
      </c>
      <c r="C99" s="66">
        <v>8.0</v>
      </c>
      <c r="D99" s="66">
        <v>8.0</v>
      </c>
      <c r="E99" s="66">
        <v>8.0</v>
      </c>
      <c r="F99" s="66">
        <v>8.0</v>
      </c>
      <c r="G99" s="66">
        <v>8.0</v>
      </c>
      <c r="H99" s="66">
        <v>8.0</v>
      </c>
      <c r="I99" s="66">
        <v>8.0</v>
      </c>
      <c r="J99" s="66">
        <v>8.0</v>
      </c>
      <c r="K99" s="66">
        <v>8.0</v>
      </c>
      <c r="L99" s="66">
        <v>8.0</v>
      </c>
      <c r="M99" s="66">
        <v>8.0</v>
      </c>
      <c r="N99" s="66">
        <v>8.0</v>
      </c>
      <c r="O99" s="66">
        <v>8.0</v>
      </c>
      <c r="P99" s="66">
        <v>8.0</v>
      </c>
      <c r="Q99" s="66">
        <v>8.0</v>
      </c>
    </row>
    <row r="100" ht="15.75" customHeight="1">
      <c r="A100" s="61" t="s">
        <v>801</v>
      </c>
      <c r="B100" s="65">
        <f t="shared" si="4"/>
        <v>15</v>
      </c>
      <c r="C100" s="66">
        <v>8.0</v>
      </c>
      <c r="D100" s="66">
        <v>8.0</v>
      </c>
      <c r="E100" s="66">
        <v>8.0</v>
      </c>
      <c r="F100" s="66">
        <v>8.0</v>
      </c>
      <c r="G100" s="66">
        <v>8.0</v>
      </c>
      <c r="H100" s="66">
        <v>8.0</v>
      </c>
      <c r="I100" s="66">
        <v>8.0</v>
      </c>
      <c r="J100" s="66">
        <v>8.0</v>
      </c>
      <c r="K100" s="66">
        <v>8.0</v>
      </c>
      <c r="L100" s="66">
        <v>8.0</v>
      </c>
      <c r="M100" s="66">
        <v>8.0</v>
      </c>
      <c r="N100" s="66">
        <v>8.0</v>
      </c>
      <c r="O100" s="66">
        <v>8.0</v>
      </c>
      <c r="P100" s="66">
        <v>8.0</v>
      </c>
      <c r="Q100" s="66">
        <v>8.0</v>
      </c>
    </row>
    <row r="101" ht="15.75" customHeight="1">
      <c r="A101" s="61" t="s">
        <v>802</v>
      </c>
      <c r="B101" s="65">
        <f t="shared" si="4"/>
        <v>15</v>
      </c>
      <c r="C101" s="66">
        <v>8.0</v>
      </c>
      <c r="D101" s="66">
        <v>8.0</v>
      </c>
      <c r="E101" s="66">
        <v>8.0</v>
      </c>
      <c r="F101" s="66">
        <v>8.0</v>
      </c>
      <c r="G101" s="66">
        <v>8.0</v>
      </c>
      <c r="H101" s="66">
        <v>8.0</v>
      </c>
      <c r="I101" s="66">
        <v>8.0</v>
      </c>
      <c r="J101" s="66">
        <v>8.0</v>
      </c>
      <c r="K101" s="66">
        <v>8.0</v>
      </c>
      <c r="L101" s="66">
        <v>8.0</v>
      </c>
      <c r="M101" s="66">
        <v>8.0</v>
      </c>
      <c r="N101" s="66">
        <v>8.0</v>
      </c>
      <c r="O101" s="66">
        <v>8.0</v>
      </c>
      <c r="P101" s="66">
        <v>8.0</v>
      </c>
      <c r="Q101" s="66">
        <v>8.0</v>
      </c>
    </row>
    <row r="102" ht="15.75" customHeight="1">
      <c r="A102" s="61" t="s">
        <v>803</v>
      </c>
      <c r="B102" s="65">
        <f t="shared" si="4"/>
        <v>14</v>
      </c>
      <c r="C102" s="66">
        <v>0.0</v>
      </c>
      <c r="D102" s="66">
        <v>8.0</v>
      </c>
      <c r="E102" s="66">
        <v>8.0</v>
      </c>
      <c r="F102" s="66">
        <v>8.0</v>
      </c>
      <c r="G102" s="66">
        <v>8.0</v>
      </c>
      <c r="H102" s="66">
        <v>8.0</v>
      </c>
      <c r="I102" s="66">
        <v>8.0</v>
      </c>
      <c r="J102" s="66">
        <v>8.0</v>
      </c>
      <c r="K102" s="66">
        <v>8.0</v>
      </c>
      <c r="L102" s="66">
        <v>8.0</v>
      </c>
      <c r="M102" s="66">
        <v>8.0</v>
      </c>
      <c r="N102" s="66">
        <v>8.0</v>
      </c>
      <c r="O102" s="66">
        <v>8.0</v>
      </c>
      <c r="P102" s="66">
        <v>8.0</v>
      </c>
      <c r="Q102" s="66">
        <v>8.0</v>
      </c>
    </row>
    <row r="103" ht="15.75" customHeight="1">
      <c r="A103" s="61" t="s">
        <v>804</v>
      </c>
      <c r="B103" s="65">
        <f t="shared" si="4"/>
        <v>15</v>
      </c>
      <c r="C103" s="66">
        <v>8.0</v>
      </c>
      <c r="D103" s="66">
        <v>8.0</v>
      </c>
      <c r="E103" s="66">
        <v>8.0</v>
      </c>
      <c r="F103" s="66">
        <v>8.0</v>
      </c>
      <c r="G103" s="66">
        <v>8.0</v>
      </c>
      <c r="H103" s="66">
        <v>8.0</v>
      </c>
      <c r="I103" s="66">
        <v>8.0</v>
      </c>
      <c r="J103" s="66">
        <v>8.0</v>
      </c>
      <c r="K103" s="66">
        <v>8.0</v>
      </c>
      <c r="L103" s="66">
        <v>8.0</v>
      </c>
      <c r="M103" s="66">
        <v>8.0</v>
      </c>
      <c r="N103" s="66">
        <v>8.0</v>
      </c>
      <c r="O103" s="66">
        <v>8.0</v>
      </c>
      <c r="P103" s="66">
        <v>8.0</v>
      </c>
      <c r="Q103" s="66">
        <v>8.0</v>
      </c>
    </row>
    <row r="104" ht="15.75" customHeight="1">
      <c r="A104" s="61" t="s">
        <v>805</v>
      </c>
      <c r="B104" s="65">
        <f t="shared" si="4"/>
        <v>15</v>
      </c>
      <c r="C104" s="66">
        <v>8.0</v>
      </c>
      <c r="D104" s="66">
        <v>8.0</v>
      </c>
      <c r="E104" s="66">
        <v>8.0</v>
      </c>
      <c r="F104" s="66">
        <v>8.0</v>
      </c>
      <c r="G104" s="66">
        <v>8.0</v>
      </c>
      <c r="H104" s="66">
        <v>8.0</v>
      </c>
      <c r="I104" s="66">
        <v>8.0</v>
      </c>
      <c r="J104" s="66">
        <v>8.0</v>
      </c>
      <c r="K104" s="66">
        <v>8.0</v>
      </c>
      <c r="L104" s="66">
        <v>8.0</v>
      </c>
      <c r="M104" s="66">
        <v>8.0</v>
      </c>
      <c r="N104" s="66">
        <v>8.0</v>
      </c>
      <c r="O104" s="66">
        <v>8.0</v>
      </c>
      <c r="P104" s="66">
        <v>8.0</v>
      </c>
      <c r="Q104" s="66">
        <v>8.0</v>
      </c>
    </row>
    <row r="105" ht="15.75" customHeight="1">
      <c r="A105" s="61" t="s">
        <v>806</v>
      </c>
      <c r="B105" s="65">
        <f t="shared" si="4"/>
        <v>15</v>
      </c>
      <c r="C105" s="66">
        <v>8.0</v>
      </c>
      <c r="D105" s="66">
        <v>8.0</v>
      </c>
      <c r="E105" s="66">
        <v>8.0</v>
      </c>
      <c r="F105" s="66">
        <v>8.0</v>
      </c>
      <c r="G105" s="66">
        <v>8.0</v>
      </c>
      <c r="H105" s="66">
        <v>8.0</v>
      </c>
      <c r="I105" s="66">
        <v>8.0</v>
      </c>
      <c r="J105" s="66">
        <v>8.0</v>
      </c>
      <c r="K105" s="66">
        <v>8.0</v>
      </c>
      <c r="L105" s="66">
        <v>8.0</v>
      </c>
      <c r="M105" s="66">
        <v>8.0</v>
      </c>
      <c r="N105" s="66">
        <v>8.0</v>
      </c>
      <c r="O105" s="66">
        <v>8.0</v>
      </c>
      <c r="P105" s="66">
        <v>8.0</v>
      </c>
      <c r="Q105" s="66">
        <v>8.0</v>
      </c>
    </row>
    <row r="106" ht="15.75" customHeight="1">
      <c r="A106" s="61" t="s">
        <v>807</v>
      </c>
      <c r="B106" s="65">
        <f t="shared" si="4"/>
        <v>15</v>
      </c>
      <c r="C106" s="66">
        <v>8.0</v>
      </c>
      <c r="D106" s="66">
        <v>8.0</v>
      </c>
      <c r="E106" s="66">
        <v>8.0</v>
      </c>
      <c r="F106" s="66">
        <v>8.0</v>
      </c>
      <c r="G106" s="66">
        <v>8.0</v>
      </c>
      <c r="H106" s="66">
        <v>8.0</v>
      </c>
      <c r="I106" s="66">
        <v>8.0</v>
      </c>
      <c r="J106" s="66">
        <v>8.0</v>
      </c>
      <c r="K106" s="66">
        <v>8.0</v>
      </c>
      <c r="L106" s="66">
        <v>8.0</v>
      </c>
      <c r="M106" s="66">
        <v>8.0</v>
      </c>
      <c r="N106" s="66">
        <v>8.0</v>
      </c>
      <c r="O106" s="66">
        <v>8.0</v>
      </c>
      <c r="P106" s="66">
        <v>8.0</v>
      </c>
      <c r="Q106" s="66">
        <v>8.0</v>
      </c>
    </row>
    <row r="107" ht="15.75" customHeight="1">
      <c r="A107" s="61" t="s">
        <v>808</v>
      </c>
      <c r="B107" s="65">
        <f t="shared" si="4"/>
        <v>15</v>
      </c>
      <c r="C107" s="66">
        <v>8.0</v>
      </c>
      <c r="D107" s="66">
        <v>8.0</v>
      </c>
      <c r="E107" s="66">
        <v>8.0</v>
      </c>
      <c r="F107" s="66">
        <v>8.0</v>
      </c>
      <c r="G107" s="66">
        <v>8.0</v>
      </c>
      <c r="H107" s="66">
        <v>8.0</v>
      </c>
      <c r="I107" s="66">
        <v>8.0</v>
      </c>
      <c r="J107" s="66">
        <v>8.0</v>
      </c>
      <c r="K107" s="66">
        <v>8.0</v>
      </c>
      <c r="L107" s="66">
        <v>8.0</v>
      </c>
      <c r="M107" s="66">
        <v>8.0</v>
      </c>
      <c r="N107" s="66">
        <v>8.0</v>
      </c>
      <c r="O107" s="66">
        <v>8.0</v>
      </c>
      <c r="P107" s="66">
        <v>8.0</v>
      </c>
      <c r="Q107" s="66">
        <v>8.0</v>
      </c>
    </row>
    <row r="108" ht="15.75" customHeight="1">
      <c r="A108" s="61" t="s">
        <v>809</v>
      </c>
      <c r="B108" s="65">
        <f t="shared" si="4"/>
        <v>15</v>
      </c>
      <c r="C108" s="66">
        <v>8.0</v>
      </c>
      <c r="D108" s="66">
        <v>8.0</v>
      </c>
      <c r="E108" s="66">
        <v>8.0</v>
      </c>
      <c r="F108" s="66">
        <v>8.0</v>
      </c>
      <c r="G108" s="66">
        <v>8.0</v>
      </c>
      <c r="H108" s="66">
        <v>8.0</v>
      </c>
      <c r="I108" s="66">
        <v>8.0</v>
      </c>
      <c r="J108" s="66">
        <v>8.0</v>
      </c>
      <c r="K108" s="66">
        <v>8.0</v>
      </c>
      <c r="L108" s="66">
        <v>8.0</v>
      </c>
      <c r="M108" s="66">
        <v>8.0</v>
      </c>
      <c r="N108" s="66">
        <v>8.0</v>
      </c>
      <c r="O108" s="66">
        <v>8.0</v>
      </c>
      <c r="P108" s="66">
        <v>8.0</v>
      </c>
      <c r="Q108" s="66">
        <v>8.0</v>
      </c>
    </row>
    <row r="109" ht="15.75" customHeight="1">
      <c r="A109" s="61" t="s">
        <v>810</v>
      </c>
      <c r="B109" s="65">
        <f t="shared" si="4"/>
        <v>15</v>
      </c>
      <c r="C109" s="66">
        <v>8.0</v>
      </c>
      <c r="D109" s="66">
        <v>8.0</v>
      </c>
      <c r="E109" s="66">
        <v>8.0</v>
      </c>
      <c r="F109" s="66">
        <v>8.0</v>
      </c>
      <c r="G109" s="66">
        <v>8.0</v>
      </c>
      <c r="H109" s="66">
        <v>8.0</v>
      </c>
      <c r="I109" s="66">
        <v>8.0</v>
      </c>
      <c r="J109" s="66">
        <v>8.0</v>
      </c>
      <c r="K109" s="66">
        <v>8.0</v>
      </c>
      <c r="L109" s="66">
        <v>8.0</v>
      </c>
      <c r="M109" s="66">
        <v>8.0</v>
      </c>
      <c r="N109" s="66">
        <v>8.0</v>
      </c>
      <c r="O109" s="66">
        <v>8.0</v>
      </c>
      <c r="P109" s="66">
        <v>8.0</v>
      </c>
      <c r="Q109" s="66">
        <v>8.0</v>
      </c>
    </row>
    <row r="110" ht="15.75" customHeight="1">
      <c r="A110" s="61" t="s">
        <v>811</v>
      </c>
      <c r="B110" s="65">
        <f t="shared" si="4"/>
        <v>15</v>
      </c>
      <c r="C110" s="66">
        <v>8.0</v>
      </c>
      <c r="D110" s="66">
        <v>8.0</v>
      </c>
      <c r="E110" s="66">
        <v>8.0</v>
      </c>
      <c r="F110" s="66">
        <v>8.0</v>
      </c>
      <c r="G110" s="66">
        <v>8.0</v>
      </c>
      <c r="H110" s="66">
        <v>8.0</v>
      </c>
      <c r="I110" s="66">
        <v>8.0</v>
      </c>
      <c r="J110" s="66">
        <v>8.0</v>
      </c>
      <c r="K110" s="66">
        <v>8.0</v>
      </c>
      <c r="L110" s="66">
        <v>8.0</v>
      </c>
      <c r="M110" s="66">
        <v>8.0</v>
      </c>
      <c r="N110" s="66">
        <v>8.0</v>
      </c>
      <c r="O110" s="66">
        <v>8.0</v>
      </c>
      <c r="P110" s="66">
        <v>8.0</v>
      </c>
      <c r="Q110" s="66">
        <v>8.0</v>
      </c>
    </row>
    <row r="111" ht="15.75" customHeight="1">
      <c r="A111" s="61" t="s">
        <v>812</v>
      </c>
      <c r="B111" s="65">
        <f t="shared" si="4"/>
        <v>15</v>
      </c>
      <c r="C111" s="66">
        <v>8.0</v>
      </c>
      <c r="D111" s="66">
        <v>8.0</v>
      </c>
      <c r="E111" s="66">
        <v>8.0</v>
      </c>
      <c r="F111" s="66">
        <v>8.0</v>
      </c>
      <c r="G111" s="66">
        <v>8.0</v>
      </c>
      <c r="H111" s="66">
        <v>8.0</v>
      </c>
      <c r="I111" s="66">
        <v>8.0</v>
      </c>
      <c r="J111" s="66">
        <v>8.0</v>
      </c>
      <c r="K111" s="66">
        <v>8.0</v>
      </c>
      <c r="L111" s="66">
        <v>8.0</v>
      </c>
      <c r="M111" s="66">
        <v>8.0</v>
      </c>
      <c r="N111" s="66">
        <v>8.0</v>
      </c>
      <c r="O111" s="66">
        <v>8.0</v>
      </c>
      <c r="P111" s="66">
        <v>8.0</v>
      </c>
      <c r="Q111" s="66">
        <v>8.0</v>
      </c>
    </row>
    <row r="112" ht="15.75" customHeight="1">
      <c r="A112" s="61" t="s">
        <v>813</v>
      </c>
      <c r="B112" s="65">
        <f t="shared" si="4"/>
        <v>15</v>
      </c>
      <c r="C112" s="66">
        <v>8.0</v>
      </c>
      <c r="D112" s="66">
        <v>8.0</v>
      </c>
      <c r="E112" s="66">
        <v>8.0</v>
      </c>
      <c r="F112" s="66">
        <v>8.0</v>
      </c>
      <c r="G112" s="66">
        <v>8.0</v>
      </c>
      <c r="H112" s="66">
        <v>8.0</v>
      </c>
      <c r="I112" s="66">
        <v>8.0</v>
      </c>
      <c r="J112" s="66">
        <v>8.0</v>
      </c>
      <c r="K112" s="66">
        <v>8.0</v>
      </c>
      <c r="L112" s="66">
        <v>8.0</v>
      </c>
      <c r="M112" s="66">
        <v>8.0</v>
      </c>
      <c r="N112" s="66">
        <v>8.0</v>
      </c>
      <c r="O112" s="66">
        <v>8.0</v>
      </c>
      <c r="P112" s="66">
        <v>8.0</v>
      </c>
      <c r="Q112" s="66">
        <v>8.0</v>
      </c>
    </row>
    <row r="113" ht="15.75" customHeight="1">
      <c r="A113" s="61" t="s">
        <v>814</v>
      </c>
      <c r="B113" s="65">
        <f t="shared" si="4"/>
        <v>15</v>
      </c>
      <c r="C113" s="66">
        <v>8.0</v>
      </c>
      <c r="D113" s="66">
        <v>8.0</v>
      </c>
      <c r="E113" s="66">
        <v>8.0</v>
      </c>
      <c r="F113" s="66">
        <v>8.0</v>
      </c>
      <c r="G113" s="66">
        <v>8.0</v>
      </c>
      <c r="H113" s="66">
        <v>8.0</v>
      </c>
      <c r="I113" s="66">
        <v>8.0</v>
      </c>
      <c r="J113" s="66">
        <v>8.0</v>
      </c>
      <c r="K113" s="66">
        <v>8.0</v>
      </c>
      <c r="L113" s="66">
        <v>8.0</v>
      </c>
      <c r="M113" s="66">
        <v>8.0</v>
      </c>
      <c r="N113" s="66">
        <v>8.0</v>
      </c>
      <c r="O113" s="66">
        <v>8.0</v>
      </c>
      <c r="P113" s="66">
        <v>8.0</v>
      </c>
      <c r="Q113" s="66">
        <v>8.0</v>
      </c>
    </row>
    <row r="114" ht="15.75" customHeight="1">
      <c r="A114" s="61" t="s">
        <v>815</v>
      </c>
      <c r="B114" s="65">
        <f t="shared" si="4"/>
        <v>0</v>
      </c>
      <c r="C114" s="61"/>
      <c r="D114" s="61"/>
      <c r="E114" s="61"/>
      <c r="F114" s="61"/>
      <c r="G114" s="61"/>
      <c r="H114" s="61"/>
      <c r="I114" s="61"/>
      <c r="J114" s="61"/>
      <c r="K114" s="61"/>
      <c r="L114" s="61"/>
      <c r="M114" s="61"/>
      <c r="N114" s="61"/>
      <c r="O114" s="61"/>
      <c r="P114" s="61"/>
      <c r="Q114" s="61"/>
    </row>
    <row r="115" ht="15.75" customHeight="1">
      <c r="A115" s="61"/>
      <c r="B115" s="65"/>
      <c r="C115" s="61"/>
      <c r="D115" s="61"/>
      <c r="E115" s="61"/>
      <c r="F115" s="61"/>
      <c r="G115" s="61"/>
      <c r="H115" s="61"/>
      <c r="I115" s="61"/>
      <c r="J115" s="61"/>
      <c r="K115" s="61"/>
      <c r="L115" s="61"/>
      <c r="M115" s="61"/>
      <c r="N115" s="61"/>
      <c r="O115" s="61"/>
      <c r="P115" s="61"/>
      <c r="Q115" s="61"/>
    </row>
    <row r="116" ht="15.75" customHeight="1">
      <c r="A116" s="61"/>
      <c r="B116" s="65"/>
      <c r="C116" s="61"/>
      <c r="D116" s="61"/>
      <c r="E116" s="61"/>
      <c r="F116" s="61"/>
      <c r="G116" s="61"/>
      <c r="H116" s="61"/>
      <c r="I116" s="61"/>
      <c r="J116" s="61"/>
      <c r="K116" s="61"/>
      <c r="L116" s="61"/>
      <c r="M116" s="61"/>
      <c r="N116" s="61"/>
      <c r="O116" s="61"/>
      <c r="P116" s="61"/>
      <c r="Q116" s="61"/>
    </row>
    <row r="117" ht="15.75" customHeight="1">
      <c r="A117" s="61"/>
      <c r="B117" s="65"/>
      <c r="C117" s="61"/>
      <c r="D117" s="61"/>
      <c r="E117" s="61"/>
      <c r="F117" s="61"/>
      <c r="G117" s="61"/>
      <c r="H117" s="61"/>
      <c r="I117" s="61"/>
      <c r="J117" s="61"/>
      <c r="K117" s="61"/>
      <c r="L117" s="61"/>
      <c r="M117" s="61"/>
      <c r="N117" s="61"/>
      <c r="O117" s="61"/>
      <c r="P117" s="61"/>
      <c r="Q117" s="61"/>
    </row>
    <row r="118" ht="15.75" customHeight="1">
      <c r="A118" s="61"/>
      <c r="B118" s="65"/>
      <c r="C118" s="61"/>
      <c r="D118" s="61"/>
      <c r="E118" s="61"/>
      <c r="F118" s="61"/>
      <c r="G118" s="61"/>
      <c r="H118" s="61"/>
      <c r="I118" s="61"/>
      <c r="J118" s="61"/>
      <c r="K118" s="61"/>
      <c r="L118" s="61"/>
      <c r="M118" s="61"/>
      <c r="N118" s="61"/>
      <c r="O118" s="61"/>
      <c r="P118" s="61"/>
      <c r="Q118" s="61"/>
    </row>
    <row r="119" ht="15.75" customHeight="1">
      <c r="A119" s="61"/>
      <c r="B119" s="65"/>
      <c r="C119" s="61"/>
      <c r="D119" s="61"/>
      <c r="E119" s="61"/>
      <c r="F119" s="61"/>
      <c r="G119" s="61"/>
      <c r="H119" s="61"/>
      <c r="I119" s="61"/>
      <c r="J119" s="61"/>
      <c r="K119" s="61"/>
      <c r="L119" s="61"/>
      <c r="M119" s="61"/>
      <c r="N119" s="61"/>
      <c r="O119" s="61"/>
      <c r="P119" s="61"/>
      <c r="Q119" s="61"/>
    </row>
    <row r="120" ht="15.75" customHeight="1">
      <c r="A120" s="61"/>
      <c r="B120" s="65"/>
      <c r="C120" s="61"/>
      <c r="D120" s="61"/>
      <c r="E120" s="61"/>
      <c r="F120" s="61"/>
      <c r="G120" s="61"/>
      <c r="H120" s="61"/>
      <c r="I120" s="61"/>
      <c r="J120" s="61"/>
      <c r="K120" s="61"/>
      <c r="L120" s="61"/>
      <c r="M120" s="61"/>
      <c r="N120" s="61"/>
      <c r="O120" s="61"/>
      <c r="P120" s="61"/>
      <c r="Q120" s="61"/>
    </row>
    <row r="121" ht="15.75" customHeight="1">
      <c r="A121" s="61"/>
      <c r="B121" s="65"/>
      <c r="C121" s="61"/>
      <c r="D121" s="61"/>
      <c r="E121" s="61"/>
      <c r="F121" s="61"/>
      <c r="G121" s="61"/>
      <c r="H121" s="61"/>
      <c r="I121" s="61"/>
      <c r="J121" s="61"/>
      <c r="K121" s="61"/>
      <c r="L121" s="61"/>
      <c r="M121" s="61"/>
      <c r="N121" s="61"/>
      <c r="O121" s="61"/>
      <c r="P121" s="61"/>
      <c r="Q121" s="61"/>
    </row>
    <row r="122" ht="15.75" customHeight="1">
      <c r="A122" s="61"/>
      <c r="B122" s="65"/>
      <c r="C122" s="61"/>
      <c r="D122" s="61"/>
      <c r="E122" s="61"/>
      <c r="F122" s="61"/>
      <c r="G122" s="61"/>
      <c r="H122" s="61"/>
      <c r="I122" s="61"/>
      <c r="J122" s="61"/>
      <c r="K122" s="61"/>
      <c r="L122" s="61"/>
      <c r="M122" s="61"/>
      <c r="N122" s="61"/>
      <c r="O122" s="61"/>
      <c r="P122" s="61"/>
      <c r="Q122" s="61"/>
    </row>
    <row r="123" ht="15.75" customHeight="1">
      <c r="A123" s="61"/>
      <c r="B123" s="65"/>
      <c r="C123" s="61"/>
      <c r="D123" s="61"/>
      <c r="E123" s="61"/>
      <c r="F123" s="61"/>
      <c r="G123" s="61"/>
      <c r="H123" s="61"/>
      <c r="I123" s="61"/>
      <c r="J123" s="61"/>
      <c r="K123" s="61"/>
      <c r="L123" s="61"/>
      <c r="M123" s="61"/>
      <c r="N123" s="61"/>
      <c r="O123" s="61"/>
      <c r="P123" s="61"/>
      <c r="Q123" s="61"/>
    </row>
    <row r="124" ht="15.75" customHeight="1">
      <c r="A124" s="61"/>
      <c r="B124" s="65"/>
      <c r="C124" s="61"/>
      <c r="D124" s="61"/>
      <c r="E124" s="61"/>
      <c r="F124" s="61"/>
      <c r="G124" s="61"/>
      <c r="H124" s="61"/>
      <c r="I124" s="61"/>
      <c r="J124" s="61"/>
      <c r="K124" s="61"/>
      <c r="L124" s="61"/>
      <c r="M124" s="61"/>
      <c r="N124" s="61"/>
      <c r="O124" s="61"/>
      <c r="P124" s="61"/>
      <c r="Q124" s="61"/>
    </row>
    <row r="125" ht="15.75" customHeight="1">
      <c r="A125" s="61"/>
      <c r="B125" s="65"/>
      <c r="C125" s="61"/>
      <c r="D125" s="61"/>
      <c r="E125" s="61"/>
      <c r="F125" s="61"/>
      <c r="G125" s="61"/>
      <c r="H125" s="61"/>
      <c r="I125" s="61"/>
      <c r="J125" s="61"/>
      <c r="K125" s="61"/>
      <c r="L125" s="61"/>
      <c r="M125" s="61"/>
      <c r="N125" s="61"/>
      <c r="O125" s="61"/>
      <c r="P125" s="61"/>
      <c r="Q125" s="61"/>
    </row>
    <row r="126" ht="15.75" customHeight="1">
      <c r="A126" s="61"/>
      <c r="B126" s="65"/>
      <c r="C126" s="61"/>
      <c r="D126" s="61"/>
      <c r="E126" s="61"/>
      <c r="F126" s="61"/>
      <c r="G126" s="61"/>
      <c r="H126" s="61"/>
      <c r="I126" s="61"/>
      <c r="J126" s="61"/>
      <c r="K126" s="61"/>
      <c r="L126" s="61"/>
      <c r="M126" s="61"/>
      <c r="N126" s="61"/>
      <c r="O126" s="61"/>
      <c r="P126" s="61"/>
      <c r="Q126" s="61"/>
    </row>
    <row r="127" ht="15.75" customHeight="1">
      <c r="A127" s="61"/>
      <c r="B127" s="65"/>
      <c r="C127" s="61"/>
      <c r="D127" s="61"/>
      <c r="E127" s="61"/>
      <c r="F127" s="61"/>
      <c r="G127" s="61"/>
      <c r="H127" s="61"/>
      <c r="I127" s="61"/>
      <c r="J127" s="61"/>
      <c r="K127" s="61"/>
      <c r="L127" s="61"/>
      <c r="M127" s="61"/>
      <c r="N127" s="61"/>
      <c r="O127" s="61"/>
      <c r="P127" s="61"/>
      <c r="Q127" s="61"/>
    </row>
    <row r="128" ht="15.75" customHeight="1">
      <c r="A128" s="61"/>
      <c r="B128" s="65"/>
      <c r="C128" s="61"/>
      <c r="D128" s="61"/>
      <c r="E128" s="61"/>
      <c r="F128" s="61"/>
      <c r="G128" s="61"/>
      <c r="H128" s="61"/>
      <c r="I128" s="61"/>
      <c r="J128" s="61"/>
      <c r="K128" s="61"/>
      <c r="L128" s="61"/>
      <c r="M128" s="61"/>
      <c r="N128" s="61"/>
      <c r="O128" s="61"/>
      <c r="P128" s="61"/>
      <c r="Q128" s="61"/>
    </row>
    <row r="129" ht="15.75" customHeight="1">
      <c r="A129" s="61"/>
      <c r="B129" s="65"/>
      <c r="C129" s="61"/>
      <c r="D129" s="61"/>
      <c r="E129" s="61"/>
      <c r="F129" s="61"/>
      <c r="G129" s="61"/>
      <c r="H129" s="61"/>
      <c r="I129" s="61"/>
      <c r="J129" s="61"/>
      <c r="K129" s="61"/>
      <c r="L129" s="61"/>
      <c r="M129" s="61"/>
      <c r="N129" s="61"/>
      <c r="O129" s="61"/>
      <c r="P129" s="61"/>
      <c r="Q129" s="61"/>
    </row>
    <row r="130" ht="15.75" customHeight="1">
      <c r="A130" s="61"/>
      <c r="B130" s="65"/>
      <c r="C130" s="61"/>
      <c r="D130" s="61"/>
      <c r="E130" s="61"/>
      <c r="F130" s="61"/>
      <c r="G130" s="61"/>
      <c r="H130" s="61"/>
      <c r="I130" s="61"/>
      <c r="J130" s="61"/>
      <c r="K130" s="61"/>
      <c r="L130" s="61"/>
      <c r="M130" s="61"/>
      <c r="N130" s="61"/>
      <c r="O130" s="61"/>
      <c r="P130" s="61"/>
      <c r="Q130" s="61"/>
    </row>
    <row r="131" ht="15.75" customHeight="1">
      <c r="A131" s="61"/>
      <c r="B131" s="62"/>
      <c r="C131" s="61"/>
      <c r="D131" s="61"/>
      <c r="E131" s="61"/>
      <c r="F131" s="61"/>
      <c r="G131" s="61"/>
      <c r="H131" s="61"/>
      <c r="I131" s="61"/>
      <c r="J131" s="61"/>
      <c r="K131" s="61"/>
      <c r="L131" s="61"/>
      <c r="M131" s="61"/>
      <c r="N131" s="61"/>
      <c r="O131" s="61"/>
      <c r="P131" s="61"/>
      <c r="Q131" s="61"/>
    </row>
    <row r="132" ht="15.75" customHeight="1">
      <c r="A132" s="61"/>
      <c r="B132" s="62"/>
      <c r="C132" s="61"/>
      <c r="D132" s="61"/>
      <c r="E132" s="61"/>
      <c r="F132" s="61"/>
      <c r="G132" s="61"/>
      <c r="H132" s="61"/>
      <c r="I132" s="61"/>
      <c r="J132" s="61"/>
      <c r="K132" s="61"/>
      <c r="L132" s="61"/>
      <c r="M132" s="61"/>
      <c r="N132" s="61"/>
      <c r="O132" s="61"/>
      <c r="P132" s="61"/>
      <c r="Q132" s="61"/>
    </row>
    <row r="133" ht="15.75" customHeight="1">
      <c r="A133" s="61"/>
      <c r="B133" s="62"/>
      <c r="C133" s="61"/>
      <c r="D133" s="61"/>
      <c r="E133" s="61"/>
      <c r="F133" s="61"/>
      <c r="G133" s="61"/>
      <c r="H133" s="61"/>
      <c r="I133" s="61"/>
      <c r="J133" s="61"/>
      <c r="K133" s="61"/>
      <c r="L133" s="61"/>
      <c r="M133" s="61"/>
      <c r="N133" s="61"/>
      <c r="O133" s="61"/>
      <c r="P133" s="61"/>
      <c r="Q133" s="61"/>
    </row>
    <row r="134" ht="15.75" customHeight="1">
      <c r="A134" s="61"/>
      <c r="B134" s="62"/>
      <c r="C134" s="61"/>
      <c r="D134" s="61"/>
      <c r="E134" s="61"/>
      <c r="F134" s="61"/>
      <c r="G134" s="61"/>
      <c r="H134" s="61"/>
      <c r="I134" s="61"/>
      <c r="J134" s="61"/>
      <c r="K134" s="61"/>
      <c r="L134" s="61"/>
      <c r="M134" s="61"/>
      <c r="N134" s="61"/>
      <c r="O134" s="61"/>
      <c r="P134" s="61"/>
      <c r="Q134" s="61"/>
    </row>
    <row r="135" ht="15.75" customHeight="1">
      <c r="A135" s="61"/>
      <c r="B135" s="62"/>
      <c r="C135" s="61"/>
      <c r="D135" s="61"/>
      <c r="E135" s="61"/>
      <c r="F135" s="61"/>
      <c r="G135" s="61"/>
      <c r="H135" s="61"/>
      <c r="I135" s="61"/>
      <c r="J135" s="61"/>
      <c r="K135" s="61"/>
      <c r="L135" s="61"/>
      <c r="M135" s="61"/>
      <c r="N135" s="61"/>
      <c r="O135" s="61"/>
      <c r="P135" s="61"/>
      <c r="Q135" s="61"/>
    </row>
    <row r="136" ht="15.75" customHeight="1">
      <c r="A136" s="61"/>
      <c r="B136" s="62"/>
      <c r="C136" s="61"/>
      <c r="D136" s="61"/>
      <c r="E136" s="61"/>
      <c r="F136" s="61"/>
      <c r="G136" s="61"/>
      <c r="H136" s="61"/>
      <c r="I136" s="61"/>
      <c r="J136" s="61"/>
      <c r="K136" s="61"/>
      <c r="L136" s="61"/>
      <c r="M136" s="61"/>
      <c r="N136" s="61"/>
      <c r="O136" s="61"/>
      <c r="P136" s="61"/>
      <c r="Q136" s="61"/>
    </row>
    <row r="137" ht="15.75" customHeight="1">
      <c r="A137" s="61"/>
      <c r="B137" s="62"/>
      <c r="C137" s="61"/>
      <c r="D137" s="61"/>
      <c r="E137" s="61"/>
      <c r="F137" s="61"/>
      <c r="G137" s="61"/>
      <c r="H137" s="61"/>
      <c r="I137" s="61"/>
      <c r="J137" s="61"/>
      <c r="K137" s="61"/>
      <c r="L137" s="61"/>
      <c r="M137" s="61"/>
      <c r="N137" s="61"/>
      <c r="O137" s="61"/>
      <c r="P137" s="61"/>
      <c r="Q137" s="61"/>
    </row>
    <row r="138" ht="15.75" customHeight="1">
      <c r="A138" s="61"/>
      <c r="B138" s="62"/>
      <c r="C138" s="61"/>
      <c r="D138" s="61"/>
      <c r="E138" s="61"/>
      <c r="F138" s="61"/>
      <c r="G138" s="61"/>
      <c r="H138" s="61"/>
      <c r="I138" s="61"/>
      <c r="J138" s="61"/>
      <c r="K138" s="61"/>
      <c r="L138" s="61"/>
      <c r="M138" s="61"/>
      <c r="N138" s="61"/>
      <c r="O138" s="61"/>
      <c r="P138" s="61"/>
      <c r="Q138" s="61"/>
    </row>
    <row r="139" ht="15.75" customHeight="1">
      <c r="A139" s="61"/>
      <c r="B139" s="62"/>
      <c r="C139" s="61"/>
      <c r="D139" s="61"/>
      <c r="E139" s="61"/>
      <c r="F139" s="61"/>
      <c r="G139" s="61"/>
      <c r="H139" s="61"/>
      <c r="I139" s="61"/>
      <c r="J139" s="61"/>
      <c r="K139" s="61"/>
      <c r="L139" s="61"/>
      <c r="M139" s="61"/>
      <c r="N139" s="61"/>
      <c r="O139" s="61"/>
      <c r="P139" s="61"/>
      <c r="Q139" s="61"/>
    </row>
    <row r="140" ht="15.75" customHeight="1">
      <c r="A140" s="61"/>
      <c r="B140" s="62"/>
      <c r="C140" s="61"/>
      <c r="D140" s="61"/>
      <c r="E140" s="61"/>
      <c r="F140" s="61"/>
      <c r="G140" s="61"/>
      <c r="H140" s="61"/>
      <c r="I140" s="61"/>
      <c r="J140" s="61"/>
      <c r="K140" s="61"/>
      <c r="L140" s="61"/>
      <c r="M140" s="61"/>
      <c r="N140" s="61"/>
      <c r="O140" s="61"/>
      <c r="P140" s="61"/>
      <c r="Q140" s="61"/>
    </row>
    <row r="141" ht="15.75" customHeight="1">
      <c r="A141" s="61"/>
      <c r="B141" s="62"/>
      <c r="C141" s="61"/>
      <c r="D141" s="61"/>
      <c r="E141" s="61"/>
      <c r="F141" s="61"/>
      <c r="G141" s="61"/>
      <c r="H141" s="61"/>
      <c r="I141" s="61"/>
      <c r="J141" s="61"/>
      <c r="K141" s="61"/>
      <c r="L141" s="61"/>
      <c r="M141" s="61"/>
      <c r="N141" s="61"/>
      <c r="O141" s="61"/>
      <c r="P141" s="61"/>
      <c r="Q141" s="61"/>
    </row>
    <row r="142" ht="15.75" customHeight="1">
      <c r="A142" s="61"/>
      <c r="B142" s="62"/>
      <c r="C142" s="61"/>
      <c r="D142" s="61"/>
      <c r="E142" s="61"/>
      <c r="F142" s="61"/>
      <c r="G142" s="61"/>
      <c r="H142" s="61"/>
      <c r="I142" s="61"/>
      <c r="J142" s="61"/>
      <c r="K142" s="61"/>
      <c r="L142" s="61"/>
      <c r="M142" s="61"/>
      <c r="N142" s="61"/>
      <c r="O142" s="61"/>
      <c r="P142" s="61"/>
      <c r="Q142" s="61"/>
    </row>
    <row r="143" ht="15.75" customHeight="1">
      <c r="A143" s="61"/>
      <c r="B143" s="62"/>
      <c r="C143" s="61"/>
      <c r="D143" s="61"/>
      <c r="E143" s="61"/>
      <c r="F143" s="61"/>
      <c r="G143" s="61"/>
      <c r="H143" s="61"/>
      <c r="I143" s="61"/>
      <c r="J143" s="61"/>
      <c r="K143" s="61"/>
      <c r="L143" s="61"/>
      <c r="M143" s="61"/>
      <c r="N143" s="61"/>
      <c r="O143" s="61"/>
      <c r="P143" s="61"/>
      <c r="Q143" s="61"/>
    </row>
    <row r="144" ht="15.75" customHeight="1">
      <c r="A144" s="61"/>
      <c r="B144" s="62"/>
      <c r="C144" s="61"/>
      <c r="D144" s="61"/>
      <c r="E144" s="61"/>
      <c r="F144" s="61"/>
      <c r="G144" s="61"/>
      <c r="H144" s="61"/>
      <c r="I144" s="61"/>
      <c r="J144" s="61"/>
      <c r="K144" s="61"/>
      <c r="L144" s="61"/>
      <c r="M144" s="61"/>
      <c r="N144" s="61"/>
      <c r="O144" s="61"/>
      <c r="P144" s="61"/>
      <c r="Q144" s="61"/>
    </row>
    <row r="145" ht="15.75" customHeight="1">
      <c r="A145" s="61"/>
      <c r="B145" s="62"/>
      <c r="C145" s="61"/>
      <c r="D145" s="61"/>
      <c r="E145" s="61"/>
      <c r="F145" s="61"/>
      <c r="G145" s="61"/>
      <c r="H145" s="61"/>
      <c r="I145" s="61"/>
      <c r="J145" s="61"/>
      <c r="K145" s="61"/>
      <c r="L145" s="61"/>
      <c r="M145" s="61"/>
      <c r="N145" s="61"/>
      <c r="O145" s="61"/>
      <c r="P145" s="61"/>
      <c r="Q145" s="61"/>
    </row>
    <row r="146" ht="15.75" customHeight="1">
      <c r="A146" s="61"/>
      <c r="B146" s="62"/>
      <c r="C146" s="61"/>
      <c r="D146" s="61"/>
      <c r="E146" s="61"/>
      <c r="F146" s="61"/>
      <c r="G146" s="61"/>
      <c r="H146" s="61"/>
      <c r="I146" s="61"/>
      <c r="J146" s="61"/>
      <c r="K146" s="61"/>
      <c r="L146" s="61"/>
      <c r="M146" s="61"/>
      <c r="N146" s="61"/>
      <c r="O146" s="61"/>
      <c r="P146" s="61"/>
      <c r="Q146" s="61"/>
    </row>
    <row r="147" ht="15.75" customHeight="1">
      <c r="A147" s="61"/>
      <c r="B147" s="62"/>
      <c r="C147" s="61"/>
      <c r="D147" s="61"/>
      <c r="E147" s="61"/>
      <c r="F147" s="61"/>
      <c r="G147" s="61"/>
      <c r="H147" s="61"/>
      <c r="I147" s="61"/>
      <c r="J147" s="61"/>
      <c r="K147" s="61"/>
      <c r="L147" s="61"/>
      <c r="M147" s="61"/>
      <c r="N147" s="61"/>
      <c r="O147" s="61"/>
      <c r="P147" s="61"/>
      <c r="Q147" s="61"/>
    </row>
    <row r="148" ht="15.75" customHeight="1">
      <c r="A148" s="61"/>
      <c r="B148" s="62"/>
      <c r="C148" s="61"/>
      <c r="D148" s="61"/>
      <c r="E148" s="61"/>
      <c r="F148" s="61"/>
      <c r="G148" s="61"/>
      <c r="H148" s="61"/>
      <c r="I148" s="61"/>
      <c r="J148" s="61"/>
      <c r="K148" s="61"/>
      <c r="L148" s="61"/>
      <c r="M148" s="61"/>
      <c r="N148" s="61"/>
      <c r="O148" s="61"/>
      <c r="P148" s="61"/>
      <c r="Q148" s="61"/>
    </row>
    <row r="149" ht="15.75" customHeight="1">
      <c r="A149" s="61"/>
      <c r="B149" s="62"/>
      <c r="C149" s="61"/>
      <c r="D149" s="61"/>
      <c r="E149" s="61"/>
      <c r="F149" s="61"/>
      <c r="G149" s="61"/>
      <c r="H149" s="61"/>
      <c r="I149" s="61"/>
      <c r="J149" s="61"/>
      <c r="K149" s="61"/>
      <c r="L149" s="61"/>
      <c r="M149" s="61"/>
      <c r="N149" s="61"/>
      <c r="O149" s="61"/>
      <c r="P149" s="61"/>
      <c r="Q149" s="61"/>
    </row>
    <row r="150" ht="15.75" customHeight="1">
      <c r="A150" s="61"/>
      <c r="B150" s="62"/>
      <c r="C150" s="61"/>
      <c r="D150" s="61"/>
      <c r="E150" s="61"/>
      <c r="F150" s="61"/>
      <c r="G150" s="61"/>
      <c r="H150" s="61"/>
      <c r="I150" s="61"/>
      <c r="J150" s="61"/>
      <c r="K150" s="61"/>
      <c r="L150" s="61"/>
      <c r="M150" s="61"/>
      <c r="N150" s="61"/>
      <c r="O150" s="61"/>
      <c r="P150" s="61"/>
      <c r="Q150" s="61"/>
    </row>
    <row r="151" ht="15.75" customHeight="1">
      <c r="A151" s="61"/>
      <c r="B151" s="62"/>
      <c r="C151" s="61"/>
      <c r="D151" s="61"/>
      <c r="E151" s="61"/>
      <c r="F151" s="61"/>
      <c r="G151" s="61"/>
      <c r="H151" s="61"/>
      <c r="I151" s="61"/>
      <c r="J151" s="61"/>
      <c r="K151" s="61"/>
      <c r="L151" s="61"/>
      <c r="M151" s="61"/>
      <c r="N151" s="61"/>
      <c r="O151" s="61"/>
      <c r="P151" s="61"/>
      <c r="Q151" s="61"/>
    </row>
    <row r="152" ht="15.75" customHeight="1">
      <c r="A152" s="61"/>
      <c r="B152" s="62"/>
      <c r="C152" s="61"/>
      <c r="D152" s="61"/>
      <c r="E152" s="61"/>
      <c r="F152" s="61"/>
      <c r="G152" s="61"/>
      <c r="H152" s="61"/>
      <c r="I152" s="61"/>
      <c r="J152" s="61"/>
      <c r="K152" s="61"/>
      <c r="L152" s="61"/>
      <c r="M152" s="61"/>
      <c r="N152" s="61"/>
      <c r="O152" s="61"/>
      <c r="P152" s="61"/>
      <c r="Q152" s="61"/>
    </row>
    <row r="153" ht="15.75" customHeight="1">
      <c r="A153" s="61"/>
      <c r="B153" s="62"/>
      <c r="C153" s="61"/>
      <c r="D153" s="61"/>
      <c r="E153" s="61"/>
      <c r="F153" s="61"/>
      <c r="G153" s="61"/>
      <c r="H153" s="61"/>
      <c r="I153" s="61"/>
      <c r="J153" s="61"/>
      <c r="K153" s="61"/>
      <c r="L153" s="61"/>
      <c r="M153" s="61"/>
      <c r="N153" s="61"/>
      <c r="O153" s="61"/>
      <c r="P153" s="61"/>
      <c r="Q153" s="61"/>
    </row>
    <row r="154" ht="15.75" customHeight="1">
      <c r="A154" s="61"/>
      <c r="B154" s="62"/>
      <c r="C154" s="61"/>
      <c r="D154" s="61"/>
      <c r="E154" s="61"/>
      <c r="F154" s="61"/>
      <c r="G154" s="61"/>
      <c r="H154" s="61"/>
      <c r="I154" s="61"/>
      <c r="J154" s="61"/>
      <c r="K154" s="61"/>
      <c r="L154" s="61"/>
      <c r="M154" s="61"/>
      <c r="N154" s="61"/>
      <c r="O154" s="61"/>
      <c r="P154" s="61"/>
      <c r="Q154" s="61"/>
    </row>
    <row r="155" ht="15.75" customHeight="1">
      <c r="A155" s="61"/>
      <c r="B155" s="62"/>
      <c r="C155" s="61"/>
      <c r="D155" s="61"/>
      <c r="E155" s="61"/>
      <c r="F155" s="61"/>
      <c r="G155" s="61"/>
      <c r="H155" s="61"/>
      <c r="I155" s="61"/>
      <c r="J155" s="61"/>
      <c r="K155" s="61"/>
      <c r="L155" s="61"/>
      <c r="M155" s="61"/>
      <c r="N155" s="61"/>
      <c r="O155" s="61"/>
      <c r="P155" s="61"/>
      <c r="Q155" s="61"/>
    </row>
    <row r="156" ht="15.75" customHeight="1">
      <c r="A156" s="61"/>
      <c r="B156" s="62"/>
      <c r="C156" s="61"/>
      <c r="D156" s="61"/>
      <c r="E156" s="61"/>
      <c r="F156" s="61"/>
      <c r="G156" s="61"/>
      <c r="H156" s="61"/>
      <c r="I156" s="61"/>
      <c r="J156" s="61"/>
      <c r="K156" s="61"/>
      <c r="L156" s="61"/>
      <c r="M156" s="61"/>
      <c r="N156" s="61"/>
      <c r="O156" s="61"/>
      <c r="P156" s="61"/>
      <c r="Q156" s="61"/>
    </row>
    <row r="157" ht="15.75" customHeight="1">
      <c r="A157" s="61"/>
      <c r="B157" s="62"/>
      <c r="C157" s="61"/>
      <c r="D157" s="61"/>
      <c r="E157" s="61"/>
      <c r="F157" s="61"/>
      <c r="G157" s="61"/>
      <c r="H157" s="61"/>
      <c r="I157" s="61"/>
      <c r="J157" s="61"/>
      <c r="K157" s="61"/>
      <c r="L157" s="61"/>
      <c r="M157" s="61"/>
      <c r="N157" s="61"/>
      <c r="O157" s="61"/>
      <c r="P157" s="61"/>
      <c r="Q157" s="61"/>
    </row>
    <row r="158" ht="15.75" customHeight="1">
      <c r="A158" s="61"/>
      <c r="B158" s="62"/>
      <c r="C158" s="61"/>
      <c r="D158" s="61"/>
      <c r="E158" s="61"/>
      <c r="F158" s="61"/>
      <c r="G158" s="61"/>
      <c r="H158" s="61"/>
      <c r="I158" s="61"/>
      <c r="J158" s="61"/>
      <c r="K158" s="61"/>
      <c r="L158" s="61"/>
      <c r="M158" s="61"/>
      <c r="N158" s="61"/>
      <c r="O158" s="61"/>
      <c r="P158" s="61"/>
      <c r="Q158" s="61"/>
    </row>
    <row r="159" ht="15.75" customHeight="1">
      <c r="A159" s="61"/>
      <c r="B159" s="62"/>
      <c r="C159" s="61"/>
      <c r="D159" s="61"/>
      <c r="E159" s="61"/>
      <c r="F159" s="61"/>
      <c r="G159" s="61"/>
      <c r="H159" s="61"/>
      <c r="I159" s="61"/>
      <c r="J159" s="61"/>
      <c r="K159" s="61"/>
      <c r="L159" s="61"/>
      <c r="M159" s="61"/>
      <c r="N159" s="61"/>
      <c r="O159" s="61"/>
      <c r="P159" s="61"/>
      <c r="Q159" s="61"/>
    </row>
    <row r="160" ht="15.75" customHeight="1">
      <c r="A160" s="61"/>
      <c r="B160" s="62"/>
      <c r="C160" s="61"/>
      <c r="D160" s="61"/>
      <c r="E160" s="61"/>
      <c r="F160" s="61"/>
      <c r="G160" s="61"/>
      <c r="H160" s="61"/>
      <c r="I160" s="61"/>
      <c r="J160" s="61"/>
      <c r="K160" s="61"/>
      <c r="L160" s="61"/>
      <c r="M160" s="61"/>
      <c r="N160" s="61"/>
      <c r="O160" s="61"/>
      <c r="P160" s="61"/>
      <c r="Q160" s="61"/>
    </row>
    <row r="161" ht="15.75" customHeight="1">
      <c r="A161" s="61"/>
      <c r="B161" s="62"/>
      <c r="C161" s="61"/>
      <c r="D161" s="61"/>
      <c r="E161" s="61"/>
      <c r="F161" s="61"/>
      <c r="G161" s="61"/>
      <c r="H161" s="61"/>
      <c r="I161" s="61"/>
      <c r="J161" s="61"/>
      <c r="K161" s="61"/>
      <c r="L161" s="61"/>
      <c r="M161" s="61"/>
      <c r="N161" s="61"/>
      <c r="O161" s="61"/>
      <c r="P161" s="61"/>
      <c r="Q161" s="61"/>
    </row>
    <row r="162" ht="15.75" customHeight="1">
      <c r="A162" s="61"/>
      <c r="B162" s="62"/>
      <c r="C162" s="61"/>
      <c r="D162" s="61"/>
      <c r="E162" s="61"/>
      <c r="F162" s="61"/>
      <c r="G162" s="61"/>
      <c r="H162" s="61"/>
      <c r="I162" s="61"/>
      <c r="J162" s="61"/>
      <c r="K162" s="61"/>
      <c r="L162" s="61"/>
      <c r="M162" s="61"/>
      <c r="N162" s="61"/>
      <c r="O162" s="61"/>
      <c r="P162" s="61"/>
      <c r="Q162" s="61"/>
    </row>
    <row r="163" ht="15.75" customHeight="1">
      <c r="A163" s="61"/>
      <c r="B163" s="62"/>
      <c r="C163" s="61"/>
      <c r="D163" s="61"/>
      <c r="E163" s="61"/>
      <c r="F163" s="61"/>
      <c r="G163" s="61"/>
      <c r="H163" s="61"/>
      <c r="I163" s="61"/>
      <c r="J163" s="61"/>
      <c r="K163" s="61"/>
      <c r="L163" s="61"/>
      <c r="M163" s="61"/>
      <c r="N163" s="61"/>
      <c r="O163" s="61"/>
      <c r="P163" s="61"/>
      <c r="Q163" s="61"/>
    </row>
    <row r="164" ht="15.75" customHeight="1">
      <c r="A164" s="61"/>
      <c r="B164" s="62"/>
      <c r="C164" s="61"/>
      <c r="D164" s="61"/>
      <c r="E164" s="61"/>
      <c r="F164" s="61"/>
      <c r="G164" s="61"/>
      <c r="H164" s="61"/>
      <c r="I164" s="61"/>
      <c r="J164" s="61"/>
      <c r="K164" s="61"/>
      <c r="L164" s="61"/>
      <c r="M164" s="61"/>
      <c r="N164" s="61"/>
      <c r="O164" s="61"/>
      <c r="P164" s="61"/>
      <c r="Q164" s="61"/>
    </row>
    <row r="165" ht="15.75" customHeight="1">
      <c r="A165" s="61"/>
      <c r="B165" s="62"/>
      <c r="C165" s="61"/>
      <c r="D165" s="61"/>
      <c r="E165" s="61"/>
      <c r="F165" s="61"/>
      <c r="G165" s="61"/>
      <c r="H165" s="61"/>
      <c r="I165" s="61"/>
      <c r="J165" s="61"/>
      <c r="K165" s="61"/>
      <c r="L165" s="61"/>
      <c r="M165" s="61"/>
      <c r="N165" s="61"/>
      <c r="O165" s="61"/>
      <c r="P165" s="61"/>
      <c r="Q165" s="61"/>
    </row>
    <row r="166" ht="15.75" customHeight="1">
      <c r="A166" s="61"/>
      <c r="B166" s="62"/>
      <c r="C166" s="61"/>
      <c r="D166" s="61"/>
      <c r="E166" s="61"/>
      <c r="F166" s="61"/>
      <c r="G166" s="61"/>
      <c r="H166" s="61"/>
      <c r="I166" s="61"/>
      <c r="J166" s="61"/>
      <c r="K166" s="61"/>
      <c r="L166" s="61"/>
      <c r="M166" s="61"/>
      <c r="N166" s="61"/>
      <c r="O166" s="61"/>
      <c r="P166" s="61"/>
      <c r="Q166" s="61"/>
    </row>
    <row r="167" ht="15.75" customHeight="1">
      <c r="A167" s="61"/>
      <c r="B167" s="62"/>
      <c r="C167" s="61"/>
      <c r="D167" s="61"/>
      <c r="E167" s="61"/>
      <c r="F167" s="61"/>
      <c r="G167" s="61"/>
      <c r="H167" s="61"/>
      <c r="I167" s="61"/>
      <c r="J167" s="61"/>
      <c r="K167" s="61"/>
      <c r="L167" s="61"/>
      <c r="M167" s="61"/>
      <c r="N167" s="61"/>
      <c r="O167" s="61"/>
      <c r="P167" s="61"/>
      <c r="Q167" s="61"/>
    </row>
    <row r="168" ht="15.75" customHeight="1">
      <c r="A168" s="61"/>
      <c r="B168" s="62"/>
      <c r="C168" s="61"/>
      <c r="D168" s="61"/>
      <c r="E168" s="61"/>
      <c r="F168" s="61"/>
      <c r="G168" s="61"/>
      <c r="H168" s="61"/>
      <c r="I168" s="61"/>
      <c r="J168" s="61"/>
      <c r="K168" s="61"/>
      <c r="L168" s="61"/>
      <c r="M168" s="61"/>
      <c r="N168" s="61"/>
      <c r="O168" s="61"/>
      <c r="P168" s="61"/>
      <c r="Q168" s="61"/>
    </row>
    <row r="169" ht="15.75" customHeight="1">
      <c r="A169" s="61"/>
      <c r="B169" s="62"/>
      <c r="C169" s="61"/>
      <c r="D169" s="61"/>
      <c r="E169" s="61"/>
      <c r="F169" s="61"/>
      <c r="G169" s="61"/>
      <c r="H169" s="61"/>
      <c r="I169" s="61"/>
      <c r="J169" s="61"/>
      <c r="K169" s="61"/>
      <c r="L169" s="61"/>
      <c r="M169" s="61"/>
      <c r="N169" s="61"/>
      <c r="O169" s="61"/>
      <c r="P169" s="61"/>
      <c r="Q169" s="61"/>
    </row>
    <row r="170" ht="15.75" customHeight="1">
      <c r="A170" s="61"/>
      <c r="B170" s="62"/>
      <c r="C170" s="61"/>
      <c r="D170" s="61"/>
      <c r="E170" s="61"/>
      <c r="F170" s="61"/>
      <c r="G170" s="61"/>
      <c r="H170" s="61"/>
      <c r="I170" s="61"/>
      <c r="J170" s="61"/>
      <c r="K170" s="61"/>
      <c r="L170" s="61"/>
      <c r="M170" s="61"/>
      <c r="N170" s="61"/>
      <c r="O170" s="61"/>
      <c r="P170" s="61"/>
      <c r="Q170" s="61"/>
    </row>
    <row r="171" ht="15.75" customHeight="1">
      <c r="A171" s="61"/>
      <c r="B171" s="62"/>
      <c r="C171" s="61"/>
      <c r="D171" s="61"/>
      <c r="E171" s="61"/>
      <c r="F171" s="61"/>
      <c r="G171" s="61"/>
      <c r="H171" s="61"/>
      <c r="I171" s="61"/>
      <c r="J171" s="61"/>
      <c r="K171" s="61"/>
      <c r="L171" s="61"/>
      <c r="M171" s="61"/>
      <c r="N171" s="61"/>
      <c r="O171" s="61"/>
      <c r="P171" s="61"/>
      <c r="Q171" s="61"/>
    </row>
    <row r="172" ht="15.75" customHeight="1">
      <c r="A172" s="61"/>
      <c r="B172" s="62"/>
      <c r="C172" s="61"/>
      <c r="D172" s="61"/>
      <c r="E172" s="61"/>
      <c r="F172" s="61"/>
      <c r="G172" s="61"/>
      <c r="H172" s="61"/>
      <c r="I172" s="61"/>
      <c r="J172" s="61"/>
      <c r="K172" s="61"/>
      <c r="L172" s="61"/>
      <c r="M172" s="61"/>
      <c r="N172" s="61"/>
      <c r="O172" s="61"/>
      <c r="P172" s="61"/>
      <c r="Q172" s="61"/>
    </row>
    <row r="173" ht="15.75" customHeight="1">
      <c r="A173" s="61"/>
      <c r="B173" s="62"/>
      <c r="C173" s="61"/>
      <c r="D173" s="61"/>
      <c r="E173" s="61"/>
      <c r="F173" s="61"/>
      <c r="G173" s="61"/>
      <c r="H173" s="61"/>
      <c r="I173" s="61"/>
      <c r="J173" s="61"/>
      <c r="K173" s="61"/>
      <c r="L173" s="61"/>
      <c r="M173" s="61"/>
      <c r="N173" s="61"/>
      <c r="O173" s="61"/>
      <c r="P173" s="61"/>
      <c r="Q173" s="61"/>
    </row>
    <row r="174" ht="15.75" customHeight="1">
      <c r="A174" s="61"/>
      <c r="B174" s="62"/>
      <c r="C174" s="61"/>
      <c r="D174" s="61"/>
      <c r="E174" s="61"/>
      <c r="F174" s="61"/>
      <c r="G174" s="61"/>
      <c r="H174" s="61"/>
      <c r="I174" s="61"/>
      <c r="J174" s="61"/>
      <c r="K174" s="61"/>
      <c r="L174" s="61"/>
      <c r="M174" s="61"/>
      <c r="N174" s="61"/>
      <c r="O174" s="61"/>
      <c r="P174" s="61"/>
      <c r="Q174" s="61"/>
    </row>
    <row r="175" ht="15.75" customHeight="1">
      <c r="A175" s="61"/>
      <c r="B175" s="62"/>
      <c r="C175" s="61"/>
      <c r="D175" s="61"/>
      <c r="E175" s="61"/>
      <c r="F175" s="61"/>
      <c r="G175" s="61"/>
      <c r="H175" s="61"/>
      <c r="I175" s="61"/>
      <c r="J175" s="61"/>
      <c r="K175" s="61"/>
      <c r="L175" s="61"/>
      <c r="M175" s="61"/>
      <c r="N175" s="61"/>
      <c r="O175" s="61"/>
      <c r="P175" s="61"/>
      <c r="Q175" s="61"/>
    </row>
    <row r="176" ht="15.75" customHeight="1">
      <c r="A176" s="61"/>
      <c r="B176" s="62"/>
      <c r="C176" s="61"/>
      <c r="D176" s="61"/>
      <c r="E176" s="61"/>
      <c r="F176" s="61"/>
      <c r="G176" s="61"/>
      <c r="H176" s="61"/>
      <c r="I176" s="61"/>
      <c r="J176" s="61"/>
      <c r="K176" s="61"/>
      <c r="L176" s="61"/>
      <c r="M176" s="61"/>
      <c r="N176" s="61"/>
      <c r="O176" s="61"/>
      <c r="P176" s="61"/>
      <c r="Q176" s="61"/>
    </row>
    <row r="177" ht="15.75" customHeight="1">
      <c r="A177" s="61"/>
      <c r="B177" s="62"/>
      <c r="C177" s="61"/>
      <c r="D177" s="61"/>
      <c r="E177" s="61"/>
      <c r="F177" s="61"/>
      <c r="G177" s="61"/>
      <c r="H177" s="61"/>
      <c r="I177" s="61"/>
      <c r="J177" s="61"/>
      <c r="K177" s="61"/>
      <c r="L177" s="61"/>
      <c r="M177" s="61"/>
      <c r="N177" s="61"/>
      <c r="O177" s="61"/>
      <c r="P177" s="61"/>
      <c r="Q177" s="61"/>
    </row>
    <row r="178" ht="15.75" customHeight="1">
      <c r="A178" s="61"/>
      <c r="B178" s="62"/>
      <c r="C178" s="61"/>
      <c r="D178" s="61"/>
      <c r="E178" s="61"/>
      <c r="F178" s="61"/>
      <c r="G178" s="61"/>
      <c r="H178" s="61"/>
      <c r="I178" s="61"/>
      <c r="J178" s="61"/>
      <c r="K178" s="61"/>
      <c r="L178" s="61"/>
      <c r="M178" s="61"/>
      <c r="N178" s="61"/>
      <c r="O178" s="61"/>
      <c r="P178" s="61"/>
      <c r="Q178" s="61"/>
    </row>
    <row r="179" ht="15.75" customHeight="1">
      <c r="A179" s="61"/>
      <c r="B179" s="62"/>
      <c r="C179" s="61"/>
      <c r="D179" s="61"/>
      <c r="E179" s="61"/>
      <c r="F179" s="61"/>
      <c r="G179" s="61"/>
      <c r="H179" s="61"/>
      <c r="I179" s="61"/>
      <c r="J179" s="61"/>
      <c r="K179" s="61"/>
      <c r="L179" s="61"/>
      <c r="M179" s="61"/>
      <c r="N179" s="61"/>
      <c r="O179" s="61"/>
      <c r="P179" s="61"/>
      <c r="Q179" s="61"/>
    </row>
    <row r="180" ht="15.75" customHeight="1">
      <c r="A180" s="61"/>
      <c r="B180" s="62"/>
      <c r="C180" s="61"/>
      <c r="D180" s="61"/>
      <c r="E180" s="61"/>
      <c r="F180" s="61"/>
      <c r="G180" s="61"/>
      <c r="H180" s="61"/>
      <c r="I180" s="61"/>
      <c r="J180" s="61"/>
      <c r="K180" s="61"/>
      <c r="L180" s="61"/>
      <c r="M180" s="61"/>
      <c r="N180" s="61"/>
      <c r="O180" s="61"/>
      <c r="P180" s="61"/>
      <c r="Q180" s="61"/>
    </row>
    <row r="181" ht="15.75" customHeight="1">
      <c r="A181" s="61"/>
      <c r="B181" s="62"/>
      <c r="C181" s="61"/>
      <c r="D181" s="61"/>
      <c r="E181" s="61"/>
      <c r="F181" s="61"/>
      <c r="G181" s="61"/>
      <c r="H181" s="61"/>
      <c r="I181" s="61"/>
      <c r="J181" s="61"/>
      <c r="K181" s="61"/>
      <c r="L181" s="61"/>
      <c r="M181" s="61"/>
      <c r="N181" s="61"/>
      <c r="O181" s="61"/>
      <c r="P181" s="61"/>
      <c r="Q181" s="61"/>
    </row>
    <row r="182" ht="15.75" customHeight="1">
      <c r="A182" s="61"/>
      <c r="B182" s="62"/>
      <c r="C182" s="61"/>
      <c r="D182" s="61"/>
      <c r="E182" s="61"/>
      <c r="F182" s="61"/>
      <c r="G182" s="61"/>
      <c r="H182" s="61"/>
      <c r="I182" s="61"/>
      <c r="J182" s="61"/>
      <c r="K182" s="61"/>
      <c r="L182" s="61"/>
      <c r="M182" s="61"/>
      <c r="N182" s="61"/>
      <c r="O182" s="61"/>
      <c r="P182" s="61"/>
      <c r="Q182" s="61"/>
    </row>
    <row r="183" ht="15.75" customHeight="1">
      <c r="A183" s="61"/>
      <c r="B183" s="62"/>
      <c r="C183" s="61"/>
      <c r="D183" s="61"/>
      <c r="E183" s="61"/>
      <c r="F183" s="61"/>
      <c r="G183" s="61"/>
      <c r="H183" s="61"/>
      <c r="I183" s="61"/>
      <c r="J183" s="61"/>
      <c r="K183" s="61"/>
      <c r="L183" s="61"/>
      <c r="M183" s="61"/>
      <c r="N183" s="61"/>
      <c r="O183" s="61"/>
      <c r="P183" s="61"/>
      <c r="Q183" s="61"/>
    </row>
    <row r="184" ht="15.75" customHeight="1">
      <c r="A184" s="61"/>
      <c r="B184" s="62"/>
      <c r="C184" s="61"/>
      <c r="D184" s="61"/>
      <c r="E184" s="61"/>
      <c r="F184" s="61"/>
      <c r="G184" s="61"/>
      <c r="H184" s="61"/>
      <c r="I184" s="61"/>
      <c r="J184" s="61"/>
      <c r="K184" s="61"/>
      <c r="L184" s="61"/>
      <c r="M184" s="61"/>
      <c r="N184" s="61"/>
      <c r="O184" s="61"/>
      <c r="P184" s="61"/>
      <c r="Q184" s="61"/>
    </row>
    <row r="185" ht="15.75" customHeight="1">
      <c r="A185" s="61"/>
      <c r="B185" s="62"/>
      <c r="C185" s="61"/>
      <c r="D185" s="61"/>
      <c r="E185" s="61"/>
      <c r="F185" s="61"/>
      <c r="G185" s="61"/>
      <c r="H185" s="61"/>
      <c r="I185" s="61"/>
      <c r="J185" s="61"/>
      <c r="K185" s="61"/>
      <c r="L185" s="61"/>
      <c r="M185" s="61"/>
      <c r="N185" s="61"/>
      <c r="O185" s="61"/>
      <c r="P185" s="61"/>
      <c r="Q185" s="61"/>
    </row>
    <row r="186" ht="15.75" customHeight="1">
      <c r="A186" s="61"/>
      <c r="B186" s="62"/>
      <c r="C186" s="61"/>
      <c r="D186" s="61"/>
      <c r="E186" s="61"/>
      <c r="F186" s="61"/>
      <c r="G186" s="61"/>
      <c r="H186" s="61"/>
      <c r="I186" s="61"/>
      <c r="J186" s="61"/>
      <c r="K186" s="61"/>
      <c r="L186" s="61"/>
      <c r="M186" s="61"/>
      <c r="N186" s="61"/>
      <c r="O186" s="61"/>
      <c r="P186" s="61"/>
      <c r="Q186" s="61"/>
    </row>
    <row r="187" ht="15.75" customHeight="1">
      <c r="A187" s="61"/>
      <c r="B187" s="62"/>
      <c r="C187" s="61"/>
      <c r="D187" s="61"/>
      <c r="E187" s="61"/>
      <c r="F187" s="61"/>
      <c r="G187" s="61"/>
      <c r="H187" s="61"/>
      <c r="I187" s="61"/>
      <c r="J187" s="61"/>
      <c r="K187" s="61"/>
      <c r="L187" s="61"/>
      <c r="M187" s="61"/>
      <c r="N187" s="61"/>
      <c r="O187" s="61"/>
      <c r="P187" s="61"/>
      <c r="Q187" s="61"/>
    </row>
    <row r="188" ht="15.75" customHeight="1">
      <c r="A188" s="61"/>
      <c r="B188" s="62"/>
      <c r="C188" s="61"/>
      <c r="D188" s="61"/>
      <c r="E188" s="61"/>
      <c r="F188" s="61"/>
      <c r="G188" s="61"/>
      <c r="H188" s="61"/>
      <c r="I188" s="61"/>
      <c r="J188" s="61"/>
      <c r="K188" s="61"/>
      <c r="L188" s="61"/>
      <c r="M188" s="61"/>
      <c r="N188" s="61"/>
      <c r="O188" s="61"/>
      <c r="P188" s="61"/>
      <c r="Q188" s="61"/>
    </row>
    <row r="189" ht="15.75" customHeight="1">
      <c r="A189" s="61"/>
      <c r="B189" s="62"/>
      <c r="C189" s="61"/>
      <c r="D189" s="61"/>
      <c r="E189" s="61"/>
      <c r="F189" s="61"/>
      <c r="G189" s="61"/>
      <c r="H189" s="61"/>
      <c r="I189" s="61"/>
      <c r="J189" s="61"/>
      <c r="K189" s="61"/>
      <c r="L189" s="61"/>
      <c r="M189" s="61"/>
      <c r="N189" s="61"/>
      <c r="O189" s="61"/>
      <c r="P189" s="61"/>
      <c r="Q189" s="61"/>
    </row>
    <row r="190" ht="15.75" customHeight="1">
      <c r="A190" s="61"/>
      <c r="B190" s="62"/>
      <c r="C190" s="61"/>
      <c r="D190" s="61"/>
      <c r="E190" s="61"/>
      <c r="F190" s="61"/>
      <c r="G190" s="61"/>
      <c r="H190" s="61"/>
      <c r="I190" s="61"/>
      <c r="J190" s="61"/>
      <c r="K190" s="61"/>
      <c r="L190" s="61"/>
      <c r="M190" s="61"/>
      <c r="N190" s="61"/>
      <c r="O190" s="61"/>
      <c r="P190" s="61"/>
      <c r="Q190" s="61"/>
    </row>
    <row r="191" ht="15.75" customHeight="1">
      <c r="A191" s="61"/>
      <c r="B191" s="62"/>
      <c r="C191" s="61"/>
      <c r="D191" s="61"/>
      <c r="E191" s="61"/>
      <c r="F191" s="61"/>
      <c r="G191" s="61"/>
      <c r="H191" s="61"/>
      <c r="I191" s="61"/>
      <c r="J191" s="61"/>
      <c r="K191" s="61"/>
      <c r="L191" s="61"/>
      <c r="M191" s="61"/>
      <c r="N191" s="61"/>
      <c r="O191" s="61"/>
      <c r="P191" s="61"/>
      <c r="Q191" s="61"/>
    </row>
    <row r="192" ht="15.75" customHeight="1">
      <c r="A192" s="61"/>
      <c r="B192" s="62"/>
      <c r="C192" s="61"/>
      <c r="D192" s="61"/>
      <c r="E192" s="61"/>
      <c r="F192" s="61"/>
      <c r="G192" s="61"/>
      <c r="H192" s="61"/>
      <c r="I192" s="61"/>
      <c r="J192" s="61"/>
      <c r="K192" s="61"/>
      <c r="L192" s="61"/>
      <c r="M192" s="61"/>
      <c r="N192" s="61"/>
      <c r="O192" s="61"/>
      <c r="P192" s="61"/>
      <c r="Q192" s="61"/>
    </row>
    <row r="193" ht="15.75" customHeight="1">
      <c r="A193" s="61"/>
      <c r="B193" s="62"/>
      <c r="C193" s="61"/>
      <c r="D193" s="61"/>
      <c r="E193" s="61"/>
      <c r="F193" s="61"/>
      <c r="G193" s="61"/>
      <c r="H193" s="61"/>
      <c r="I193" s="61"/>
      <c r="J193" s="61"/>
      <c r="K193" s="61"/>
      <c r="L193" s="61"/>
      <c r="M193" s="61"/>
      <c r="N193" s="61"/>
      <c r="O193" s="61"/>
      <c r="P193" s="61"/>
      <c r="Q193" s="61"/>
    </row>
    <row r="194" ht="15.75" customHeight="1">
      <c r="A194" s="61"/>
      <c r="B194" s="62"/>
      <c r="C194" s="61"/>
      <c r="D194" s="61"/>
      <c r="E194" s="61"/>
      <c r="F194" s="61"/>
      <c r="G194" s="61"/>
      <c r="H194" s="61"/>
      <c r="I194" s="61"/>
      <c r="J194" s="61"/>
      <c r="K194" s="61"/>
      <c r="L194" s="61"/>
      <c r="M194" s="61"/>
      <c r="N194" s="61"/>
      <c r="O194" s="61"/>
      <c r="P194" s="61"/>
      <c r="Q194" s="61"/>
    </row>
    <row r="195" ht="15.75" customHeight="1">
      <c r="A195" s="61"/>
      <c r="B195" s="62"/>
      <c r="C195" s="61"/>
      <c r="D195" s="61"/>
      <c r="E195" s="61"/>
      <c r="F195" s="61"/>
      <c r="G195" s="61"/>
      <c r="H195" s="61"/>
      <c r="I195" s="61"/>
      <c r="J195" s="61"/>
      <c r="K195" s="61"/>
      <c r="L195" s="61"/>
      <c r="M195" s="61"/>
      <c r="N195" s="61"/>
      <c r="O195" s="61"/>
      <c r="P195" s="61"/>
      <c r="Q195" s="61"/>
    </row>
    <row r="196" ht="15.75" customHeight="1">
      <c r="A196" s="61"/>
      <c r="B196" s="62"/>
      <c r="C196" s="61"/>
      <c r="D196" s="61"/>
      <c r="E196" s="61"/>
      <c r="F196" s="61"/>
      <c r="G196" s="61"/>
      <c r="H196" s="61"/>
      <c r="I196" s="61"/>
      <c r="J196" s="61"/>
      <c r="K196" s="61"/>
      <c r="L196" s="61"/>
      <c r="M196" s="61"/>
      <c r="N196" s="61"/>
      <c r="O196" s="61"/>
      <c r="P196" s="61"/>
      <c r="Q196" s="61"/>
    </row>
    <row r="197" ht="15.75" customHeight="1">
      <c r="A197" s="61"/>
      <c r="B197" s="62"/>
      <c r="C197" s="61"/>
      <c r="D197" s="61"/>
      <c r="E197" s="61"/>
      <c r="F197" s="61"/>
      <c r="G197" s="61"/>
      <c r="H197" s="61"/>
      <c r="I197" s="61"/>
      <c r="J197" s="61"/>
      <c r="K197" s="61"/>
      <c r="L197" s="61"/>
      <c r="M197" s="61"/>
      <c r="N197" s="61"/>
      <c r="O197" s="61"/>
      <c r="P197" s="61"/>
      <c r="Q197" s="61"/>
    </row>
    <row r="198" ht="15.75" customHeight="1">
      <c r="A198" s="61"/>
      <c r="B198" s="62"/>
      <c r="C198" s="61"/>
      <c r="D198" s="61"/>
      <c r="E198" s="61"/>
      <c r="F198" s="61"/>
      <c r="G198" s="61"/>
      <c r="H198" s="61"/>
      <c r="I198" s="61"/>
      <c r="J198" s="61"/>
      <c r="K198" s="61"/>
      <c r="L198" s="61"/>
      <c r="M198" s="61"/>
      <c r="N198" s="61"/>
      <c r="O198" s="61"/>
      <c r="P198" s="61"/>
      <c r="Q198" s="61"/>
    </row>
    <row r="199" ht="15.75" customHeight="1">
      <c r="A199" s="61"/>
      <c r="B199" s="62"/>
      <c r="C199" s="61"/>
      <c r="D199" s="61"/>
      <c r="E199" s="61"/>
      <c r="F199" s="61"/>
      <c r="G199" s="61"/>
      <c r="H199" s="61"/>
      <c r="I199" s="61"/>
      <c r="J199" s="61"/>
      <c r="K199" s="61"/>
      <c r="L199" s="61"/>
      <c r="M199" s="61"/>
      <c r="N199" s="61"/>
      <c r="O199" s="61"/>
      <c r="P199" s="61"/>
      <c r="Q199" s="61"/>
    </row>
    <row r="200" ht="15.75" customHeight="1">
      <c r="A200" s="61"/>
      <c r="B200" s="62"/>
      <c r="C200" s="61"/>
      <c r="D200" s="61"/>
      <c r="E200" s="61"/>
      <c r="F200" s="61"/>
      <c r="G200" s="61"/>
      <c r="H200" s="61"/>
      <c r="I200" s="61"/>
      <c r="J200" s="61"/>
      <c r="K200" s="61"/>
      <c r="L200" s="61"/>
      <c r="M200" s="61"/>
      <c r="N200" s="61"/>
      <c r="O200" s="61"/>
      <c r="P200" s="61"/>
      <c r="Q200" s="61"/>
    </row>
    <row r="201" ht="15.75" customHeight="1">
      <c r="A201" s="61"/>
      <c r="B201" s="62"/>
      <c r="C201" s="61"/>
      <c r="D201" s="61"/>
      <c r="E201" s="61"/>
      <c r="F201" s="61"/>
      <c r="G201" s="61"/>
      <c r="H201" s="61"/>
      <c r="I201" s="61"/>
      <c r="J201" s="61"/>
      <c r="K201" s="61"/>
      <c r="L201" s="61"/>
      <c r="M201" s="61"/>
      <c r="N201" s="61"/>
      <c r="O201" s="61"/>
      <c r="P201" s="61"/>
      <c r="Q201" s="61"/>
    </row>
    <row r="202" ht="15.75" customHeight="1">
      <c r="A202" s="61"/>
      <c r="B202" s="62"/>
      <c r="C202" s="61"/>
      <c r="D202" s="61"/>
      <c r="E202" s="61"/>
      <c r="F202" s="61"/>
      <c r="G202" s="61"/>
      <c r="H202" s="61"/>
      <c r="I202" s="61"/>
      <c r="J202" s="61"/>
      <c r="K202" s="61"/>
      <c r="L202" s="61"/>
      <c r="M202" s="61"/>
      <c r="N202" s="61"/>
      <c r="O202" s="61"/>
      <c r="P202" s="61"/>
      <c r="Q202" s="61"/>
    </row>
    <row r="203" ht="15.75" customHeight="1">
      <c r="A203" s="61"/>
      <c r="B203" s="62"/>
      <c r="C203" s="61"/>
      <c r="D203" s="61"/>
      <c r="E203" s="61"/>
      <c r="F203" s="61"/>
      <c r="G203" s="61"/>
      <c r="H203" s="61"/>
      <c r="I203" s="61"/>
      <c r="J203" s="61"/>
      <c r="K203" s="61"/>
      <c r="L203" s="61"/>
      <c r="M203" s="61"/>
      <c r="N203" s="61"/>
      <c r="O203" s="61"/>
      <c r="P203" s="61"/>
      <c r="Q203" s="61"/>
    </row>
    <row r="204" ht="15.75" customHeight="1">
      <c r="A204" s="61"/>
      <c r="B204" s="62"/>
      <c r="C204" s="61"/>
      <c r="D204" s="61"/>
      <c r="E204" s="61"/>
      <c r="F204" s="61"/>
      <c r="G204" s="61"/>
      <c r="H204" s="61"/>
      <c r="I204" s="61"/>
      <c r="J204" s="61"/>
      <c r="K204" s="61"/>
      <c r="L204" s="61"/>
      <c r="M204" s="61"/>
      <c r="N204" s="61"/>
      <c r="O204" s="61"/>
      <c r="P204" s="61"/>
      <c r="Q204" s="61"/>
    </row>
    <row r="205" ht="15.75" customHeight="1">
      <c r="A205" s="61"/>
      <c r="B205" s="62"/>
      <c r="C205" s="61"/>
      <c r="D205" s="61"/>
      <c r="E205" s="61"/>
      <c r="F205" s="61"/>
      <c r="G205" s="61"/>
      <c r="H205" s="61"/>
      <c r="I205" s="61"/>
      <c r="J205" s="61"/>
      <c r="K205" s="61"/>
      <c r="L205" s="61"/>
      <c r="M205" s="61"/>
      <c r="N205" s="61"/>
      <c r="O205" s="61"/>
      <c r="P205" s="61"/>
      <c r="Q205" s="61"/>
    </row>
    <row r="206" ht="15.75" customHeight="1">
      <c r="A206" s="61"/>
      <c r="B206" s="62"/>
      <c r="C206" s="61"/>
      <c r="D206" s="61"/>
      <c r="E206" s="61"/>
      <c r="F206" s="61"/>
      <c r="G206" s="61"/>
      <c r="H206" s="61"/>
      <c r="I206" s="61"/>
      <c r="J206" s="61"/>
      <c r="K206" s="61"/>
      <c r="L206" s="61"/>
      <c r="M206" s="61"/>
      <c r="N206" s="61"/>
      <c r="O206" s="61"/>
      <c r="P206" s="61"/>
      <c r="Q206" s="61"/>
    </row>
    <row r="207" ht="15.75" customHeight="1">
      <c r="A207" s="61"/>
      <c r="B207" s="62"/>
      <c r="C207" s="61"/>
      <c r="D207" s="61"/>
      <c r="E207" s="61"/>
      <c r="F207" s="61"/>
      <c r="G207" s="61"/>
      <c r="H207" s="61"/>
      <c r="I207" s="61"/>
      <c r="J207" s="61"/>
      <c r="K207" s="61"/>
      <c r="L207" s="61"/>
      <c r="M207" s="61"/>
      <c r="N207" s="61"/>
      <c r="O207" s="61"/>
      <c r="P207" s="61"/>
      <c r="Q207" s="61"/>
    </row>
    <row r="208" ht="15.75" customHeight="1">
      <c r="A208" s="61"/>
      <c r="B208" s="62"/>
      <c r="C208" s="61"/>
      <c r="D208" s="61"/>
      <c r="E208" s="61"/>
      <c r="F208" s="61"/>
      <c r="G208" s="61"/>
      <c r="H208" s="61"/>
      <c r="I208" s="61"/>
      <c r="J208" s="61"/>
      <c r="K208" s="61"/>
      <c r="L208" s="61"/>
      <c r="M208" s="61"/>
      <c r="N208" s="61"/>
      <c r="O208" s="61"/>
      <c r="P208" s="61"/>
      <c r="Q208" s="61"/>
    </row>
    <row r="209" ht="15.75" customHeight="1">
      <c r="A209" s="61"/>
      <c r="B209" s="62"/>
      <c r="C209" s="61"/>
      <c r="D209" s="61"/>
      <c r="E209" s="61"/>
      <c r="F209" s="61"/>
      <c r="G209" s="61"/>
      <c r="H209" s="61"/>
      <c r="I209" s="61"/>
      <c r="J209" s="61"/>
      <c r="K209" s="61"/>
      <c r="L209" s="61"/>
      <c r="M209" s="61"/>
      <c r="N209" s="61"/>
      <c r="O209" s="61"/>
      <c r="P209" s="61"/>
      <c r="Q209" s="61"/>
    </row>
    <row r="210" ht="15.75" customHeight="1">
      <c r="A210" s="61"/>
      <c r="B210" s="62"/>
      <c r="C210" s="61"/>
      <c r="D210" s="61"/>
      <c r="E210" s="61"/>
      <c r="F210" s="61"/>
      <c r="G210" s="61"/>
      <c r="H210" s="61"/>
      <c r="I210" s="61"/>
      <c r="J210" s="61"/>
      <c r="K210" s="61"/>
      <c r="L210" s="61"/>
      <c r="M210" s="61"/>
      <c r="N210" s="61"/>
      <c r="O210" s="61"/>
      <c r="P210" s="61"/>
      <c r="Q210" s="61"/>
    </row>
    <row r="211" ht="15.75" customHeight="1">
      <c r="A211" s="61"/>
      <c r="B211" s="62"/>
      <c r="C211" s="61"/>
      <c r="D211" s="61"/>
      <c r="E211" s="61"/>
      <c r="F211" s="61"/>
      <c r="G211" s="61"/>
      <c r="H211" s="61"/>
      <c r="I211" s="61"/>
      <c r="J211" s="61"/>
      <c r="K211" s="61"/>
      <c r="L211" s="61"/>
      <c r="M211" s="61"/>
      <c r="N211" s="61"/>
      <c r="O211" s="61"/>
      <c r="P211" s="61"/>
      <c r="Q211" s="61"/>
    </row>
    <row r="212" ht="15.75" customHeight="1">
      <c r="A212" s="61"/>
      <c r="B212" s="62"/>
      <c r="C212" s="61"/>
      <c r="D212" s="61"/>
      <c r="E212" s="61"/>
      <c r="F212" s="61"/>
      <c r="G212" s="61"/>
      <c r="H212" s="61"/>
      <c r="I212" s="61"/>
      <c r="J212" s="61"/>
      <c r="K212" s="61"/>
      <c r="L212" s="61"/>
      <c r="M212" s="61"/>
      <c r="N212" s="61"/>
      <c r="O212" s="61"/>
      <c r="P212" s="61"/>
      <c r="Q212" s="61"/>
    </row>
    <row r="213" ht="15.75" customHeight="1">
      <c r="A213" s="61"/>
      <c r="B213" s="62"/>
      <c r="C213" s="61"/>
      <c r="D213" s="61"/>
      <c r="E213" s="61"/>
      <c r="F213" s="61"/>
      <c r="G213" s="61"/>
      <c r="H213" s="61"/>
      <c r="I213" s="61"/>
      <c r="J213" s="61"/>
      <c r="K213" s="61"/>
      <c r="L213" s="61"/>
      <c r="M213" s="61"/>
      <c r="N213" s="61"/>
      <c r="O213" s="61"/>
      <c r="P213" s="61"/>
      <c r="Q213" s="61"/>
    </row>
    <row r="214" ht="15.75" customHeight="1">
      <c r="A214" s="61"/>
      <c r="B214" s="62"/>
      <c r="C214" s="61"/>
      <c r="D214" s="61"/>
      <c r="E214" s="61"/>
      <c r="F214" s="61"/>
      <c r="G214" s="61"/>
      <c r="H214" s="61"/>
      <c r="I214" s="61"/>
      <c r="J214" s="61"/>
      <c r="K214" s="61"/>
      <c r="L214" s="61"/>
      <c r="M214" s="61"/>
      <c r="N214" s="61"/>
      <c r="O214" s="61"/>
      <c r="P214" s="61"/>
      <c r="Q214" s="61"/>
    </row>
    <row r="215" ht="15.75" customHeight="1">
      <c r="A215" s="61"/>
      <c r="B215" s="62"/>
      <c r="C215" s="61"/>
      <c r="D215" s="61"/>
      <c r="E215" s="61"/>
      <c r="F215" s="61"/>
      <c r="G215" s="61"/>
      <c r="H215" s="61"/>
      <c r="I215" s="61"/>
      <c r="J215" s="61"/>
      <c r="K215" s="61"/>
      <c r="L215" s="61"/>
      <c r="M215" s="61"/>
      <c r="N215" s="61"/>
      <c r="O215" s="61"/>
      <c r="P215" s="61"/>
      <c r="Q215" s="61"/>
    </row>
    <row r="216" ht="15.75" customHeight="1">
      <c r="A216" s="61"/>
      <c r="B216" s="62"/>
      <c r="C216" s="61"/>
      <c r="D216" s="61"/>
      <c r="E216" s="61"/>
      <c r="F216" s="61"/>
      <c r="G216" s="61"/>
      <c r="H216" s="61"/>
      <c r="I216" s="61"/>
      <c r="J216" s="61"/>
      <c r="K216" s="61"/>
      <c r="L216" s="61"/>
      <c r="M216" s="61"/>
      <c r="N216" s="61"/>
      <c r="O216" s="61"/>
      <c r="P216" s="61"/>
      <c r="Q216" s="61"/>
    </row>
    <row r="217" ht="15.75" customHeight="1">
      <c r="A217" s="61"/>
      <c r="B217" s="62"/>
      <c r="C217" s="61"/>
      <c r="D217" s="61"/>
      <c r="E217" s="61"/>
      <c r="F217" s="61"/>
      <c r="G217" s="61"/>
      <c r="H217" s="61"/>
      <c r="I217" s="61"/>
      <c r="J217" s="61"/>
      <c r="K217" s="61"/>
      <c r="L217" s="61"/>
      <c r="M217" s="61"/>
      <c r="N217" s="61"/>
      <c r="O217" s="61"/>
      <c r="P217" s="61"/>
      <c r="Q217" s="61"/>
    </row>
    <row r="218" ht="15.75" customHeight="1">
      <c r="A218" s="61"/>
      <c r="B218" s="62"/>
      <c r="C218" s="61"/>
      <c r="D218" s="61"/>
      <c r="E218" s="61"/>
      <c r="F218" s="61"/>
      <c r="G218" s="61"/>
      <c r="H218" s="61"/>
      <c r="I218" s="61"/>
      <c r="J218" s="61"/>
      <c r="K218" s="61"/>
      <c r="L218" s="61"/>
      <c r="M218" s="61"/>
      <c r="N218" s="61"/>
      <c r="O218" s="61"/>
      <c r="P218" s="61"/>
      <c r="Q218" s="61"/>
    </row>
    <row r="219" ht="15.75" customHeight="1">
      <c r="A219" s="61"/>
      <c r="B219" s="62"/>
      <c r="C219" s="61"/>
      <c r="D219" s="61"/>
      <c r="E219" s="61"/>
      <c r="F219" s="61"/>
      <c r="G219" s="61"/>
      <c r="H219" s="61"/>
      <c r="I219" s="61"/>
      <c r="J219" s="61"/>
      <c r="K219" s="61"/>
      <c r="L219" s="61"/>
      <c r="M219" s="61"/>
      <c r="N219" s="61"/>
      <c r="O219" s="61"/>
      <c r="P219" s="61"/>
      <c r="Q219" s="61"/>
    </row>
    <row r="220" ht="15.75" customHeight="1">
      <c r="A220" s="61"/>
      <c r="B220" s="62"/>
      <c r="C220" s="61"/>
      <c r="D220" s="61"/>
      <c r="E220" s="61"/>
      <c r="F220" s="61"/>
      <c r="G220" s="61"/>
      <c r="H220" s="61"/>
      <c r="I220" s="61"/>
      <c r="J220" s="61"/>
      <c r="K220" s="61"/>
      <c r="L220" s="61"/>
      <c r="M220" s="61"/>
      <c r="N220" s="61"/>
      <c r="O220" s="61"/>
      <c r="P220" s="61"/>
      <c r="Q220" s="61"/>
    </row>
    <row r="221" ht="15.75" customHeight="1">
      <c r="A221" s="61"/>
      <c r="B221" s="62"/>
      <c r="C221" s="61"/>
      <c r="D221" s="61"/>
      <c r="E221" s="61"/>
      <c r="F221" s="61"/>
      <c r="G221" s="61"/>
      <c r="H221" s="61"/>
      <c r="I221" s="61"/>
      <c r="J221" s="61"/>
      <c r="K221" s="61"/>
      <c r="L221" s="61"/>
      <c r="M221" s="61"/>
      <c r="N221" s="61"/>
      <c r="O221" s="61"/>
      <c r="P221" s="61"/>
      <c r="Q221" s="61"/>
    </row>
    <row r="222" ht="15.75" customHeight="1">
      <c r="A222" s="61"/>
      <c r="B222" s="62"/>
      <c r="C222" s="61"/>
      <c r="D222" s="61"/>
      <c r="E222" s="61"/>
      <c r="F222" s="61"/>
      <c r="G222" s="61"/>
      <c r="H222" s="61"/>
      <c r="I222" s="61"/>
      <c r="J222" s="61"/>
      <c r="K222" s="61"/>
      <c r="L222" s="61"/>
      <c r="M222" s="61"/>
      <c r="N222" s="61"/>
      <c r="O222" s="61"/>
      <c r="P222" s="61"/>
      <c r="Q222" s="61"/>
    </row>
    <row r="223" ht="15.75" customHeight="1">
      <c r="A223" s="61"/>
      <c r="B223" s="62"/>
      <c r="C223" s="61"/>
      <c r="D223" s="61"/>
      <c r="E223" s="61"/>
      <c r="F223" s="61"/>
      <c r="G223" s="61"/>
      <c r="H223" s="61"/>
      <c r="I223" s="61"/>
      <c r="J223" s="61"/>
      <c r="K223" s="61"/>
      <c r="L223" s="61"/>
      <c r="M223" s="61"/>
      <c r="N223" s="61"/>
      <c r="O223" s="61"/>
      <c r="P223" s="61"/>
      <c r="Q223" s="61"/>
    </row>
    <row r="224" ht="15.75" customHeight="1">
      <c r="A224" s="61"/>
      <c r="B224" s="62"/>
      <c r="C224" s="61"/>
      <c r="D224" s="61"/>
      <c r="E224" s="61"/>
      <c r="F224" s="61"/>
      <c r="G224" s="61"/>
      <c r="H224" s="61"/>
      <c r="I224" s="61"/>
      <c r="J224" s="61"/>
      <c r="K224" s="61"/>
      <c r="L224" s="61"/>
      <c r="M224" s="61"/>
      <c r="N224" s="61"/>
      <c r="O224" s="61"/>
      <c r="P224" s="61"/>
      <c r="Q224" s="61"/>
    </row>
    <row r="225" ht="15.75" customHeight="1">
      <c r="A225" s="61"/>
      <c r="B225" s="62"/>
      <c r="C225" s="61"/>
      <c r="D225" s="61"/>
      <c r="E225" s="61"/>
      <c r="F225" s="61"/>
      <c r="G225" s="61"/>
      <c r="H225" s="61"/>
      <c r="I225" s="61"/>
      <c r="J225" s="61"/>
      <c r="K225" s="61"/>
      <c r="L225" s="61"/>
      <c r="M225" s="61"/>
      <c r="N225" s="61"/>
      <c r="O225" s="61"/>
      <c r="P225" s="61"/>
      <c r="Q225" s="61"/>
    </row>
    <row r="226" ht="15.75" customHeight="1">
      <c r="A226" s="61"/>
      <c r="B226" s="62"/>
      <c r="C226" s="61"/>
      <c r="D226" s="61"/>
      <c r="E226" s="61"/>
      <c r="F226" s="61"/>
      <c r="G226" s="61"/>
      <c r="H226" s="61"/>
      <c r="I226" s="61"/>
      <c r="J226" s="61"/>
      <c r="K226" s="61"/>
      <c r="L226" s="61"/>
      <c r="M226" s="61"/>
      <c r="N226" s="61"/>
      <c r="O226" s="61"/>
      <c r="P226" s="61"/>
      <c r="Q226" s="61"/>
    </row>
    <row r="227" ht="15.75" customHeight="1">
      <c r="A227" s="61"/>
      <c r="B227" s="62"/>
      <c r="C227" s="61"/>
      <c r="D227" s="61"/>
      <c r="E227" s="61"/>
      <c r="F227" s="61"/>
      <c r="G227" s="61"/>
      <c r="H227" s="61"/>
      <c r="I227" s="61"/>
      <c r="J227" s="61"/>
      <c r="K227" s="61"/>
      <c r="L227" s="61"/>
      <c r="M227" s="61"/>
      <c r="N227" s="61"/>
      <c r="O227" s="61"/>
      <c r="P227" s="61"/>
      <c r="Q227" s="61"/>
    </row>
    <row r="228" ht="15.75" customHeight="1">
      <c r="A228" s="61"/>
      <c r="B228" s="62"/>
      <c r="C228" s="61"/>
      <c r="D228" s="61"/>
      <c r="E228" s="61"/>
      <c r="F228" s="61"/>
      <c r="G228" s="61"/>
      <c r="H228" s="61"/>
      <c r="I228" s="61"/>
      <c r="J228" s="61"/>
      <c r="K228" s="61"/>
      <c r="L228" s="61"/>
      <c r="M228" s="61"/>
      <c r="N228" s="61"/>
      <c r="O228" s="61"/>
      <c r="P228" s="61"/>
      <c r="Q228" s="61"/>
    </row>
    <row r="229" ht="15.75" customHeight="1">
      <c r="A229" s="61"/>
      <c r="B229" s="62"/>
      <c r="C229" s="61"/>
      <c r="D229" s="61"/>
      <c r="E229" s="61"/>
      <c r="F229" s="61"/>
      <c r="G229" s="61"/>
      <c r="H229" s="61"/>
      <c r="I229" s="61"/>
      <c r="J229" s="61"/>
      <c r="K229" s="61"/>
      <c r="L229" s="61"/>
      <c r="M229" s="61"/>
      <c r="N229" s="61"/>
      <c r="O229" s="61"/>
      <c r="P229" s="61"/>
      <c r="Q229" s="61"/>
    </row>
    <row r="230" ht="15.75" customHeight="1">
      <c r="A230" s="61"/>
      <c r="B230" s="62"/>
      <c r="C230" s="61"/>
      <c r="D230" s="61"/>
      <c r="E230" s="61"/>
      <c r="F230" s="61"/>
      <c r="G230" s="61"/>
      <c r="H230" s="61"/>
      <c r="I230" s="61"/>
      <c r="J230" s="61"/>
      <c r="K230" s="61"/>
      <c r="L230" s="61"/>
      <c r="M230" s="61"/>
      <c r="N230" s="61"/>
      <c r="O230" s="61"/>
      <c r="P230" s="61"/>
      <c r="Q230" s="61"/>
    </row>
    <row r="231" ht="15.75" customHeight="1">
      <c r="A231" s="61"/>
      <c r="B231" s="62"/>
      <c r="C231" s="61"/>
      <c r="D231" s="61"/>
      <c r="E231" s="61"/>
      <c r="F231" s="61"/>
      <c r="G231" s="61"/>
      <c r="H231" s="61"/>
      <c r="I231" s="61"/>
      <c r="J231" s="61"/>
      <c r="K231" s="61"/>
      <c r="L231" s="61"/>
      <c r="M231" s="61"/>
      <c r="N231" s="61"/>
      <c r="O231" s="61"/>
      <c r="P231" s="61"/>
      <c r="Q231" s="61"/>
    </row>
    <row r="232" ht="15.75" customHeight="1">
      <c r="A232" s="61"/>
      <c r="B232" s="62"/>
      <c r="C232" s="61"/>
      <c r="D232" s="61"/>
      <c r="E232" s="61"/>
      <c r="F232" s="61"/>
      <c r="G232" s="61"/>
      <c r="H232" s="61"/>
      <c r="I232" s="61"/>
      <c r="J232" s="61"/>
      <c r="K232" s="61"/>
      <c r="L232" s="61"/>
      <c r="M232" s="61"/>
      <c r="N232" s="61"/>
      <c r="O232" s="61"/>
      <c r="P232" s="61"/>
      <c r="Q232" s="61"/>
    </row>
    <row r="233" ht="15.75" customHeight="1">
      <c r="A233" s="61"/>
      <c r="B233" s="62"/>
      <c r="C233" s="61"/>
      <c r="D233" s="61"/>
      <c r="E233" s="61"/>
      <c r="F233" s="61"/>
      <c r="G233" s="61"/>
      <c r="H233" s="61"/>
      <c r="I233" s="61"/>
      <c r="J233" s="61"/>
      <c r="K233" s="61"/>
      <c r="L233" s="61"/>
      <c r="M233" s="61"/>
      <c r="N233" s="61"/>
      <c r="O233" s="61"/>
      <c r="P233" s="61"/>
      <c r="Q233" s="61"/>
    </row>
    <row r="234" ht="15.75" customHeight="1">
      <c r="A234" s="61"/>
      <c r="B234" s="62"/>
      <c r="C234" s="61"/>
      <c r="D234" s="61"/>
      <c r="E234" s="61"/>
      <c r="F234" s="61"/>
      <c r="G234" s="61"/>
      <c r="H234" s="61"/>
      <c r="I234" s="61"/>
      <c r="J234" s="61"/>
      <c r="K234" s="61"/>
      <c r="L234" s="61"/>
      <c r="M234" s="61"/>
      <c r="N234" s="61"/>
      <c r="O234" s="61"/>
      <c r="P234" s="61"/>
      <c r="Q234" s="61"/>
    </row>
    <row r="235" ht="15.75" customHeight="1">
      <c r="A235" s="61"/>
      <c r="B235" s="62"/>
      <c r="C235" s="61"/>
      <c r="D235" s="61"/>
      <c r="E235" s="61"/>
      <c r="F235" s="61"/>
      <c r="G235" s="61"/>
      <c r="H235" s="61"/>
      <c r="I235" s="61"/>
      <c r="J235" s="61"/>
      <c r="K235" s="61"/>
      <c r="L235" s="61"/>
      <c r="M235" s="61"/>
      <c r="N235" s="61"/>
      <c r="O235" s="61"/>
      <c r="P235" s="61"/>
      <c r="Q235" s="61"/>
    </row>
    <row r="236" ht="15.75" customHeight="1">
      <c r="A236" s="61"/>
      <c r="B236" s="62"/>
      <c r="C236" s="61"/>
      <c r="D236" s="61"/>
      <c r="E236" s="61"/>
      <c r="F236" s="61"/>
      <c r="G236" s="61"/>
      <c r="H236" s="61"/>
      <c r="I236" s="61"/>
      <c r="J236" s="61"/>
      <c r="K236" s="61"/>
      <c r="L236" s="61"/>
      <c r="M236" s="61"/>
      <c r="N236" s="61"/>
      <c r="O236" s="61"/>
      <c r="P236" s="61"/>
      <c r="Q236" s="61"/>
    </row>
    <row r="237" ht="15.75" customHeight="1">
      <c r="A237" s="61"/>
      <c r="B237" s="62"/>
      <c r="C237" s="61"/>
      <c r="D237" s="61"/>
      <c r="E237" s="61"/>
      <c r="F237" s="61"/>
      <c r="G237" s="61"/>
      <c r="H237" s="61"/>
      <c r="I237" s="61"/>
      <c r="J237" s="61"/>
      <c r="K237" s="61"/>
      <c r="L237" s="61"/>
      <c r="M237" s="61"/>
      <c r="N237" s="61"/>
      <c r="O237" s="61"/>
      <c r="P237" s="61"/>
      <c r="Q237" s="61"/>
    </row>
    <row r="238" ht="15.75" customHeight="1">
      <c r="A238" s="61"/>
      <c r="B238" s="62"/>
      <c r="C238" s="61"/>
      <c r="D238" s="61"/>
      <c r="E238" s="61"/>
      <c r="F238" s="61"/>
      <c r="G238" s="61"/>
      <c r="H238" s="61"/>
      <c r="I238" s="61"/>
      <c r="J238" s="61"/>
      <c r="K238" s="61"/>
      <c r="L238" s="61"/>
      <c r="M238" s="61"/>
      <c r="N238" s="61"/>
      <c r="O238" s="61"/>
      <c r="P238" s="61"/>
      <c r="Q238" s="61"/>
    </row>
    <row r="239" ht="15.75" customHeight="1">
      <c r="A239" s="61"/>
      <c r="B239" s="62"/>
      <c r="C239" s="61"/>
      <c r="D239" s="61"/>
      <c r="E239" s="61"/>
      <c r="F239" s="61"/>
      <c r="G239" s="61"/>
      <c r="H239" s="61"/>
      <c r="I239" s="61"/>
      <c r="J239" s="61"/>
      <c r="K239" s="61"/>
      <c r="L239" s="61"/>
      <c r="M239" s="61"/>
      <c r="N239" s="61"/>
      <c r="O239" s="61"/>
      <c r="P239" s="61"/>
      <c r="Q239" s="61"/>
    </row>
    <row r="240" ht="15.75" customHeight="1">
      <c r="A240" s="61"/>
      <c r="B240" s="62"/>
      <c r="C240" s="61"/>
      <c r="D240" s="61"/>
      <c r="E240" s="61"/>
      <c r="F240" s="61"/>
      <c r="G240" s="61"/>
      <c r="H240" s="61"/>
      <c r="I240" s="61"/>
      <c r="J240" s="61"/>
      <c r="K240" s="61"/>
      <c r="L240" s="61"/>
      <c r="M240" s="61"/>
      <c r="N240" s="61"/>
      <c r="O240" s="61"/>
      <c r="P240" s="61"/>
      <c r="Q240" s="61"/>
    </row>
    <row r="241" ht="15.75" customHeight="1">
      <c r="A241" s="61"/>
      <c r="B241" s="62"/>
      <c r="C241" s="61"/>
      <c r="D241" s="61"/>
      <c r="E241" s="61"/>
      <c r="F241" s="61"/>
      <c r="G241" s="61"/>
      <c r="H241" s="61"/>
      <c r="I241" s="61"/>
      <c r="J241" s="61"/>
      <c r="K241" s="61"/>
      <c r="L241" s="61"/>
      <c r="M241" s="61"/>
      <c r="N241" s="61"/>
      <c r="O241" s="61"/>
      <c r="P241" s="61"/>
      <c r="Q241" s="61"/>
    </row>
    <row r="242" ht="15.75" customHeight="1">
      <c r="A242" s="61"/>
      <c r="B242" s="62"/>
      <c r="C242" s="61"/>
      <c r="D242" s="61"/>
      <c r="E242" s="61"/>
      <c r="F242" s="61"/>
      <c r="G242" s="61"/>
      <c r="H242" s="61"/>
      <c r="I242" s="61"/>
      <c r="J242" s="61"/>
      <c r="K242" s="61"/>
      <c r="L242" s="61"/>
      <c r="M242" s="61"/>
      <c r="N242" s="61"/>
      <c r="O242" s="61"/>
      <c r="P242" s="61"/>
      <c r="Q242" s="61"/>
    </row>
    <row r="243" ht="15.75" customHeight="1">
      <c r="A243" s="61"/>
      <c r="B243" s="62"/>
      <c r="C243" s="61"/>
      <c r="D243" s="61"/>
      <c r="E243" s="61"/>
      <c r="F243" s="61"/>
      <c r="G243" s="61"/>
      <c r="H243" s="61"/>
      <c r="I243" s="61"/>
      <c r="J243" s="61"/>
      <c r="K243" s="61"/>
      <c r="L243" s="61"/>
      <c r="M243" s="61"/>
      <c r="N243" s="61"/>
      <c r="O243" s="61"/>
      <c r="P243" s="61"/>
      <c r="Q243" s="61"/>
    </row>
    <row r="244" ht="15.75" customHeight="1">
      <c r="A244" s="61"/>
      <c r="B244" s="62"/>
      <c r="C244" s="61"/>
      <c r="D244" s="61"/>
      <c r="E244" s="61"/>
      <c r="F244" s="61"/>
      <c r="G244" s="61"/>
      <c r="H244" s="61"/>
      <c r="I244" s="61"/>
      <c r="J244" s="61"/>
      <c r="K244" s="61"/>
      <c r="L244" s="61"/>
      <c r="M244" s="61"/>
      <c r="N244" s="61"/>
      <c r="O244" s="61"/>
      <c r="P244" s="61"/>
      <c r="Q244" s="61"/>
    </row>
    <row r="245" ht="15.75" customHeight="1">
      <c r="A245" s="61"/>
      <c r="B245" s="62"/>
      <c r="C245" s="61"/>
      <c r="D245" s="61"/>
      <c r="E245" s="61"/>
      <c r="F245" s="61"/>
      <c r="G245" s="61"/>
      <c r="H245" s="61"/>
      <c r="I245" s="61"/>
      <c r="J245" s="61"/>
      <c r="K245" s="61"/>
      <c r="L245" s="61"/>
      <c r="M245" s="61"/>
      <c r="N245" s="61"/>
      <c r="O245" s="61"/>
      <c r="P245" s="61"/>
      <c r="Q245" s="61"/>
    </row>
    <row r="246" ht="15.75" customHeight="1">
      <c r="A246" s="61"/>
      <c r="B246" s="62"/>
      <c r="C246" s="61"/>
      <c r="D246" s="61"/>
      <c r="E246" s="61"/>
      <c r="F246" s="61"/>
      <c r="G246" s="61"/>
      <c r="H246" s="61"/>
      <c r="I246" s="61"/>
      <c r="J246" s="61"/>
      <c r="K246" s="61"/>
      <c r="L246" s="61"/>
      <c r="M246" s="61"/>
      <c r="N246" s="61"/>
      <c r="O246" s="61"/>
      <c r="P246" s="61"/>
      <c r="Q246" s="61"/>
    </row>
    <row r="247" ht="15.75" customHeight="1">
      <c r="A247" s="61"/>
      <c r="B247" s="62"/>
      <c r="C247" s="61"/>
      <c r="D247" s="61"/>
      <c r="E247" s="61"/>
      <c r="F247" s="61"/>
      <c r="G247" s="61"/>
      <c r="H247" s="61"/>
      <c r="I247" s="61"/>
      <c r="J247" s="61"/>
      <c r="K247" s="61"/>
      <c r="L247" s="61"/>
      <c r="M247" s="61"/>
      <c r="N247" s="61"/>
      <c r="O247" s="61"/>
      <c r="P247" s="61"/>
      <c r="Q247" s="61"/>
    </row>
    <row r="248" ht="15.75" customHeight="1">
      <c r="A248" s="61"/>
      <c r="B248" s="62"/>
      <c r="C248" s="61"/>
      <c r="D248" s="61"/>
      <c r="E248" s="61"/>
      <c r="F248" s="61"/>
      <c r="G248" s="61"/>
      <c r="H248" s="61"/>
      <c r="I248" s="61"/>
      <c r="J248" s="61"/>
      <c r="K248" s="61"/>
      <c r="L248" s="61"/>
      <c r="M248" s="61"/>
      <c r="N248" s="61"/>
      <c r="O248" s="61"/>
      <c r="P248" s="61"/>
      <c r="Q248" s="61"/>
    </row>
    <row r="249" ht="15.75" customHeight="1">
      <c r="A249" s="61"/>
      <c r="B249" s="62"/>
      <c r="C249" s="61"/>
      <c r="D249" s="61"/>
      <c r="E249" s="61"/>
      <c r="F249" s="61"/>
      <c r="G249" s="61"/>
      <c r="H249" s="61"/>
      <c r="I249" s="61"/>
      <c r="J249" s="61"/>
      <c r="K249" s="61"/>
      <c r="L249" s="61"/>
      <c r="M249" s="61"/>
      <c r="N249" s="61"/>
      <c r="O249" s="61"/>
      <c r="P249" s="61"/>
      <c r="Q249" s="61"/>
    </row>
    <row r="250" ht="15.75" customHeight="1">
      <c r="A250" s="61"/>
      <c r="B250" s="62"/>
      <c r="C250" s="61"/>
      <c r="D250" s="61"/>
      <c r="E250" s="61"/>
      <c r="F250" s="61"/>
      <c r="G250" s="61"/>
      <c r="H250" s="61"/>
      <c r="I250" s="61"/>
      <c r="J250" s="61"/>
      <c r="K250" s="61"/>
      <c r="L250" s="61"/>
      <c r="M250" s="61"/>
      <c r="N250" s="61"/>
      <c r="O250" s="61"/>
      <c r="P250" s="61"/>
      <c r="Q250" s="61"/>
    </row>
    <row r="251" ht="15.75" customHeight="1">
      <c r="A251" s="61"/>
      <c r="B251" s="62"/>
      <c r="C251" s="61"/>
      <c r="D251" s="61"/>
      <c r="E251" s="61"/>
      <c r="F251" s="61"/>
      <c r="G251" s="61"/>
      <c r="H251" s="61"/>
      <c r="I251" s="61"/>
      <c r="J251" s="61"/>
      <c r="K251" s="61"/>
      <c r="L251" s="61"/>
      <c r="M251" s="61"/>
      <c r="N251" s="61"/>
      <c r="O251" s="61"/>
      <c r="P251" s="61"/>
      <c r="Q251" s="61"/>
    </row>
    <row r="252" ht="15.75" customHeight="1">
      <c r="A252" s="61"/>
      <c r="B252" s="62"/>
      <c r="C252" s="61"/>
      <c r="D252" s="61"/>
      <c r="E252" s="61"/>
      <c r="F252" s="61"/>
      <c r="G252" s="61"/>
      <c r="H252" s="61"/>
      <c r="I252" s="61"/>
      <c r="J252" s="61"/>
      <c r="K252" s="61"/>
      <c r="L252" s="61"/>
      <c r="M252" s="61"/>
      <c r="N252" s="61"/>
      <c r="O252" s="61"/>
      <c r="P252" s="61"/>
      <c r="Q252" s="61"/>
    </row>
    <row r="253" ht="15.75" customHeight="1">
      <c r="A253" s="61"/>
      <c r="B253" s="62"/>
      <c r="C253" s="61"/>
      <c r="D253" s="61"/>
      <c r="E253" s="61"/>
      <c r="F253" s="61"/>
      <c r="G253" s="61"/>
      <c r="H253" s="61"/>
      <c r="I253" s="61"/>
      <c r="J253" s="61"/>
      <c r="K253" s="61"/>
      <c r="L253" s="61"/>
      <c r="M253" s="61"/>
      <c r="N253" s="61"/>
      <c r="O253" s="61"/>
      <c r="P253" s="61"/>
      <c r="Q253" s="61"/>
    </row>
    <row r="254" ht="15.75" customHeight="1">
      <c r="A254" s="61"/>
      <c r="B254" s="62"/>
      <c r="C254" s="61"/>
      <c r="D254" s="61"/>
      <c r="E254" s="61"/>
      <c r="F254" s="61"/>
      <c r="G254" s="61"/>
      <c r="H254" s="61"/>
      <c r="I254" s="61"/>
      <c r="J254" s="61"/>
      <c r="K254" s="61"/>
      <c r="L254" s="61"/>
      <c r="M254" s="61"/>
      <c r="N254" s="61"/>
      <c r="O254" s="61"/>
      <c r="P254" s="61"/>
      <c r="Q254" s="61"/>
    </row>
    <row r="255" ht="15.75" customHeight="1">
      <c r="A255" s="61"/>
      <c r="B255" s="62"/>
      <c r="C255" s="61"/>
      <c r="D255" s="61"/>
      <c r="E255" s="61"/>
      <c r="F255" s="61"/>
      <c r="G255" s="61"/>
      <c r="H255" s="61"/>
      <c r="I255" s="61"/>
      <c r="J255" s="61"/>
      <c r="K255" s="61"/>
      <c r="L255" s="61"/>
      <c r="M255" s="61"/>
      <c r="N255" s="61"/>
      <c r="O255" s="61"/>
      <c r="P255" s="61"/>
      <c r="Q255" s="61"/>
    </row>
    <row r="256" ht="15.75" customHeight="1">
      <c r="A256" s="61"/>
      <c r="B256" s="62"/>
      <c r="C256" s="61"/>
      <c r="D256" s="61"/>
      <c r="E256" s="61"/>
      <c r="F256" s="61"/>
      <c r="G256" s="61"/>
      <c r="H256" s="61"/>
      <c r="I256" s="61"/>
      <c r="J256" s="61"/>
      <c r="K256" s="61"/>
      <c r="L256" s="61"/>
      <c r="M256" s="61"/>
      <c r="N256" s="61"/>
      <c r="O256" s="61"/>
      <c r="P256" s="61"/>
      <c r="Q256" s="61"/>
    </row>
    <row r="257" ht="15.75" customHeight="1">
      <c r="A257" s="61"/>
      <c r="B257" s="62"/>
      <c r="C257" s="61"/>
      <c r="D257" s="61"/>
      <c r="E257" s="61"/>
      <c r="F257" s="61"/>
      <c r="G257" s="61"/>
      <c r="H257" s="61"/>
      <c r="I257" s="61"/>
      <c r="J257" s="61"/>
      <c r="K257" s="61"/>
      <c r="L257" s="61"/>
      <c r="M257" s="61"/>
      <c r="N257" s="61"/>
      <c r="O257" s="61"/>
      <c r="P257" s="61"/>
      <c r="Q257" s="61"/>
    </row>
    <row r="258" ht="15.75" customHeight="1">
      <c r="A258" s="61"/>
      <c r="B258" s="62"/>
      <c r="C258" s="61"/>
      <c r="D258" s="61"/>
      <c r="E258" s="61"/>
      <c r="F258" s="61"/>
      <c r="G258" s="61"/>
      <c r="H258" s="61"/>
      <c r="I258" s="61"/>
      <c r="J258" s="61"/>
      <c r="K258" s="61"/>
      <c r="L258" s="61"/>
      <c r="M258" s="61"/>
      <c r="N258" s="61"/>
      <c r="O258" s="61"/>
      <c r="P258" s="61"/>
      <c r="Q258" s="61"/>
    </row>
    <row r="259" ht="15.75" customHeight="1">
      <c r="A259" s="61"/>
      <c r="B259" s="62"/>
      <c r="C259" s="61"/>
      <c r="D259" s="61"/>
      <c r="E259" s="61"/>
      <c r="F259" s="61"/>
      <c r="G259" s="61"/>
      <c r="H259" s="61"/>
      <c r="I259" s="61"/>
      <c r="J259" s="61"/>
      <c r="K259" s="61"/>
      <c r="L259" s="61"/>
      <c r="M259" s="61"/>
      <c r="N259" s="61"/>
      <c r="O259" s="61"/>
      <c r="P259" s="61"/>
      <c r="Q259" s="61"/>
    </row>
    <row r="260" ht="15.75" customHeight="1">
      <c r="A260" s="61"/>
      <c r="B260" s="62"/>
      <c r="C260" s="61"/>
      <c r="D260" s="61"/>
      <c r="E260" s="61"/>
      <c r="F260" s="61"/>
      <c r="G260" s="61"/>
      <c r="H260" s="61"/>
      <c r="I260" s="61"/>
      <c r="J260" s="61"/>
      <c r="K260" s="61"/>
      <c r="L260" s="61"/>
      <c r="M260" s="61"/>
      <c r="N260" s="61"/>
      <c r="O260" s="61"/>
      <c r="P260" s="61"/>
      <c r="Q260" s="61"/>
    </row>
    <row r="261" ht="15.75" customHeight="1">
      <c r="A261" s="61"/>
      <c r="B261" s="62"/>
      <c r="C261" s="61"/>
      <c r="D261" s="61"/>
      <c r="E261" s="61"/>
      <c r="F261" s="61"/>
      <c r="G261" s="61"/>
      <c r="H261" s="61"/>
      <c r="I261" s="61"/>
      <c r="J261" s="61"/>
      <c r="K261" s="61"/>
      <c r="L261" s="61"/>
      <c r="M261" s="61"/>
      <c r="N261" s="61"/>
      <c r="O261" s="61"/>
      <c r="P261" s="61"/>
      <c r="Q261" s="61"/>
    </row>
    <row r="262" ht="15.75" customHeight="1">
      <c r="A262" s="61"/>
      <c r="B262" s="62"/>
      <c r="C262" s="61"/>
      <c r="D262" s="61"/>
      <c r="E262" s="61"/>
      <c r="F262" s="61"/>
      <c r="G262" s="61"/>
      <c r="H262" s="61"/>
      <c r="I262" s="61"/>
      <c r="J262" s="61"/>
      <c r="K262" s="61"/>
      <c r="L262" s="61"/>
      <c r="M262" s="61"/>
      <c r="N262" s="61"/>
      <c r="O262" s="61"/>
      <c r="P262" s="61"/>
      <c r="Q262" s="61"/>
    </row>
    <row r="263" ht="15.75" customHeight="1">
      <c r="A263" s="61"/>
      <c r="B263" s="62"/>
      <c r="C263" s="61"/>
      <c r="D263" s="61"/>
      <c r="E263" s="61"/>
      <c r="F263" s="61"/>
      <c r="G263" s="61"/>
      <c r="H263" s="61"/>
      <c r="I263" s="61"/>
      <c r="J263" s="61"/>
      <c r="K263" s="61"/>
      <c r="L263" s="61"/>
      <c r="M263" s="61"/>
      <c r="N263" s="61"/>
      <c r="O263" s="61"/>
      <c r="P263" s="61"/>
      <c r="Q263" s="61"/>
    </row>
    <row r="264" ht="15.75" customHeight="1">
      <c r="A264" s="61"/>
      <c r="B264" s="62"/>
      <c r="C264" s="61"/>
      <c r="D264" s="61"/>
      <c r="E264" s="61"/>
      <c r="F264" s="61"/>
      <c r="G264" s="61"/>
      <c r="H264" s="61"/>
      <c r="I264" s="61"/>
      <c r="J264" s="61"/>
      <c r="K264" s="61"/>
      <c r="L264" s="61"/>
      <c r="M264" s="61"/>
      <c r="N264" s="61"/>
      <c r="O264" s="61"/>
      <c r="P264" s="61"/>
      <c r="Q264" s="61"/>
    </row>
    <row r="265" ht="15.75" customHeight="1">
      <c r="A265" s="61"/>
      <c r="B265" s="62"/>
      <c r="C265" s="61"/>
      <c r="D265" s="61"/>
      <c r="E265" s="61"/>
      <c r="F265" s="61"/>
      <c r="G265" s="61"/>
      <c r="H265" s="61"/>
      <c r="I265" s="61"/>
      <c r="J265" s="61"/>
      <c r="K265" s="61"/>
      <c r="L265" s="61"/>
      <c r="M265" s="61"/>
      <c r="N265" s="61"/>
      <c r="O265" s="61"/>
      <c r="P265" s="61"/>
      <c r="Q265" s="61"/>
    </row>
    <row r="266" ht="15.75" customHeight="1">
      <c r="A266" s="61"/>
      <c r="B266" s="62"/>
      <c r="C266" s="61"/>
      <c r="D266" s="61"/>
      <c r="E266" s="61"/>
      <c r="F266" s="61"/>
      <c r="G266" s="61"/>
      <c r="H266" s="61"/>
      <c r="I266" s="61"/>
      <c r="J266" s="61"/>
      <c r="K266" s="61"/>
      <c r="L266" s="61"/>
      <c r="M266" s="61"/>
      <c r="N266" s="61"/>
      <c r="O266" s="61"/>
      <c r="P266" s="61"/>
      <c r="Q266" s="61"/>
    </row>
    <row r="267" ht="15.75" customHeight="1">
      <c r="A267" s="61"/>
      <c r="B267" s="62"/>
      <c r="C267" s="61"/>
      <c r="D267" s="61"/>
      <c r="E267" s="61"/>
      <c r="F267" s="61"/>
      <c r="G267" s="61"/>
      <c r="H267" s="61"/>
      <c r="I267" s="61"/>
      <c r="J267" s="61"/>
      <c r="K267" s="61"/>
      <c r="L267" s="61"/>
      <c r="M267" s="61"/>
      <c r="N267" s="61"/>
      <c r="O267" s="61"/>
      <c r="P267" s="61"/>
      <c r="Q267" s="61"/>
    </row>
    <row r="268" ht="15.75" customHeight="1">
      <c r="A268" s="61"/>
      <c r="B268" s="62"/>
      <c r="C268" s="61"/>
      <c r="D268" s="61"/>
      <c r="E268" s="61"/>
      <c r="F268" s="61"/>
      <c r="G268" s="61"/>
      <c r="H268" s="61"/>
      <c r="I268" s="61"/>
      <c r="J268" s="61"/>
      <c r="K268" s="61"/>
      <c r="L268" s="61"/>
      <c r="M268" s="61"/>
      <c r="N268" s="61"/>
      <c r="O268" s="61"/>
      <c r="P268" s="61"/>
      <c r="Q268" s="61"/>
    </row>
    <row r="269" ht="15.75" customHeight="1">
      <c r="A269" s="61"/>
      <c r="B269" s="62"/>
      <c r="C269" s="61"/>
      <c r="D269" s="61"/>
      <c r="E269" s="61"/>
      <c r="F269" s="61"/>
      <c r="G269" s="61"/>
      <c r="H269" s="61"/>
      <c r="I269" s="61"/>
      <c r="J269" s="61"/>
      <c r="K269" s="61"/>
      <c r="L269" s="61"/>
      <c r="M269" s="61"/>
      <c r="N269" s="61"/>
      <c r="O269" s="61"/>
      <c r="P269" s="61"/>
      <c r="Q269" s="61"/>
    </row>
    <row r="270" ht="15.75" customHeight="1">
      <c r="A270" s="61"/>
      <c r="B270" s="62"/>
      <c r="C270" s="61"/>
      <c r="D270" s="61"/>
      <c r="E270" s="61"/>
      <c r="F270" s="61"/>
      <c r="G270" s="61"/>
      <c r="H270" s="61"/>
      <c r="I270" s="61"/>
      <c r="J270" s="61"/>
      <c r="K270" s="61"/>
      <c r="L270" s="61"/>
      <c r="M270" s="61"/>
      <c r="N270" s="61"/>
      <c r="O270" s="61"/>
      <c r="P270" s="61"/>
      <c r="Q270" s="61"/>
    </row>
    <row r="271" ht="15.75" customHeight="1">
      <c r="A271" s="61"/>
      <c r="B271" s="62"/>
      <c r="C271" s="61"/>
      <c r="D271" s="61"/>
      <c r="E271" s="61"/>
      <c r="F271" s="61"/>
      <c r="G271" s="61"/>
      <c r="H271" s="61"/>
      <c r="I271" s="61"/>
      <c r="J271" s="61"/>
      <c r="K271" s="61"/>
      <c r="L271" s="61"/>
      <c r="M271" s="61"/>
      <c r="N271" s="61"/>
      <c r="O271" s="61"/>
      <c r="P271" s="61"/>
      <c r="Q271" s="61"/>
    </row>
    <row r="272" ht="15.75" customHeight="1">
      <c r="A272" s="61"/>
      <c r="B272" s="62"/>
      <c r="C272" s="61"/>
      <c r="D272" s="61"/>
      <c r="E272" s="61"/>
      <c r="F272" s="61"/>
      <c r="G272" s="61"/>
      <c r="H272" s="61"/>
      <c r="I272" s="61"/>
      <c r="J272" s="61"/>
      <c r="K272" s="61"/>
      <c r="L272" s="61"/>
      <c r="M272" s="61"/>
      <c r="N272" s="61"/>
      <c r="O272" s="61"/>
      <c r="P272" s="61"/>
      <c r="Q272" s="61"/>
    </row>
    <row r="273" ht="15.75" customHeight="1">
      <c r="A273" s="61"/>
      <c r="B273" s="62"/>
      <c r="C273" s="61"/>
      <c r="D273" s="61"/>
      <c r="E273" s="61"/>
      <c r="F273" s="61"/>
      <c r="G273" s="61"/>
      <c r="H273" s="61"/>
      <c r="I273" s="61"/>
      <c r="J273" s="61"/>
      <c r="K273" s="61"/>
      <c r="L273" s="61"/>
      <c r="M273" s="61"/>
      <c r="N273" s="61"/>
      <c r="O273" s="61"/>
      <c r="P273" s="61"/>
      <c r="Q273" s="61"/>
    </row>
    <row r="274" ht="15.75" customHeight="1">
      <c r="A274" s="61"/>
      <c r="B274" s="62"/>
      <c r="C274" s="61"/>
      <c r="D274" s="61"/>
      <c r="E274" s="61"/>
      <c r="F274" s="61"/>
      <c r="G274" s="61"/>
      <c r="H274" s="61"/>
      <c r="I274" s="61"/>
      <c r="J274" s="61"/>
      <c r="K274" s="61"/>
      <c r="L274" s="61"/>
      <c r="M274" s="61"/>
      <c r="N274" s="61"/>
      <c r="O274" s="61"/>
      <c r="P274" s="61"/>
      <c r="Q274" s="61"/>
    </row>
    <row r="275" ht="15.75" customHeight="1">
      <c r="A275" s="61"/>
      <c r="B275" s="62"/>
      <c r="C275" s="61"/>
      <c r="D275" s="61"/>
      <c r="E275" s="61"/>
      <c r="F275" s="61"/>
      <c r="G275" s="61"/>
      <c r="H275" s="61"/>
      <c r="I275" s="61"/>
      <c r="J275" s="61"/>
      <c r="K275" s="61"/>
      <c r="L275" s="61"/>
      <c r="M275" s="61"/>
      <c r="N275" s="61"/>
      <c r="O275" s="61"/>
      <c r="P275" s="61"/>
      <c r="Q275" s="61"/>
    </row>
    <row r="276" ht="15.75" customHeight="1">
      <c r="A276" s="61"/>
      <c r="B276" s="62"/>
      <c r="C276" s="61"/>
      <c r="D276" s="61"/>
      <c r="E276" s="61"/>
      <c r="F276" s="61"/>
      <c r="G276" s="61"/>
      <c r="H276" s="61"/>
      <c r="I276" s="61"/>
      <c r="J276" s="61"/>
      <c r="K276" s="61"/>
      <c r="L276" s="61"/>
      <c r="M276" s="61"/>
      <c r="N276" s="61"/>
      <c r="O276" s="61"/>
      <c r="P276" s="61"/>
      <c r="Q276" s="61"/>
    </row>
    <row r="277" ht="15.75" customHeight="1">
      <c r="A277" s="61"/>
      <c r="B277" s="62"/>
      <c r="C277" s="61"/>
      <c r="D277" s="61"/>
      <c r="E277" s="61"/>
      <c r="F277" s="61"/>
      <c r="G277" s="61"/>
      <c r="H277" s="61"/>
      <c r="I277" s="61"/>
      <c r="J277" s="61"/>
      <c r="K277" s="61"/>
      <c r="L277" s="61"/>
      <c r="M277" s="61"/>
      <c r="N277" s="61"/>
      <c r="O277" s="61"/>
      <c r="P277" s="61"/>
      <c r="Q277" s="61"/>
    </row>
    <row r="278" ht="15.75" customHeight="1">
      <c r="A278" s="61"/>
      <c r="B278" s="62"/>
      <c r="C278" s="61"/>
      <c r="D278" s="61"/>
      <c r="E278" s="61"/>
      <c r="F278" s="61"/>
      <c r="G278" s="61"/>
      <c r="H278" s="61"/>
      <c r="I278" s="61"/>
      <c r="J278" s="61"/>
      <c r="K278" s="61"/>
      <c r="L278" s="61"/>
      <c r="M278" s="61"/>
      <c r="N278" s="61"/>
      <c r="O278" s="61"/>
      <c r="P278" s="61"/>
      <c r="Q278" s="61"/>
    </row>
    <row r="279" ht="15.75" customHeight="1">
      <c r="A279" s="61"/>
      <c r="B279" s="62"/>
      <c r="C279" s="61"/>
      <c r="D279" s="61"/>
      <c r="E279" s="61"/>
      <c r="F279" s="61"/>
      <c r="G279" s="61"/>
      <c r="H279" s="61"/>
      <c r="I279" s="61"/>
      <c r="J279" s="61"/>
      <c r="K279" s="61"/>
      <c r="L279" s="61"/>
      <c r="M279" s="61"/>
      <c r="N279" s="61"/>
      <c r="O279" s="61"/>
      <c r="P279" s="61"/>
      <c r="Q279" s="61"/>
    </row>
    <row r="280" ht="15.75" customHeight="1">
      <c r="A280" s="61"/>
      <c r="B280" s="62"/>
      <c r="C280" s="61"/>
      <c r="D280" s="61"/>
      <c r="E280" s="61"/>
      <c r="F280" s="61"/>
      <c r="G280" s="61"/>
      <c r="H280" s="61"/>
      <c r="I280" s="61"/>
      <c r="J280" s="61"/>
      <c r="K280" s="61"/>
      <c r="L280" s="61"/>
      <c r="M280" s="61"/>
      <c r="N280" s="61"/>
      <c r="O280" s="61"/>
      <c r="P280" s="61"/>
      <c r="Q280" s="61"/>
    </row>
    <row r="281" ht="15.75" customHeight="1">
      <c r="A281" s="61"/>
      <c r="B281" s="62"/>
      <c r="C281" s="61"/>
      <c r="D281" s="61"/>
      <c r="E281" s="61"/>
      <c r="F281" s="61"/>
      <c r="G281" s="61"/>
      <c r="H281" s="61"/>
      <c r="I281" s="61"/>
      <c r="J281" s="61"/>
      <c r="K281" s="61"/>
      <c r="L281" s="61"/>
      <c r="M281" s="61"/>
      <c r="N281" s="61"/>
      <c r="O281" s="61"/>
      <c r="P281" s="61"/>
      <c r="Q281" s="61"/>
    </row>
    <row r="282" ht="15.75" customHeight="1">
      <c r="A282" s="61"/>
      <c r="B282" s="62"/>
      <c r="C282" s="61"/>
      <c r="D282" s="61"/>
      <c r="E282" s="61"/>
      <c r="F282" s="61"/>
      <c r="G282" s="61"/>
      <c r="H282" s="61"/>
      <c r="I282" s="61"/>
      <c r="J282" s="61"/>
      <c r="K282" s="61"/>
      <c r="L282" s="61"/>
      <c r="M282" s="61"/>
      <c r="N282" s="61"/>
      <c r="O282" s="61"/>
      <c r="P282" s="61"/>
      <c r="Q282" s="61"/>
    </row>
    <row r="283" ht="15.75" customHeight="1">
      <c r="A283" s="61"/>
      <c r="B283" s="62"/>
      <c r="C283" s="61"/>
      <c r="D283" s="61"/>
      <c r="E283" s="61"/>
      <c r="F283" s="61"/>
      <c r="G283" s="61"/>
      <c r="H283" s="61"/>
      <c r="I283" s="61"/>
      <c r="J283" s="61"/>
      <c r="K283" s="61"/>
      <c r="L283" s="61"/>
      <c r="M283" s="61"/>
      <c r="N283" s="61"/>
      <c r="O283" s="61"/>
      <c r="P283" s="61"/>
      <c r="Q283" s="61"/>
    </row>
    <row r="284" ht="15.75" customHeight="1">
      <c r="A284" s="61"/>
      <c r="B284" s="62"/>
      <c r="C284" s="61"/>
      <c r="D284" s="61"/>
      <c r="E284" s="61"/>
      <c r="F284" s="61"/>
      <c r="G284" s="61"/>
      <c r="H284" s="61"/>
      <c r="I284" s="61"/>
      <c r="J284" s="61"/>
      <c r="K284" s="61"/>
      <c r="L284" s="61"/>
      <c r="M284" s="61"/>
      <c r="N284" s="61"/>
      <c r="O284" s="61"/>
      <c r="P284" s="61"/>
      <c r="Q284" s="61"/>
    </row>
    <row r="285" ht="15.75" customHeight="1">
      <c r="A285" s="61"/>
      <c r="B285" s="62"/>
      <c r="C285" s="61"/>
      <c r="D285" s="61"/>
      <c r="E285" s="61"/>
      <c r="F285" s="61"/>
      <c r="G285" s="61"/>
      <c r="H285" s="61"/>
      <c r="I285" s="61"/>
      <c r="J285" s="61"/>
      <c r="K285" s="61"/>
      <c r="L285" s="61"/>
      <c r="M285" s="61"/>
      <c r="N285" s="61"/>
      <c r="O285" s="61"/>
      <c r="P285" s="61"/>
      <c r="Q285" s="61"/>
    </row>
    <row r="286" ht="15.75" customHeight="1">
      <c r="A286" s="61"/>
      <c r="B286" s="62"/>
      <c r="C286" s="61"/>
      <c r="D286" s="61"/>
      <c r="E286" s="61"/>
      <c r="F286" s="61"/>
      <c r="G286" s="61"/>
      <c r="H286" s="61"/>
      <c r="I286" s="61"/>
      <c r="J286" s="61"/>
      <c r="K286" s="61"/>
      <c r="L286" s="61"/>
      <c r="M286" s="61"/>
      <c r="N286" s="61"/>
      <c r="O286" s="61"/>
      <c r="P286" s="61"/>
      <c r="Q286" s="61"/>
    </row>
    <row r="287" ht="15.75" customHeight="1">
      <c r="A287" s="61"/>
      <c r="B287" s="62"/>
      <c r="C287" s="61"/>
      <c r="D287" s="61"/>
      <c r="E287" s="61"/>
      <c r="F287" s="61"/>
      <c r="G287" s="61"/>
      <c r="H287" s="61"/>
      <c r="I287" s="61"/>
      <c r="J287" s="61"/>
      <c r="K287" s="61"/>
      <c r="L287" s="61"/>
      <c r="M287" s="61"/>
      <c r="N287" s="61"/>
      <c r="O287" s="61"/>
      <c r="P287" s="61"/>
      <c r="Q287" s="61"/>
    </row>
    <row r="288" ht="15.75" customHeight="1">
      <c r="A288" s="61"/>
      <c r="B288" s="62"/>
      <c r="C288" s="61"/>
      <c r="D288" s="61"/>
      <c r="E288" s="61"/>
      <c r="F288" s="61"/>
      <c r="G288" s="61"/>
      <c r="H288" s="61"/>
      <c r="I288" s="61"/>
      <c r="J288" s="61"/>
      <c r="K288" s="61"/>
      <c r="L288" s="61"/>
      <c r="M288" s="61"/>
      <c r="N288" s="61"/>
      <c r="O288" s="61"/>
      <c r="P288" s="61"/>
      <c r="Q288" s="61"/>
    </row>
    <row r="289" ht="15.75" customHeight="1">
      <c r="A289" s="61"/>
      <c r="B289" s="62"/>
      <c r="C289" s="61"/>
      <c r="D289" s="61"/>
      <c r="E289" s="61"/>
      <c r="F289" s="61"/>
      <c r="G289" s="61"/>
      <c r="H289" s="61"/>
      <c r="I289" s="61"/>
      <c r="J289" s="61"/>
      <c r="K289" s="61"/>
      <c r="L289" s="61"/>
      <c r="M289" s="61"/>
      <c r="N289" s="61"/>
      <c r="O289" s="61"/>
      <c r="P289" s="61"/>
      <c r="Q289" s="61"/>
    </row>
    <row r="290" ht="15.75" customHeight="1">
      <c r="A290" s="61"/>
      <c r="B290" s="62"/>
      <c r="C290" s="61"/>
      <c r="D290" s="61"/>
      <c r="E290" s="61"/>
      <c r="F290" s="61"/>
      <c r="G290" s="61"/>
      <c r="H290" s="61"/>
      <c r="I290" s="61"/>
      <c r="J290" s="61"/>
      <c r="K290" s="61"/>
      <c r="L290" s="61"/>
      <c r="M290" s="61"/>
      <c r="N290" s="61"/>
      <c r="O290" s="61"/>
      <c r="P290" s="61"/>
      <c r="Q290" s="61"/>
    </row>
    <row r="291" ht="15.75" customHeight="1">
      <c r="A291" s="61"/>
      <c r="B291" s="62"/>
      <c r="C291" s="61"/>
      <c r="D291" s="61"/>
      <c r="E291" s="61"/>
      <c r="F291" s="61"/>
      <c r="G291" s="61"/>
      <c r="H291" s="61"/>
      <c r="I291" s="61"/>
      <c r="J291" s="61"/>
      <c r="K291" s="61"/>
      <c r="L291" s="61"/>
      <c r="M291" s="61"/>
      <c r="N291" s="61"/>
      <c r="O291" s="61"/>
      <c r="P291" s="61"/>
      <c r="Q291" s="61"/>
    </row>
    <row r="292" ht="15.75" customHeight="1">
      <c r="A292" s="61"/>
      <c r="B292" s="62"/>
      <c r="C292" s="61"/>
      <c r="D292" s="61"/>
      <c r="E292" s="61"/>
      <c r="F292" s="61"/>
      <c r="G292" s="61"/>
      <c r="H292" s="61"/>
      <c r="I292" s="61"/>
      <c r="J292" s="61"/>
      <c r="K292" s="61"/>
      <c r="L292" s="61"/>
      <c r="M292" s="61"/>
      <c r="N292" s="61"/>
      <c r="O292" s="61"/>
      <c r="P292" s="61"/>
      <c r="Q292" s="61"/>
    </row>
    <row r="293" ht="15.75" customHeight="1">
      <c r="A293" s="61"/>
      <c r="B293" s="62"/>
      <c r="C293" s="61"/>
      <c r="D293" s="61"/>
      <c r="E293" s="61"/>
      <c r="F293" s="61"/>
      <c r="G293" s="61"/>
      <c r="H293" s="61"/>
      <c r="I293" s="61"/>
      <c r="J293" s="61"/>
      <c r="K293" s="61"/>
      <c r="L293" s="61"/>
      <c r="M293" s="61"/>
      <c r="N293" s="61"/>
      <c r="O293" s="61"/>
      <c r="P293" s="61"/>
      <c r="Q293" s="61"/>
    </row>
    <row r="294" ht="15.75" customHeight="1">
      <c r="A294" s="61"/>
      <c r="B294" s="62"/>
      <c r="C294" s="61"/>
      <c r="D294" s="61"/>
      <c r="E294" s="61"/>
      <c r="F294" s="61"/>
      <c r="G294" s="61"/>
      <c r="H294" s="61"/>
      <c r="I294" s="61"/>
      <c r="J294" s="61"/>
      <c r="K294" s="61"/>
      <c r="L294" s="61"/>
      <c r="M294" s="61"/>
      <c r="N294" s="61"/>
      <c r="O294" s="61"/>
      <c r="P294" s="61"/>
      <c r="Q294" s="61"/>
    </row>
    <row r="295" ht="15.75" customHeight="1">
      <c r="A295" s="61"/>
      <c r="B295" s="62"/>
      <c r="C295" s="61"/>
      <c r="D295" s="61"/>
      <c r="E295" s="61"/>
      <c r="F295" s="61"/>
      <c r="G295" s="61"/>
      <c r="H295" s="61"/>
      <c r="I295" s="61"/>
      <c r="J295" s="61"/>
      <c r="K295" s="61"/>
      <c r="L295" s="61"/>
      <c r="M295" s="61"/>
      <c r="N295" s="61"/>
      <c r="O295" s="61"/>
      <c r="P295" s="61"/>
      <c r="Q295" s="61"/>
    </row>
    <row r="296" ht="15.75" customHeight="1">
      <c r="A296" s="61"/>
      <c r="B296" s="62"/>
      <c r="C296" s="61"/>
      <c r="D296" s="61"/>
      <c r="E296" s="61"/>
      <c r="F296" s="61"/>
      <c r="G296" s="61"/>
      <c r="H296" s="61"/>
      <c r="I296" s="61"/>
      <c r="J296" s="61"/>
      <c r="K296" s="61"/>
      <c r="L296" s="61"/>
      <c r="M296" s="61"/>
      <c r="N296" s="61"/>
      <c r="O296" s="61"/>
      <c r="P296" s="61"/>
      <c r="Q296" s="61"/>
    </row>
    <row r="297" ht="15.75" customHeight="1">
      <c r="A297" s="61"/>
      <c r="B297" s="62"/>
      <c r="C297" s="61"/>
      <c r="D297" s="61"/>
      <c r="E297" s="61"/>
      <c r="F297" s="61"/>
      <c r="G297" s="61"/>
      <c r="H297" s="61"/>
      <c r="I297" s="61"/>
      <c r="J297" s="61"/>
      <c r="K297" s="61"/>
      <c r="L297" s="61"/>
      <c r="M297" s="61"/>
      <c r="N297" s="61"/>
      <c r="O297" s="61"/>
      <c r="P297" s="61"/>
      <c r="Q297" s="61"/>
    </row>
    <row r="298" ht="15.75" customHeight="1">
      <c r="A298" s="61"/>
      <c r="B298" s="62"/>
      <c r="C298" s="61"/>
      <c r="D298" s="61"/>
      <c r="E298" s="61"/>
      <c r="F298" s="61"/>
      <c r="G298" s="61"/>
      <c r="H298" s="61"/>
      <c r="I298" s="61"/>
      <c r="J298" s="61"/>
      <c r="K298" s="61"/>
      <c r="L298" s="61"/>
      <c r="M298" s="61"/>
      <c r="N298" s="61"/>
      <c r="O298" s="61"/>
      <c r="P298" s="61"/>
      <c r="Q298" s="61"/>
    </row>
    <row r="299" ht="15.75" customHeight="1">
      <c r="A299" s="61"/>
      <c r="B299" s="62"/>
      <c r="C299" s="61"/>
      <c r="D299" s="61"/>
      <c r="E299" s="61"/>
      <c r="F299" s="61"/>
      <c r="G299" s="61"/>
      <c r="H299" s="61"/>
      <c r="I299" s="61"/>
      <c r="J299" s="61"/>
      <c r="K299" s="61"/>
      <c r="L299" s="61"/>
      <c r="M299" s="61"/>
      <c r="N299" s="61"/>
      <c r="O299" s="61"/>
      <c r="P299" s="61"/>
      <c r="Q299" s="61"/>
    </row>
    <row r="300" ht="15.75" customHeight="1">
      <c r="A300" s="61"/>
      <c r="B300" s="62"/>
      <c r="C300" s="61"/>
      <c r="D300" s="61"/>
      <c r="E300" s="61"/>
      <c r="F300" s="61"/>
      <c r="G300" s="61"/>
      <c r="H300" s="61"/>
      <c r="I300" s="61"/>
      <c r="J300" s="61"/>
      <c r="K300" s="61"/>
      <c r="L300" s="61"/>
      <c r="M300" s="61"/>
      <c r="N300" s="61"/>
      <c r="O300" s="61"/>
      <c r="P300" s="61"/>
      <c r="Q300" s="61"/>
    </row>
    <row r="301" ht="15.75" customHeight="1">
      <c r="A301" s="61"/>
      <c r="B301" s="62"/>
      <c r="C301" s="61"/>
      <c r="D301" s="61"/>
      <c r="E301" s="61"/>
      <c r="F301" s="61"/>
      <c r="G301" s="61"/>
      <c r="H301" s="61"/>
      <c r="I301" s="61"/>
      <c r="J301" s="61"/>
      <c r="K301" s="61"/>
      <c r="L301" s="61"/>
      <c r="M301" s="61"/>
      <c r="N301" s="61"/>
      <c r="O301" s="61"/>
      <c r="P301" s="61"/>
      <c r="Q301" s="61"/>
    </row>
    <row r="302" ht="15.75" customHeight="1">
      <c r="A302" s="61"/>
      <c r="B302" s="62"/>
      <c r="C302" s="61"/>
      <c r="D302" s="61"/>
      <c r="E302" s="61"/>
      <c r="F302" s="61"/>
      <c r="G302" s="61"/>
      <c r="H302" s="61"/>
      <c r="I302" s="61"/>
      <c r="J302" s="61"/>
      <c r="K302" s="61"/>
      <c r="L302" s="61"/>
      <c r="M302" s="61"/>
      <c r="N302" s="61"/>
      <c r="O302" s="61"/>
      <c r="P302" s="61"/>
      <c r="Q302" s="61"/>
    </row>
    <row r="303" ht="15.75" customHeight="1">
      <c r="A303" s="61"/>
      <c r="B303" s="62"/>
      <c r="C303" s="61"/>
      <c r="D303" s="61"/>
      <c r="E303" s="61"/>
      <c r="F303" s="61"/>
      <c r="G303" s="61"/>
      <c r="H303" s="61"/>
      <c r="I303" s="61"/>
      <c r="J303" s="61"/>
      <c r="K303" s="61"/>
      <c r="L303" s="61"/>
      <c r="M303" s="61"/>
      <c r="N303" s="61"/>
      <c r="O303" s="61"/>
      <c r="P303" s="61"/>
      <c r="Q303" s="61"/>
    </row>
    <row r="304" ht="15.75" customHeight="1">
      <c r="A304" s="61"/>
      <c r="B304" s="62"/>
      <c r="C304" s="61"/>
      <c r="D304" s="61"/>
      <c r="E304" s="61"/>
      <c r="F304" s="61"/>
      <c r="G304" s="61"/>
      <c r="H304" s="61"/>
      <c r="I304" s="61"/>
      <c r="J304" s="61"/>
      <c r="K304" s="61"/>
      <c r="L304" s="61"/>
      <c r="M304" s="61"/>
      <c r="N304" s="61"/>
      <c r="O304" s="61"/>
      <c r="P304" s="61"/>
      <c r="Q304" s="61"/>
    </row>
    <row r="305" ht="15.75" customHeight="1">
      <c r="A305" s="61"/>
      <c r="B305" s="62"/>
      <c r="C305" s="61"/>
      <c r="D305" s="61"/>
      <c r="E305" s="61"/>
      <c r="F305" s="61"/>
      <c r="G305" s="61"/>
      <c r="H305" s="61"/>
      <c r="I305" s="61"/>
      <c r="J305" s="61"/>
      <c r="K305" s="61"/>
      <c r="L305" s="61"/>
      <c r="M305" s="61"/>
      <c r="N305" s="61"/>
      <c r="O305" s="61"/>
      <c r="P305" s="61"/>
      <c r="Q305" s="61"/>
    </row>
    <row r="306" ht="15.75" customHeight="1">
      <c r="A306" s="61"/>
      <c r="B306" s="62"/>
      <c r="C306" s="61"/>
      <c r="D306" s="61"/>
      <c r="E306" s="61"/>
      <c r="F306" s="61"/>
      <c r="G306" s="61"/>
      <c r="H306" s="61"/>
      <c r="I306" s="61"/>
      <c r="J306" s="61"/>
      <c r="K306" s="61"/>
      <c r="L306" s="61"/>
      <c r="M306" s="61"/>
      <c r="N306" s="61"/>
      <c r="O306" s="61"/>
      <c r="P306" s="61"/>
      <c r="Q306" s="61"/>
    </row>
    <row r="307" ht="15.75" customHeight="1">
      <c r="A307" s="61"/>
      <c r="B307" s="62"/>
      <c r="C307" s="61"/>
      <c r="D307" s="61"/>
      <c r="E307" s="61"/>
      <c r="F307" s="61"/>
      <c r="G307" s="61"/>
      <c r="H307" s="61"/>
      <c r="I307" s="61"/>
      <c r="J307" s="61"/>
      <c r="K307" s="61"/>
      <c r="L307" s="61"/>
      <c r="M307" s="61"/>
      <c r="N307" s="61"/>
      <c r="O307" s="61"/>
      <c r="P307" s="61"/>
      <c r="Q307" s="61"/>
    </row>
    <row r="308" ht="15.75" customHeight="1">
      <c r="A308" s="61"/>
      <c r="B308" s="62"/>
      <c r="C308" s="61"/>
      <c r="D308" s="61"/>
      <c r="E308" s="61"/>
      <c r="F308" s="61"/>
      <c r="G308" s="61"/>
      <c r="H308" s="61"/>
      <c r="I308" s="61"/>
      <c r="J308" s="61"/>
      <c r="K308" s="61"/>
      <c r="L308" s="61"/>
      <c r="M308" s="61"/>
      <c r="N308" s="61"/>
      <c r="O308" s="61"/>
      <c r="P308" s="61"/>
      <c r="Q308" s="61"/>
    </row>
    <row r="309" ht="15.75" customHeight="1">
      <c r="A309" s="61"/>
      <c r="B309" s="62"/>
      <c r="C309" s="61"/>
      <c r="D309" s="61"/>
      <c r="E309" s="61"/>
      <c r="F309" s="61"/>
      <c r="G309" s="61"/>
      <c r="H309" s="61"/>
      <c r="I309" s="61"/>
      <c r="J309" s="61"/>
      <c r="K309" s="61"/>
      <c r="L309" s="61"/>
      <c r="M309" s="61"/>
      <c r="N309" s="61"/>
      <c r="O309" s="61"/>
      <c r="P309" s="61"/>
      <c r="Q309" s="61"/>
    </row>
    <row r="310" ht="15.75" customHeight="1">
      <c r="A310" s="61"/>
      <c r="B310" s="62"/>
      <c r="C310" s="61"/>
      <c r="D310" s="61"/>
      <c r="E310" s="61"/>
      <c r="F310" s="61"/>
      <c r="G310" s="61"/>
      <c r="H310" s="61"/>
      <c r="I310" s="61"/>
      <c r="J310" s="61"/>
      <c r="K310" s="61"/>
      <c r="L310" s="61"/>
      <c r="M310" s="61"/>
      <c r="N310" s="61"/>
      <c r="O310" s="61"/>
      <c r="P310" s="61"/>
      <c r="Q310" s="61"/>
    </row>
    <row r="311" ht="15.75" customHeight="1">
      <c r="A311" s="61"/>
      <c r="B311" s="62"/>
      <c r="C311" s="61"/>
      <c r="D311" s="61"/>
      <c r="E311" s="61"/>
      <c r="F311" s="61"/>
      <c r="G311" s="61"/>
      <c r="H311" s="61"/>
      <c r="I311" s="61"/>
      <c r="J311" s="61"/>
      <c r="K311" s="61"/>
      <c r="L311" s="61"/>
      <c r="M311" s="61"/>
      <c r="N311" s="61"/>
      <c r="O311" s="61"/>
      <c r="P311" s="61"/>
      <c r="Q311" s="61"/>
    </row>
    <row r="312" ht="15.75" customHeight="1">
      <c r="A312" s="61"/>
      <c r="B312" s="62"/>
      <c r="C312" s="61"/>
      <c r="D312" s="61"/>
      <c r="E312" s="61"/>
      <c r="F312" s="61"/>
      <c r="G312" s="61"/>
      <c r="H312" s="61"/>
      <c r="I312" s="61"/>
      <c r="J312" s="61"/>
      <c r="K312" s="61"/>
      <c r="L312" s="61"/>
      <c r="M312" s="61"/>
      <c r="N312" s="61"/>
      <c r="O312" s="61"/>
      <c r="P312" s="61"/>
      <c r="Q312" s="61"/>
    </row>
    <row r="313" ht="15.75" customHeight="1">
      <c r="A313" s="61"/>
      <c r="B313" s="62"/>
      <c r="C313" s="61"/>
      <c r="D313" s="61"/>
      <c r="E313" s="61"/>
      <c r="F313" s="61"/>
      <c r="G313" s="61"/>
      <c r="H313" s="61"/>
      <c r="I313" s="61"/>
      <c r="J313" s="61"/>
      <c r="K313" s="61"/>
      <c r="L313" s="61"/>
      <c r="M313" s="61"/>
      <c r="N313" s="61"/>
      <c r="O313" s="61"/>
      <c r="P313" s="61"/>
      <c r="Q313" s="61"/>
    </row>
    <row r="314" ht="15.75" customHeight="1">
      <c r="A314" s="61"/>
      <c r="B314" s="62"/>
      <c r="C314" s="61"/>
      <c r="D314" s="61"/>
      <c r="E314" s="61"/>
      <c r="F314" s="61"/>
      <c r="G314" s="61"/>
      <c r="H314" s="61"/>
      <c r="I314" s="61"/>
      <c r="J314" s="61"/>
      <c r="K314" s="61"/>
      <c r="L314" s="61"/>
      <c r="M314" s="61"/>
      <c r="N314" s="61"/>
      <c r="O314" s="61"/>
      <c r="P314" s="61"/>
      <c r="Q314" s="61"/>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67" t="s">
        <v>676</v>
      </c>
      <c r="B1" s="43" t="s">
        <v>677</v>
      </c>
      <c r="C1" s="68" t="s">
        <v>816</v>
      </c>
      <c r="D1" s="69" t="s">
        <v>657</v>
      </c>
      <c r="E1" s="69" t="s">
        <v>658</v>
      </c>
      <c r="F1" s="68" t="s">
        <v>34</v>
      </c>
      <c r="G1" s="68" t="s">
        <v>419</v>
      </c>
      <c r="H1" s="68" t="s">
        <v>37</v>
      </c>
      <c r="I1" s="68" t="s">
        <v>817</v>
      </c>
      <c r="J1" s="68" t="s">
        <v>818</v>
      </c>
      <c r="K1" s="68" t="s">
        <v>431</v>
      </c>
      <c r="L1" s="68" t="s">
        <v>819</v>
      </c>
      <c r="M1" s="68" t="s">
        <v>39</v>
      </c>
      <c r="N1" s="68" t="s">
        <v>820</v>
      </c>
      <c r="O1" s="68" t="s">
        <v>821</v>
      </c>
      <c r="P1" s="68" t="s">
        <v>822</v>
      </c>
      <c r="Q1" s="68" t="s">
        <v>823</v>
      </c>
      <c r="R1" s="68" t="s">
        <v>81</v>
      </c>
      <c r="S1" s="68" t="s">
        <v>61</v>
      </c>
      <c r="T1" s="68" t="s">
        <v>824</v>
      </c>
      <c r="U1" s="68" t="s">
        <v>57</v>
      </c>
      <c r="V1" s="68" t="s">
        <v>825</v>
      </c>
      <c r="W1" s="68" t="s">
        <v>67</v>
      </c>
      <c r="X1" s="68" t="s">
        <v>680</v>
      </c>
      <c r="Y1" s="68" t="s">
        <v>826</v>
      </c>
      <c r="Z1" s="68" t="s">
        <v>827</v>
      </c>
      <c r="AA1" s="68" t="s">
        <v>828</v>
      </c>
      <c r="AB1" s="70" t="s">
        <v>829</v>
      </c>
      <c r="AC1" s="68" t="s">
        <v>830</v>
      </c>
      <c r="AD1" s="68" t="s">
        <v>831</v>
      </c>
      <c r="AE1" s="68" t="s">
        <v>832</v>
      </c>
      <c r="AF1" s="68" t="s">
        <v>683</v>
      </c>
      <c r="AG1" s="68" t="s">
        <v>833</v>
      </c>
      <c r="AH1" s="68" t="s">
        <v>834</v>
      </c>
      <c r="AI1" s="68" t="s">
        <v>835</v>
      </c>
      <c r="AJ1" s="70" t="s">
        <v>252</v>
      </c>
      <c r="AK1" s="68" t="s">
        <v>836</v>
      </c>
      <c r="AL1" s="68" t="s">
        <v>837</v>
      </c>
      <c r="AM1" s="70" t="s">
        <v>838</v>
      </c>
      <c r="AN1" s="68" t="s">
        <v>240</v>
      </c>
      <c r="AO1" s="68" t="s">
        <v>839</v>
      </c>
      <c r="AP1" s="68" t="s">
        <v>840</v>
      </c>
      <c r="AQ1" s="68" t="s">
        <v>398</v>
      </c>
      <c r="AR1" s="68" t="s">
        <v>841</v>
      </c>
      <c r="AS1" s="68" t="s">
        <v>842</v>
      </c>
      <c r="AT1" s="68" t="s">
        <v>679</v>
      </c>
      <c r="AU1" s="68" t="s">
        <v>149</v>
      </c>
      <c r="AV1" s="68" t="s">
        <v>180</v>
      </c>
      <c r="AW1" s="68" t="s">
        <v>88</v>
      </c>
      <c r="AX1" s="68" t="s">
        <v>843</v>
      </c>
      <c r="AY1" s="68" t="s">
        <v>844</v>
      </c>
      <c r="AZ1" s="68" t="s">
        <v>156</v>
      </c>
      <c r="BA1" s="69" t="s">
        <v>682</v>
      </c>
      <c r="BB1" s="68" t="s">
        <v>120</v>
      </c>
      <c r="BC1" s="69" t="s">
        <v>845</v>
      </c>
      <c r="BD1" s="68" t="s">
        <v>681</v>
      </c>
      <c r="BE1" s="68" t="s">
        <v>846</v>
      </c>
      <c r="BF1" s="68" t="s">
        <v>847</v>
      </c>
      <c r="BG1" s="68" t="s">
        <v>848</v>
      </c>
      <c r="BH1" s="68" t="s">
        <v>849</v>
      </c>
      <c r="BI1" s="68" t="s">
        <v>850</v>
      </c>
      <c r="BJ1" s="68" t="s">
        <v>851</v>
      </c>
      <c r="BK1" s="68" t="s">
        <v>852</v>
      </c>
      <c r="BL1" s="68" t="s">
        <v>853</v>
      </c>
      <c r="BM1" s="68" t="s">
        <v>684</v>
      </c>
      <c r="BN1" s="68" t="s">
        <v>854</v>
      </c>
      <c r="BO1" s="68" t="s">
        <v>855</v>
      </c>
      <c r="BP1" s="68" t="s">
        <v>856</v>
      </c>
      <c r="BQ1" s="68" t="s">
        <v>682</v>
      </c>
      <c r="BR1" s="68" t="s">
        <v>857</v>
      </c>
      <c r="BS1" s="68" t="s">
        <v>484</v>
      </c>
      <c r="BT1" s="68" t="s">
        <v>858</v>
      </c>
      <c r="BU1" s="68" t="s">
        <v>859</v>
      </c>
      <c r="BV1" s="68" t="s">
        <v>543</v>
      </c>
      <c r="BW1" s="68" t="s">
        <v>558</v>
      </c>
      <c r="BX1" s="68" t="s">
        <v>860</v>
      </c>
      <c r="BY1" s="68"/>
    </row>
    <row r="2" ht="15.75" customHeight="1">
      <c r="A2" s="42" t="s">
        <v>0</v>
      </c>
      <c r="B2" s="45"/>
      <c r="C2" s="46" t="s">
        <v>861</v>
      </c>
      <c r="D2" s="46" t="s">
        <v>862</v>
      </c>
      <c r="E2" s="46" t="s">
        <v>863</v>
      </c>
      <c r="F2" s="46" t="s">
        <v>31</v>
      </c>
      <c r="G2" s="46" t="s">
        <v>690</v>
      </c>
      <c r="H2" s="46" t="s">
        <v>864</v>
      </c>
      <c r="I2" s="46" t="s">
        <v>686</v>
      </c>
      <c r="J2" s="46" t="s">
        <v>690</v>
      </c>
      <c r="K2" s="46" t="s">
        <v>690</v>
      </c>
      <c r="L2" s="46" t="s">
        <v>864</v>
      </c>
      <c r="M2" s="46" t="s">
        <v>686</v>
      </c>
      <c r="N2" s="46" t="s">
        <v>864</v>
      </c>
      <c r="O2" s="46" t="s">
        <v>686</v>
      </c>
      <c r="P2" s="46" t="s">
        <v>686</v>
      </c>
      <c r="Q2" s="46" t="s">
        <v>687</v>
      </c>
      <c r="R2" s="46" t="s">
        <v>865</v>
      </c>
      <c r="S2" s="46" t="s">
        <v>687</v>
      </c>
      <c r="T2" s="46"/>
      <c r="U2" s="46" t="s">
        <v>866</v>
      </c>
      <c r="V2" s="46" t="s">
        <v>864</v>
      </c>
      <c r="W2" s="46" t="s">
        <v>688</v>
      </c>
      <c r="X2" s="46" t="s">
        <v>686</v>
      </c>
      <c r="Y2" s="46" t="s">
        <v>498</v>
      </c>
      <c r="Z2" s="46" t="s">
        <v>692</v>
      </c>
      <c r="AA2" s="46" t="s">
        <v>867</v>
      </c>
      <c r="AB2" s="71" t="s">
        <v>690</v>
      </c>
      <c r="AC2" s="46" t="s">
        <v>690</v>
      </c>
      <c r="AD2" s="46" t="s">
        <v>868</v>
      </c>
      <c r="AE2" s="46" t="s">
        <v>869</v>
      </c>
      <c r="AF2" s="46" t="s">
        <v>692</v>
      </c>
      <c r="AG2" s="46" t="s">
        <v>870</v>
      </c>
      <c r="AH2" s="46" t="s">
        <v>871</v>
      </c>
      <c r="AI2" s="46" t="s">
        <v>683</v>
      </c>
      <c r="AJ2" s="71" t="s">
        <v>690</v>
      </c>
      <c r="AK2" s="46" t="s">
        <v>864</v>
      </c>
      <c r="AL2" s="46" t="s">
        <v>443</v>
      </c>
      <c r="AM2" s="71" t="s">
        <v>872</v>
      </c>
      <c r="AN2" s="46" t="s">
        <v>864</v>
      </c>
      <c r="AO2" s="46" t="s">
        <v>873</v>
      </c>
      <c r="AP2" s="46" t="s">
        <v>690</v>
      </c>
      <c r="AQ2" s="46" t="s">
        <v>874</v>
      </c>
      <c r="AR2" s="46" t="s">
        <v>443</v>
      </c>
      <c r="AS2" s="46" t="s">
        <v>864</v>
      </c>
      <c r="AT2" s="46" t="s">
        <v>29</v>
      </c>
      <c r="AU2" s="46" t="s">
        <v>29</v>
      </c>
      <c r="AV2" s="46" t="s">
        <v>875</v>
      </c>
      <c r="AW2" s="46" t="s">
        <v>876</v>
      </c>
      <c r="AX2" s="46" t="s">
        <v>877</v>
      </c>
      <c r="AY2" s="46" t="s">
        <v>878</v>
      </c>
      <c r="AZ2" s="46" t="s">
        <v>31</v>
      </c>
      <c r="BA2" s="46" t="s">
        <v>879</v>
      </c>
      <c r="BB2" s="46" t="s">
        <v>864</v>
      </c>
      <c r="BC2" s="46" t="s">
        <v>864</v>
      </c>
      <c r="BD2" s="46" t="s">
        <v>689</v>
      </c>
      <c r="BE2" s="46" t="s">
        <v>871</v>
      </c>
      <c r="BF2" s="46" t="s">
        <v>131</v>
      </c>
      <c r="BG2" s="46" t="s">
        <v>880</v>
      </c>
      <c r="BH2" s="46" t="s">
        <v>329</v>
      </c>
      <c r="BI2" s="46" t="s">
        <v>687</v>
      </c>
      <c r="BJ2" s="46" t="s">
        <v>868</v>
      </c>
      <c r="BK2" s="46" t="s">
        <v>868</v>
      </c>
      <c r="BL2" s="46" t="s">
        <v>690</v>
      </c>
      <c r="BM2" s="46" t="s">
        <v>687</v>
      </c>
      <c r="BN2" s="46" t="s">
        <v>687</v>
      </c>
      <c r="BO2" s="46" t="s">
        <v>868</v>
      </c>
      <c r="BP2" s="46" t="s">
        <v>881</v>
      </c>
      <c r="BQ2" s="46" t="s">
        <v>691</v>
      </c>
      <c r="BR2" s="46" t="s">
        <v>868</v>
      </c>
      <c r="BS2" s="46" t="s">
        <v>31</v>
      </c>
      <c r="BT2" s="46" t="s">
        <v>871</v>
      </c>
      <c r="BU2" s="46" t="s">
        <v>31</v>
      </c>
      <c r="BV2" s="46" t="s">
        <v>687</v>
      </c>
      <c r="BW2" s="46" t="s">
        <v>687</v>
      </c>
      <c r="BX2" s="46" t="s">
        <v>871</v>
      </c>
      <c r="BY2" s="46"/>
    </row>
    <row r="3" ht="15.75" customHeight="1">
      <c r="A3" s="47" t="s">
        <v>693</v>
      </c>
      <c r="B3" s="45"/>
      <c r="C3" s="48" t="s">
        <v>882</v>
      </c>
      <c r="D3" s="46" t="s">
        <v>883</v>
      </c>
      <c r="E3" s="46" t="s">
        <v>883</v>
      </c>
      <c r="F3" s="46" t="s">
        <v>701</v>
      </c>
      <c r="G3" s="46" t="s">
        <v>702</v>
      </c>
      <c r="H3" s="72" t="s">
        <v>884</v>
      </c>
      <c r="I3" s="46" t="s">
        <v>702</v>
      </c>
      <c r="J3" s="46" t="s">
        <v>885</v>
      </c>
      <c r="K3" s="46" t="s">
        <v>885</v>
      </c>
      <c r="L3" s="46" t="s">
        <v>702</v>
      </c>
      <c r="M3" s="46" t="s">
        <v>886</v>
      </c>
      <c r="N3" s="46" t="s">
        <v>885</v>
      </c>
      <c r="O3" s="46" t="s">
        <v>885</v>
      </c>
      <c r="P3" s="46" t="s">
        <v>702</v>
      </c>
      <c r="Q3" s="46" t="s">
        <v>702</v>
      </c>
      <c r="R3" s="46" t="s">
        <v>702</v>
      </c>
      <c r="S3" s="46" t="s">
        <v>702</v>
      </c>
      <c r="T3" s="46" t="s">
        <v>702</v>
      </c>
      <c r="U3" s="46" t="s">
        <v>702</v>
      </c>
      <c r="V3" s="46" t="s">
        <v>702</v>
      </c>
      <c r="W3" s="46" t="s">
        <v>887</v>
      </c>
      <c r="X3" s="46" t="s">
        <v>887</v>
      </c>
      <c r="Y3" s="46" t="s">
        <v>702</v>
      </c>
      <c r="Z3" s="46" t="s">
        <v>888</v>
      </c>
      <c r="AA3" s="46" t="s">
        <v>702</v>
      </c>
      <c r="AB3" s="72" t="s">
        <v>702</v>
      </c>
      <c r="AC3" s="46" t="s">
        <v>702</v>
      </c>
      <c r="AD3" s="46" t="s">
        <v>702</v>
      </c>
      <c r="AE3" s="46" t="s">
        <v>889</v>
      </c>
      <c r="AF3" s="46" t="s">
        <v>702</v>
      </c>
      <c r="AG3" s="46" t="s">
        <v>702</v>
      </c>
      <c r="AH3" s="46" t="s">
        <v>702</v>
      </c>
      <c r="AI3" s="46" t="s">
        <v>702</v>
      </c>
      <c r="AJ3" s="46" t="s">
        <v>889</v>
      </c>
      <c r="AK3" s="46" t="s">
        <v>702</v>
      </c>
      <c r="AL3" s="46" t="s">
        <v>702</v>
      </c>
      <c r="AM3" s="46" t="s">
        <v>702</v>
      </c>
      <c r="AN3" s="46" t="s">
        <v>702</v>
      </c>
      <c r="AO3" s="46" t="s">
        <v>888</v>
      </c>
      <c r="AP3" s="46" t="s">
        <v>888</v>
      </c>
      <c r="AQ3" s="46" t="s">
        <v>888</v>
      </c>
      <c r="AR3" s="46" t="s">
        <v>888</v>
      </c>
      <c r="AS3" s="46" t="s">
        <v>888</v>
      </c>
      <c r="AT3" s="46" t="s">
        <v>890</v>
      </c>
      <c r="AU3" s="46" t="s">
        <v>888</v>
      </c>
      <c r="AV3" s="46" t="s">
        <v>702</v>
      </c>
      <c r="AW3" s="46" t="s">
        <v>702</v>
      </c>
      <c r="AX3" s="46" t="s">
        <v>702</v>
      </c>
      <c r="AY3" s="46" t="s">
        <v>702</v>
      </c>
      <c r="AZ3" s="46" t="s">
        <v>890</v>
      </c>
      <c r="BA3" s="46" t="s">
        <v>888</v>
      </c>
      <c r="BB3" s="46" t="s">
        <v>888</v>
      </c>
      <c r="BC3" s="72" t="s">
        <v>891</v>
      </c>
      <c r="BD3" s="46" t="s">
        <v>892</v>
      </c>
      <c r="BE3" s="46" t="s">
        <v>892</v>
      </c>
      <c r="BF3" s="46" t="s">
        <v>893</v>
      </c>
      <c r="BG3" s="46" t="s">
        <v>893</v>
      </c>
      <c r="BH3" s="46" t="s">
        <v>892</v>
      </c>
      <c r="BI3" s="46" t="s">
        <v>892</v>
      </c>
      <c r="BJ3" s="46" t="s">
        <v>893</v>
      </c>
      <c r="BK3" s="46" t="s">
        <v>893</v>
      </c>
      <c r="BL3" s="46" t="s">
        <v>894</v>
      </c>
      <c r="BM3" s="46" t="s">
        <v>894</v>
      </c>
      <c r="BN3" s="46" t="s">
        <v>893</v>
      </c>
      <c r="BO3" s="46" t="s">
        <v>702</v>
      </c>
      <c r="BP3" s="46" t="s">
        <v>893</v>
      </c>
      <c r="BQ3" s="46" t="s">
        <v>702</v>
      </c>
      <c r="BR3" s="46" t="s">
        <v>893</v>
      </c>
      <c r="BS3" s="46" t="s">
        <v>888</v>
      </c>
      <c r="BT3" s="46" t="s">
        <v>702</v>
      </c>
      <c r="BU3" s="46" t="s">
        <v>702</v>
      </c>
      <c r="BV3" s="46" t="s">
        <v>702</v>
      </c>
      <c r="BW3" s="46" t="s">
        <v>702</v>
      </c>
      <c r="BX3" s="46" t="s">
        <v>702</v>
      </c>
      <c r="BY3" s="46"/>
    </row>
    <row r="4" ht="15.75" customHeight="1">
      <c r="A4" s="49" t="s">
        <v>703</v>
      </c>
      <c r="B4" s="50"/>
      <c r="C4" s="51" t="s">
        <v>25</v>
      </c>
      <c r="D4" s="51" t="s">
        <v>25</v>
      </c>
      <c r="E4" s="52" t="s">
        <v>25</v>
      </c>
      <c r="F4" s="52" t="s">
        <v>25</v>
      </c>
      <c r="G4" s="52" t="s">
        <v>25</v>
      </c>
      <c r="H4" s="51" t="s">
        <v>25</v>
      </c>
      <c r="I4" s="52" t="s">
        <v>25</v>
      </c>
      <c r="J4" s="52" t="s">
        <v>25</v>
      </c>
      <c r="K4" s="52" t="s">
        <v>25</v>
      </c>
      <c r="L4" s="52" t="s">
        <v>25</v>
      </c>
      <c r="M4" s="52" t="s">
        <v>25</v>
      </c>
      <c r="N4" s="52" t="s">
        <v>25</v>
      </c>
      <c r="O4" s="52" t="s">
        <v>25</v>
      </c>
      <c r="P4" s="52" t="s">
        <v>25</v>
      </c>
      <c r="Q4" s="52" t="s">
        <v>25</v>
      </c>
      <c r="R4" s="52" t="s">
        <v>25</v>
      </c>
      <c r="S4" s="52" t="s">
        <v>25</v>
      </c>
      <c r="T4" s="52" t="s">
        <v>25</v>
      </c>
      <c r="U4" s="52" t="s">
        <v>25</v>
      </c>
      <c r="V4" s="52" t="s">
        <v>25</v>
      </c>
      <c r="W4" s="52" t="s">
        <v>25</v>
      </c>
      <c r="X4" s="52" t="s">
        <v>25</v>
      </c>
      <c r="Y4" s="52" t="s">
        <v>25</v>
      </c>
      <c r="Z4" s="51" t="s">
        <v>25</v>
      </c>
      <c r="AA4" s="52" t="s">
        <v>25</v>
      </c>
      <c r="AB4" s="52" t="s">
        <v>25</v>
      </c>
      <c r="AC4" s="52" t="s">
        <v>25</v>
      </c>
      <c r="AD4" s="52" t="s">
        <v>25</v>
      </c>
      <c r="AE4" s="52" t="s">
        <v>25</v>
      </c>
      <c r="AF4" s="52" t="s">
        <v>25</v>
      </c>
      <c r="AG4" s="52" t="s">
        <v>25</v>
      </c>
      <c r="AH4" s="52" t="s">
        <v>25</v>
      </c>
      <c r="AI4" s="52" t="s">
        <v>25</v>
      </c>
      <c r="AJ4" s="52" t="s">
        <v>25</v>
      </c>
      <c r="AK4" s="52" t="s">
        <v>25</v>
      </c>
      <c r="AL4" s="52" t="s">
        <v>25</v>
      </c>
      <c r="AM4" s="52" t="s">
        <v>25</v>
      </c>
      <c r="AN4" s="52" t="s">
        <v>25</v>
      </c>
      <c r="AO4" s="52" t="s">
        <v>25</v>
      </c>
      <c r="AP4" s="52" t="s">
        <v>25</v>
      </c>
      <c r="AQ4" s="52" t="s">
        <v>25</v>
      </c>
      <c r="AR4" s="52" t="s">
        <v>25</v>
      </c>
      <c r="AS4" s="52" t="s">
        <v>25</v>
      </c>
      <c r="AT4" s="52" t="s">
        <v>25</v>
      </c>
      <c r="AU4" s="52" t="s">
        <v>25</v>
      </c>
      <c r="AV4" s="52" t="s">
        <v>25</v>
      </c>
      <c r="AW4" s="52" t="s">
        <v>25</v>
      </c>
      <c r="AX4" s="73" t="s">
        <v>25</v>
      </c>
      <c r="AY4" s="52" t="s">
        <v>25</v>
      </c>
      <c r="AZ4" s="52" t="s">
        <v>25</v>
      </c>
      <c r="BA4" s="52" t="s">
        <v>25</v>
      </c>
      <c r="BB4" s="52" t="s">
        <v>25</v>
      </c>
      <c r="BC4" s="52" t="s">
        <v>25</v>
      </c>
      <c r="BD4" s="52" t="s">
        <v>25</v>
      </c>
      <c r="BE4" s="52" t="s">
        <v>25</v>
      </c>
      <c r="BF4" s="52" t="s">
        <v>25</v>
      </c>
      <c r="BG4" s="52" t="s">
        <v>25</v>
      </c>
      <c r="BH4" s="52" t="s">
        <v>25</v>
      </c>
      <c r="BI4" s="74"/>
      <c r="BJ4" s="52" t="s">
        <v>25</v>
      </c>
      <c r="BK4" s="52" t="s">
        <v>25</v>
      </c>
      <c r="BL4" s="52" t="s">
        <v>25</v>
      </c>
      <c r="BM4" s="52" t="s">
        <v>25</v>
      </c>
      <c r="BN4" s="52" t="s">
        <v>25</v>
      </c>
      <c r="BO4" s="52" t="s">
        <v>25</v>
      </c>
      <c r="BP4" s="52" t="s">
        <v>25</v>
      </c>
      <c r="BQ4" s="52" t="s">
        <v>25</v>
      </c>
      <c r="BR4" s="52" t="s">
        <v>25</v>
      </c>
      <c r="BS4" s="52" t="s">
        <v>25</v>
      </c>
      <c r="BT4" s="52" t="s">
        <v>25</v>
      </c>
      <c r="BU4" s="52" t="s">
        <v>25</v>
      </c>
      <c r="BV4" s="52" t="s">
        <v>25</v>
      </c>
      <c r="BW4" s="52" t="s">
        <v>25</v>
      </c>
      <c r="BX4" s="52" t="s">
        <v>25</v>
      </c>
      <c r="BY4" s="75"/>
    </row>
    <row r="5" ht="15.75" customHeight="1">
      <c r="A5" s="53" t="s">
        <v>704</v>
      </c>
      <c r="B5" s="54"/>
      <c r="C5" s="46"/>
      <c r="D5" s="46"/>
      <c r="E5" s="46"/>
      <c r="F5" s="46"/>
      <c r="G5" s="46"/>
      <c r="H5" s="72"/>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76" t="s">
        <v>895</v>
      </c>
      <c r="BX5" s="46"/>
      <c r="BY5" s="46"/>
    </row>
    <row r="6" ht="15.75" hidden="1" customHeight="1">
      <c r="A6" s="53" t="s">
        <v>707</v>
      </c>
      <c r="B6" s="54"/>
      <c r="C6" s="46"/>
      <c r="D6" s="46"/>
      <c r="E6" s="46"/>
      <c r="F6" s="46"/>
      <c r="G6" s="46"/>
      <c r="H6" s="72"/>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row>
    <row r="7" ht="15.75" customHeight="1">
      <c r="A7" s="53" t="s">
        <v>708</v>
      </c>
      <c r="B7" s="54"/>
      <c r="C7" s="57" t="s">
        <v>709</v>
      </c>
      <c r="D7" s="46"/>
      <c r="E7" s="46"/>
      <c r="F7" s="46"/>
      <c r="G7" s="46"/>
      <c r="H7" s="72"/>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row>
    <row r="8" ht="15.75" customHeight="1">
      <c r="A8" s="42" t="s">
        <v>710</v>
      </c>
      <c r="B8" s="45"/>
      <c r="C8" s="58">
        <v>50000.0</v>
      </c>
      <c r="D8" s="58">
        <v>33750.0</v>
      </c>
      <c r="E8" s="58">
        <v>33750.0</v>
      </c>
      <c r="F8" s="58">
        <f t="shared" ref="F8:X8" si="1">F9/8</f>
        <v>25000</v>
      </c>
      <c r="G8" s="58">
        <f t="shared" si="1"/>
        <v>25000</v>
      </c>
      <c r="H8" s="58">
        <f t="shared" si="1"/>
        <v>25000</v>
      </c>
      <c r="I8" s="58">
        <f t="shared" si="1"/>
        <v>25000</v>
      </c>
      <c r="J8" s="58">
        <f t="shared" si="1"/>
        <v>25000</v>
      </c>
      <c r="K8" s="58">
        <f t="shared" si="1"/>
        <v>25000</v>
      </c>
      <c r="L8" s="58">
        <f t="shared" si="1"/>
        <v>25000</v>
      </c>
      <c r="M8" s="58">
        <f t="shared" si="1"/>
        <v>25000</v>
      </c>
      <c r="N8" s="58">
        <f t="shared" si="1"/>
        <v>25000</v>
      </c>
      <c r="O8" s="58">
        <f t="shared" si="1"/>
        <v>25000</v>
      </c>
      <c r="P8" s="58">
        <f t="shared" si="1"/>
        <v>25000</v>
      </c>
      <c r="Q8" s="58">
        <f t="shared" si="1"/>
        <v>25000</v>
      </c>
      <c r="R8" s="58">
        <f t="shared" si="1"/>
        <v>25000</v>
      </c>
      <c r="S8" s="58">
        <f t="shared" si="1"/>
        <v>25000</v>
      </c>
      <c r="T8" s="58">
        <f t="shared" si="1"/>
        <v>25000</v>
      </c>
      <c r="U8" s="58">
        <f t="shared" si="1"/>
        <v>25000</v>
      </c>
      <c r="V8" s="58">
        <f t="shared" si="1"/>
        <v>25000</v>
      </c>
      <c r="W8" s="58">
        <f t="shared" si="1"/>
        <v>25000</v>
      </c>
      <c r="X8" s="58">
        <f t="shared" si="1"/>
        <v>25000</v>
      </c>
      <c r="Y8" s="58">
        <v>25000.0</v>
      </c>
      <c r="Z8" s="58">
        <v>25000.0</v>
      </c>
      <c r="AA8" s="58">
        <v>25000.0</v>
      </c>
      <c r="AB8" s="58">
        <v>25000.0</v>
      </c>
      <c r="AC8" s="58">
        <v>25000.0</v>
      </c>
      <c r="AD8" s="58">
        <v>25000.0</v>
      </c>
      <c r="AE8" s="58">
        <v>25000.0</v>
      </c>
      <c r="AF8" s="58">
        <v>25000.0</v>
      </c>
      <c r="AG8" s="58">
        <v>25000.0</v>
      </c>
      <c r="AH8" s="58">
        <v>25000.0</v>
      </c>
      <c r="AI8" s="58">
        <v>25000.0</v>
      </c>
      <c r="AJ8" s="58">
        <v>25000.0</v>
      </c>
      <c r="AK8" s="58">
        <v>25000.0</v>
      </c>
      <c r="AL8" s="58">
        <v>25000.0</v>
      </c>
      <c r="AM8" s="58">
        <v>25000.0</v>
      </c>
      <c r="AN8" s="58">
        <v>25000.0</v>
      </c>
      <c r="AO8" s="58">
        <v>25000.0</v>
      </c>
      <c r="AP8" s="58">
        <v>25000.0</v>
      </c>
      <c r="AQ8" s="58">
        <v>25000.0</v>
      </c>
      <c r="AR8" s="58">
        <v>25000.0</v>
      </c>
      <c r="AS8" s="58">
        <v>25000.0</v>
      </c>
      <c r="AT8" s="58">
        <v>25000.0</v>
      </c>
      <c r="AU8" s="58">
        <v>25000.0</v>
      </c>
      <c r="AV8" s="58">
        <v>25000.0</v>
      </c>
      <c r="AW8" s="58">
        <v>25000.0</v>
      </c>
      <c r="AX8" s="58">
        <v>25000.0</v>
      </c>
      <c r="AY8" s="58">
        <v>25000.0</v>
      </c>
      <c r="AZ8" s="58">
        <v>25000.0</v>
      </c>
      <c r="BA8" s="58">
        <v>25000.0</v>
      </c>
      <c r="BB8" s="58">
        <v>25000.0</v>
      </c>
      <c r="BC8" s="58">
        <v>25000.0</v>
      </c>
      <c r="BD8" s="58">
        <v>25000.0</v>
      </c>
      <c r="BE8" s="58">
        <v>25000.0</v>
      </c>
      <c r="BF8" s="58">
        <v>25000.0</v>
      </c>
      <c r="BG8" s="58">
        <v>25000.0</v>
      </c>
      <c r="BH8" s="58">
        <v>25000.0</v>
      </c>
      <c r="BI8" s="58">
        <v>25000.0</v>
      </c>
      <c r="BJ8" s="58">
        <v>25000.0</v>
      </c>
      <c r="BK8" s="58">
        <v>25000.0</v>
      </c>
      <c r="BL8" s="58">
        <v>25000.0</v>
      </c>
      <c r="BM8" s="58">
        <v>25000.0</v>
      </c>
      <c r="BN8" s="58">
        <v>25000.0</v>
      </c>
      <c r="BO8" s="58">
        <v>25000.0</v>
      </c>
      <c r="BP8" s="58">
        <v>25000.0</v>
      </c>
      <c r="BQ8" s="58">
        <v>25000.0</v>
      </c>
      <c r="BR8" s="58">
        <v>25000.0</v>
      </c>
      <c r="BS8" s="58">
        <v>25000.0</v>
      </c>
      <c r="BT8" s="58">
        <v>25000.0</v>
      </c>
      <c r="BU8" s="58">
        <v>25000.0</v>
      </c>
      <c r="BV8" s="58">
        <v>25000.0</v>
      </c>
      <c r="BW8" s="58">
        <v>25000.0</v>
      </c>
      <c r="BX8" s="58">
        <v>25000.0</v>
      </c>
      <c r="BY8" s="58"/>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c r="R9" s="58">
        <v>200000.0</v>
      </c>
      <c r="S9" s="58">
        <v>200000.0</v>
      </c>
      <c r="T9" s="58">
        <v>200000.0</v>
      </c>
      <c r="U9" s="58">
        <v>200000.0</v>
      </c>
      <c r="V9" s="58">
        <v>200000.0</v>
      </c>
      <c r="W9" s="58">
        <v>200000.0</v>
      </c>
      <c r="X9" s="58">
        <v>200000.0</v>
      </c>
      <c r="Y9" s="58">
        <v>200000.0</v>
      </c>
      <c r="Z9" s="58">
        <v>200000.0</v>
      </c>
      <c r="AA9" s="58">
        <v>200000.0</v>
      </c>
      <c r="AB9" s="58">
        <v>200000.0</v>
      </c>
      <c r="AC9" s="58">
        <v>200000.0</v>
      </c>
      <c r="AD9" s="58">
        <v>200000.0</v>
      </c>
      <c r="AE9" s="58">
        <v>200000.0</v>
      </c>
      <c r="AF9" s="58">
        <v>200000.0</v>
      </c>
      <c r="AG9" s="58">
        <v>200000.0</v>
      </c>
      <c r="AH9" s="58">
        <v>200000.0</v>
      </c>
      <c r="AI9" s="58">
        <v>200000.0</v>
      </c>
      <c r="AJ9" s="58">
        <v>200000.0</v>
      </c>
      <c r="AK9" s="58">
        <v>200000.0</v>
      </c>
      <c r="AL9" s="58">
        <v>200000.0</v>
      </c>
      <c r="AM9" s="58">
        <v>200000.0</v>
      </c>
      <c r="AN9" s="58">
        <v>200000.0</v>
      </c>
      <c r="AO9" s="58">
        <v>200000.0</v>
      </c>
      <c r="AP9" s="58">
        <v>200000.0</v>
      </c>
      <c r="AQ9" s="58">
        <v>200000.0</v>
      </c>
      <c r="AR9" s="58">
        <v>200000.0</v>
      </c>
      <c r="AS9" s="58">
        <v>200000.0</v>
      </c>
      <c r="AT9" s="58">
        <v>200000.0</v>
      </c>
      <c r="AU9" s="58">
        <v>200000.0</v>
      </c>
      <c r="AV9" s="58">
        <v>200000.0</v>
      </c>
      <c r="AW9" s="58">
        <v>200000.0</v>
      </c>
      <c r="AX9" s="58">
        <v>200000.0</v>
      </c>
      <c r="AY9" s="58">
        <v>200000.0</v>
      </c>
      <c r="AZ9" s="58">
        <v>200000.0</v>
      </c>
      <c r="BA9" s="58">
        <v>200000.0</v>
      </c>
      <c r="BB9" s="58">
        <v>200000.0</v>
      </c>
      <c r="BC9" s="58">
        <v>200000.0</v>
      </c>
      <c r="BD9" s="58">
        <v>200000.0</v>
      </c>
      <c r="BE9" s="58">
        <v>200000.0</v>
      </c>
      <c r="BF9" s="58">
        <v>200000.0</v>
      </c>
      <c r="BG9" s="58">
        <v>200000.0</v>
      </c>
      <c r="BH9" s="58">
        <v>200000.0</v>
      </c>
      <c r="BI9" s="58">
        <v>200000.0</v>
      </c>
      <c r="BJ9" s="58">
        <v>200000.0</v>
      </c>
      <c r="BK9" s="58">
        <v>200000.0</v>
      </c>
      <c r="BL9" s="58">
        <v>200000.0</v>
      </c>
      <c r="BM9" s="58">
        <v>200000.0</v>
      </c>
      <c r="BN9" s="58">
        <v>200000.0</v>
      </c>
      <c r="BO9" s="58">
        <v>200000.0</v>
      </c>
      <c r="BP9" s="58">
        <v>200000.0</v>
      </c>
      <c r="BQ9" s="58">
        <v>200000.0</v>
      </c>
      <c r="BR9" s="58">
        <v>200000.0</v>
      </c>
      <c r="BS9" s="58">
        <v>200000.0</v>
      </c>
      <c r="BT9" s="58">
        <v>200000.0</v>
      </c>
      <c r="BU9" s="58">
        <v>200000.0</v>
      </c>
      <c r="BV9" s="58">
        <v>200000.0</v>
      </c>
      <c r="BW9" s="58">
        <v>200000.0</v>
      </c>
      <c r="BX9" s="58">
        <v>200000.0</v>
      </c>
      <c r="BY9" s="58"/>
    </row>
    <row r="10" ht="15.75" customHeight="1">
      <c r="A10" s="59">
        <f>sum(C10:BX10)</f>
        <v>307910000</v>
      </c>
      <c r="B10" s="45"/>
      <c r="C10" s="60">
        <f t="shared" ref="C10:BX10" si="2">SUM(C54:C84)*C8</f>
        <v>9600000</v>
      </c>
      <c r="D10" s="60">
        <f t="shared" si="2"/>
        <v>6210000</v>
      </c>
      <c r="E10" s="60">
        <f t="shared" si="2"/>
        <v>5400000</v>
      </c>
      <c r="F10" s="60">
        <f t="shared" si="2"/>
        <v>4600000</v>
      </c>
      <c r="G10" s="60">
        <f t="shared" si="2"/>
        <v>4200000</v>
      </c>
      <c r="H10" s="60">
        <f t="shared" si="2"/>
        <v>4000000</v>
      </c>
      <c r="I10" s="60">
        <f t="shared" si="2"/>
        <v>4100000</v>
      </c>
      <c r="J10" s="60">
        <f t="shared" si="2"/>
        <v>3000000</v>
      </c>
      <c r="K10" s="60">
        <f t="shared" si="2"/>
        <v>4400000</v>
      </c>
      <c r="L10" s="60">
        <f t="shared" si="2"/>
        <v>3400000</v>
      </c>
      <c r="M10" s="60">
        <f t="shared" si="2"/>
        <v>4400000</v>
      </c>
      <c r="N10" s="60">
        <f t="shared" si="2"/>
        <v>3900000</v>
      </c>
      <c r="O10" s="60">
        <f t="shared" si="2"/>
        <v>3600000</v>
      </c>
      <c r="P10" s="60">
        <f t="shared" si="2"/>
        <v>4700000</v>
      </c>
      <c r="Q10" s="60">
        <f t="shared" si="2"/>
        <v>4600000</v>
      </c>
      <c r="R10" s="60">
        <f t="shared" si="2"/>
        <v>4200000</v>
      </c>
      <c r="S10" s="60">
        <f t="shared" si="2"/>
        <v>4400000</v>
      </c>
      <c r="T10" s="60">
        <f t="shared" si="2"/>
        <v>4400000</v>
      </c>
      <c r="U10" s="60">
        <f t="shared" si="2"/>
        <v>4600000</v>
      </c>
      <c r="V10" s="60">
        <f t="shared" si="2"/>
        <v>4000000</v>
      </c>
      <c r="W10" s="60">
        <f t="shared" si="2"/>
        <v>4400000</v>
      </c>
      <c r="X10" s="60">
        <f t="shared" si="2"/>
        <v>3800000</v>
      </c>
      <c r="Y10" s="60">
        <f t="shared" si="2"/>
        <v>4600000</v>
      </c>
      <c r="Z10" s="60">
        <f t="shared" si="2"/>
        <v>1400000</v>
      </c>
      <c r="AA10" s="60">
        <f t="shared" si="2"/>
        <v>4600000</v>
      </c>
      <c r="AB10" s="60">
        <f t="shared" si="2"/>
        <v>3000000</v>
      </c>
      <c r="AC10" s="60">
        <f t="shared" si="2"/>
        <v>4200000</v>
      </c>
      <c r="AD10" s="60">
        <f t="shared" si="2"/>
        <v>4400000</v>
      </c>
      <c r="AE10" s="60">
        <f t="shared" si="2"/>
        <v>4600000</v>
      </c>
      <c r="AF10" s="60">
        <f t="shared" si="2"/>
        <v>4200000</v>
      </c>
      <c r="AG10" s="60">
        <f t="shared" si="2"/>
        <v>4600000</v>
      </c>
      <c r="AH10" s="60">
        <f t="shared" si="2"/>
        <v>4600000</v>
      </c>
      <c r="AI10" s="60">
        <f t="shared" si="2"/>
        <v>4000000</v>
      </c>
      <c r="AJ10" s="60">
        <f t="shared" si="2"/>
        <v>2500000</v>
      </c>
      <c r="AK10" s="60">
        <f t="shared" si="2"/>
        <v>4200000</v>
      </c>
      <c r="AL10" s="60">
        <f t="shared" si="2"/>
        <v>4400000</v>
      </c>
      <c r="AM10" s="60">
        <f t="shared" si="2"/>
        <v>2400000</v>
      </c>
      <c r="AN10" s="60">
        <f t="shared" si="2"/>
        <v>4000000</v>
      </c>
      <c r="AO10" s="60">
        <f t="shared" si="2"/>
        <v>4300000</v>
      </c>
      <c r="AP10" s="60">
        <f t="shared" si="2"/>
        <v>4600000</v>
      </c>
      <c r="AQ10" s="60">
        <f t="shared" si="2"/>
        <v>3200000</v>
      </c>
      <c r="AR10" s="60">
        <f t="shared" si="2"/>
        <v>4600000</v>
      </c>
      <c r="AS10" s="60">
        <f t="shared" si="2"/>
        <v>4600000</v>
      </c>
      <c r="AT10" s="60">
        <f t="shared" si="2"/>
        <v>4600000</v>
      </c>
      <c r="AU10" s="60">
        <f t="shared" si="2"/>
        <v>4800000</v>
      </c>
      <c r="AV10" s="60">
        <f t="shared" si="2"/>
        <v>4200000</v>
      </c>
      <c r="AW10" s="60">
        <f t="shared" si="2"/>
        <v>4100000</v>
      </c>
      <c r="AX10" s="60">
        <f t="shared" si="2"/>
        <v>4200000</v>
      </c>
      <c r="AY10" s="60">
        <f t="shared" si="2"/>
        <v>4200000</v>
      </c>
      <c r="AZ10" s="60">
        <f t="shared" si="2"/>
        <v>4600000</v>
      </c>
      <c r="BA10" s="60">
        <f t="shared" si="2"/>
        <v>4800000</v>
      </c>
      <c r="BB10" s="60">
        <f t="shared" si="2"/>
        <v>4700000</v>
      </c>
      <c r="BC10" s="60">
        <f t="shared" si="2"/>
        <v>4800000</v>
      </c>
      <c r="BD10" s="60">
        <f t="shared" si="2"/>
        <v>4500000</v>
      </c>
      <c r="BE10" s="60">
        <f t="shared" si="2"/>
        <v>4800000</v>
      </c>
      <c r="BF10" s="60">
        <f t="shared" si="2"/>
        <v>3200000</v>
      </c>
      <c r="BG10" s="60">
        <f t="shared" si="2"/>
        <v>4400000</v>
      </c>
      <c r="BH10" s="60">
        <f t="shared" si="2"/>
        <v>4000000</v>
      </c>
      <c r="BI10" s="60">
        <f t="shared" si="2"/>
        <v>1600000</v>
      </c>
      <c r="BJ10" s="60">
        <f t="shared" si="2"/>
        <v>4200000</v>
      </c>
      <c r="BK10" s="60">
        <f t="shared" si="2"/>
        <v>4400000</v>
      </c>
      <c r="BL10" s="60">
        <f t="shared" si="2"/>
        <v>4200000</v>
      </c>
      <c r="BM10" s="60">
        <f t="shared" si="2"/>
        <v>4400000</v>
      </c>
      <c r="BN10" s="60">
        <f t="shared" si="2"/>
        <v>4000000</v>
      </c>
      <c r="BO10" s="60">
        <f t="shared" si="2"/>
        <v>4600000</v>
      </c>
      <c r="BP10" s="60">
        <f t="shared" si="2"/>
        <v>4200000</v>
      </c>
      <c r="BQ10" s="60">
        <f t="shared" si="2"/>
        <v>3800000</v>
      </c>
      <c r="BR10" s="60">
        <f t="shared" si="2"/>
        <v>4200000</v>
      </c>
      <c r="BS10" s="60">
        <f t="shared" si="2"/>
        <v>4600000</v>
      </c>
      <c r="BT10" s="60">
        <f t="shared" si="2"/>
        <v>4200000</v>
      </c>
      <c r="BU10" s="60">
        <f t="shared" si="2"/>
        <v>2000000</v>
      </c>
      <c r="BV10" s="60">
        <f t="shared" si="2"/>
        <v>2400000</v>
      </c>
      <c r="BW10" s="60">
        <f t="shared" si="2"/>
        <v>2200000</v>
      </c>
      <c r="BX10" s="60">
        <f t="shared" si="2"/>
        <v>4100000</v>
      </c>
      <c r="BY10" s="60"/>
    </row>
    <row r="11" ht="15.75" hidden="1" customHeight="1">
      <c r="A11" s="61" t="s">
        <v>712</v>
      </c>
      <c r="B11" s="62"/>
      <c r="C11" s="63"/>
      <c r="D11" s="64">
        <v>0.0</v>
      </c>
      <c r="E11" s="64">
        <v>0.0</v>
      </c>
      <c r="F11" s="63">
        <v>0.0</v>
      </c>
      <c r="G11" s="63">
        <v>0.0</v>
      </c>
      <c r="H11" s="77">
        <v>0.0</v>
      </c>
      <c r="I11" s="63">
        <v>0.0</v>
      </c>
      <c r="J11" s="63">
        <v>0.0</v>
      </c>
      <c r="K11" s="63">
        <v>0.0</v>
      </c>
      <c r="L11" s="63">
        <v>0.0</v>
      </c>
      <c r="M11" s="63">
        <v>0.0</v>
      </c>
      <c r="N11" s="63">
        <v>0.0</v>
      </c>
      <c r="O11" s="63">
        <v>0.0</v>
      </c>
      <c r="P11" s="63">
        <v>0.0</v>
      </c>
      <c r="Q11" s="63">
        <v>0.0</v>
      </c>
      <c r="R11" s="63">
        <v>0.0</v>
      </c>
      <c r="S11" s="63">
        <v>0.0</v>
      </c>
      <c r="T11" s="63"/>
      <c r="U11" s="63">
        <v>0.0</v>
      </c>
      <c r="V11" s="63">
        <v>0.0</v>
      </c>
      <c r="W11" s="61">
        <v>0.0</v>
      </c>
      <c r="X11" s="61">
        <v>0.0</v>
      </c>
      <c r="Y11" s="61"/>
      <c r="Z11" s="61"/>
      <c r="AA11" s="61"/>
      <c r="AB11" s="61"/>
      <c r="AC11" s="61"/>
      <c r="AD11" s="61"/>
      <c r="AE11" s="61"/>
      <c r="AF11" s="61"/>
      <c r="AG11" s="61"/>
      <c r="AH11" s="64">
        <v>0.0</v>
      </c>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row>
    <row r="12" ht="15.75" hidden="1" customHeight="1">
      <c r="A12" s="61" t="s">
        <v>713</v>
      </c>
      <c r="B12" s="62"/>
      <c r="C12" s="63"/>
      <c r="D12" s="64">
        <v>0.0</v>
      </c>
      <c r="E12" s="64">
        <v>0.0</v>
      </c>
      <c r="F12" s="63">
        <v>0.0</v>
      </c>
      <c r="G12" s="63">
        <v>0.0</v>
      </c>
      <c r="H12" s="77">
        <v>0.0</v>
      </c>
      <c r="I12" s="63">
        <v>0.0</v>
      </c>
      <c r="J12" s="63">
        <v>0.0</v>
      </c>
      <c r="K12" s="63">
        <v>0.0</v>
      </c>
      <c r="L12" s="63">
        <v>0.0</v>
      </c>
      <c r="M12" s="63">
        <v>0.0</v>
      </c>
      <c r="N12" s="63">
        <v>0.0</v>
      </c>
      <c r="O12" s="63">
        <v>0.0</v>
      </c>
      <c r="P12" s="63">
        <v>0.0</v>
      </c>
      <c r="Q12" s="63">
        <v>0.0</v>
      </c>
      <c r="R12" s="63">
        <v>0.0</v>
      </c>
      <c r="S12" s="63">
        <v>0.0</v>
      </c>
      <c r="T12" s="63"/>
      <c r="U12" s="63">
        <v>0.0</v>
      </c>
      <c r="V12" s="63">
        <v>0.0</v>
      </c>
      <c r="W12" s="61">
        <v>0.0</v>
      </c>
      <c r="X12" s="61">
        <v>0.0</v>
      </c>
      <c r="Y12" s="61"/>
      <c r="Z12" s="61"/>
      <c r="AA12" s="61"/>
      <c r="AB12" s="61"/>
      <c r="AC12" s="61"/>
      <c r="AD12" s="61"/>
      <c r="AE12" s="61"/>
      <c r="AF12" s="61"/>
      <c r="AG12" s="61"/>
      <c r="AH12" s="64">
        <v>0.0</v>
      </c>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row>
    <row r="13" ht="15.75" hidden="1" customHeight="1">
      <c r="A13" s="61" t="s">
        <v>714</v>
      </c>
      <c r="B13" s="62"/>
      <c r="C13" s="63"/>
      <c r="D13" s="64">
        <v>0.0</v>
      </c>
      <c r="E13" s="64">
        <v>0.0</v>
      </c>
      <c r="F13" s="63">
        <v>0.0</v>
      </c>
      <c r="G13" s="63">
        <v>0.0</v>
      </c>
      <c r="H13" s="77">
        <v>0.0</v>
      </c>
      <c r="I13" s="63">
        <v>0.0</v>
      </c>
      <c r="J13" s="63">
        <v>0.0</v>
      </c>
      <c r="K13" s="63">
        <v>0.0</v>
      </c>
      <c r="L13" s="63">
        <v>0.0</v>
      </c>
      <c r="M13" s="63">
        <v>0.0</v>
      </c>
      <c r="N13" s="63">
        <v>0.0</v>
      </c>
      <c r="O13" s="63">
        <v>0.0</v>
      </c>
      <c r="P13" s="63">
        <v>0.0</v>
      </c>
      <c r="Q13" s="63">
        <v>0.0</v>
      </c>
      <c r="R13" s="63">
        <v>0.0</v>
      </c>
      <c r="S13" s="63">
        <v>0.0</v>
      </c>
      <c r="T13" s="63"/>
      <c r="U13" s="63">
        <v>0.0</v>
      </c>
      <c r="V13" s="63">
        <v>0.0</v>
      </c>
      <c r="W13" s="61">
        <v>0.0</v>
      </c>
      <c r="X13" s="61">
        <v>0.0</v>
      </c>
      <c r="Y13" s="61"/>
      <c r="Z13" s="61"/>
      <c r="AA13" s="61"/>
      <c r="AB13" s="61"/>
      <c r="AC13" s="61"/>
      <c r="AD13" s="61"/>
      <c r="AE13" s="61"/>
      <c r="AF13" s="61"/>
      <c r="AG13" s="61"/>
      <c r="AH13" s="64">
        <v>0.0</v>
      </c>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row>
    <row r="14" ht="15.75" hidden="1" customHeight="1">
      <c r="A14" s="61" t="s">
        <v>715</v>
      </c>
      <c r="B14" s="62"/>
      <c r="C14" s="63"/>
      <c r="D14" s="64">
        <v>0.0</v>
      </c>
      <c r="E14" s="64">
        <v>8.0</v>
      </c>
      <c r="F14" s="63">
        <v>0.0</v>
      </c>
      <c r="G14" s="63">
        <v>0.0</v>
      </c>
      <c r="H14" s="77">
        <v>0.0</v>
      </c>
      <c r="I14" s="63">
        <v>0.0</v>
      </c>
      <c r="J14" s="63">
        <v>0.0</v>
      </c>
      <c r="K14" s="63">
        <v>0.0</v>
      </c>
      <c r="L14" s="63">
        <v>0.0</v>
      </c>
      <c r="M14" s="63">
        <v>0.0</v>
      </c>
      <c r="N14" s="63">
        <v>0.0</v>
      </c>
      <c r="O14" s="63">
        <v>0.0</v>
      </c>
      <c r="P14" s="63">
        <v>0.0</v>
      </c>
      <c r="Q14" s="63">
        <v>0.0</v>
      </c>
      <c r="R14" s="63">
        <v>0.0</v>
      </c>
      <c r="S14" s="63">
        <v>0.0</v>
      </c>
      <c r="T14" s="63"/>
      <c r="U14" s="63">
        <v>0.0</v>
      </c>
      <c r="V14" s="63">
        <v>0.0</v>
      </c>
      <c r="W14" s="61">
        <v>0.0</v>
      </c>
      <c r="X14" s="61">
        <v>0.0</v>
      </c>
      <c r="Y14" s="61"/>
      <c r="Z14" s="61"/>
      <c r="AA14" s="61"/>
      <c r="AB14" s="61"/>
      <c r="AC14" s="61"/>
      <c r="AD14" s="61"/>
      <c r="AE14" s="61"/>
      <c r="AF14" s="61"/>
      <c r="AG14" s="61"/>
      <c r="AH14" s="64">
        <v>0.0</v>
      </c>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row>
    <row r="15" ht="15.75" hidden="1" customHeight="1">
      <c r="A15" s="61" t="s">
        <v>716</v>
      </c>
      <c r="B15" s="62"/>
      <c r="C15" s="63"/>
      <c r="D15" s="64">
        <v>0.0</v>
      </c>
      <c r="E15" s="64">
        <v>8.0</v>
      </c>
      <c r="F15" s="63">
        <v>0.0</v>
      </c>
      <c r="G15" s="63">
        <v>0.0</v>
      </c>
      <c r="H15" s="77">
        <v>0.0</v>
      </c>
      <c r="I15" s="63">
        <v>0.0</v>
      </c>
      <c r="J15" s="63">
        <v>0.0</v>
      </c>
      <c r="K15" s="63">
        <v>0.0</v>
      </c>
      <c r="L15" s="63">
        <v>0.0</v>
      </c>
      <c r="M15" s="63">
        <v>0.0</v>
      </c>
      <c r="N15" s="63">
        <v>0.0</v>
      </c>
      <c r="O15" s="63">
        <v>0.0</v>
      </c>
      <c r="P15" s="63">
        <v>0.0</v>
      </c>
      <c r="Q15" s="63">
        <v>0.0</v>
      </c>
      <c r="R15" s="63">
        <v>0.0</v>
      </c>
      <c r="S15" s="63">
        <v>0.0</v>
      </c>
      <c r="T15" s="63"/>
      <c r="U15" s="63">
        <v>0.0</v>
      </c>
      <c r="V15" s="63">
        <v>0.0</v>
      </c>
      <c r="W15" s="61">
        <v>0.0</v>
      </c>
      <c r="X15" s="61">
        <v>0.0</v>
      </c>
      <c r="Y15" s="61"/>
      <c r="Z15" s="61"/>
      <c r="AA15" s="61"/>
      <c r="AB15" s="61"/>
      <c r="AC15" s="61"/>
      <c r="AD15" s="61"/>
      <c r="AE15" s="61"/>
      <c r="AF15" s="61"/>
      <c r="AG15" s="61"/>
      <c r="AH15" s="64">
        <v>0.0</v>
      </c>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row>
    <row r="16" ht="15.75" hidden="1" customHeight="1">
      <c r="A16" s="61" t="s">
        <v>717</v>
      </c>
      <c r="B16" s="62"/>
      <c r="C16" s="63"/>
      <c r="D16" s="64">
        <v>8.0</v>
      </c>
      <c r="E16" s="64">
        <v>8.0</v>
      </c>
      <c r="F16" s="63">
        <v>8.0</v>
      </c>
      <c r="G16" s="63">
        <v>8.0</v>
      </c>
      <c r="H16" s="77">
        <v>8.0</v>
      </c>
      <c r="I16" s="63">
        <v>8.0</v>
      </c>
      <c r="J16" s="63">
        <v>8.0</v>
      </c>
      <c r="K16" s="63">
        <v>8.0</v>
      </c>
      <c r="L16" s="63">
        <v>8.0</v>
      </c>
      <c r="M16" s="63">
        <v>8.0</v>
      </c>
      <c r="N16" s="63">
        <v>0.0</v>
      </c>
      <c r="O16" s="63">
        <v>8.0</v>
      </c>
      <c r="P16" s="63">
        <v>8.0</v>
      </c>
      <c r="Q16" s="63">
        <v>8.0</v>
      </c>
      <c r="R16" s="63">
        <v>8.0</v>
      </c>
      <c r="S16" s="63">
        <v>8.0</v>
      </c>
      <c r="T16" s="63"/>
      <c r="U16" s="63">
        <v>0.0</v>
      </c>
      <c r="V16" s="63">
        <v>0.0</v>
      </c>
      <c r="W16" s="61">
        <v>0.0</v>
      </c>
      <c r="X16" s="61">
        <v>0.0</v>
      </c>
      <c r="Y16" s="61"/>
      <c r="Z16" s="61"/>
      <c r="AA16" s="61"/>
      <c r="AB16" s="61"/>
      <c r="AC16" s="61"/>
      <c r="AD16" s="61"/>
      <c r="AE16" s="61"/>
      <c r="AF16" s="61"/>
      <c r="AG16" s="61"/>
      <c r="AH16" s="64">
        <v>0.0</v>
      </c>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row>
    <row r="17" ht="15.75" hidden="1" customHeight="1">
      <c r="A17" s="61" t="s">
        <v>718</v>
      </c>
      <c r="B17" s="62"/>
      <c r="C17" s="63"/>
      <c r="D17" s="64">
        <v>8.0</v>
      </c>
      <c r="E17" s="64">
        <v>8.0</v>
      </c>
      <c r="F17" s="63">
        <v>8.0</v>
      </c>
      <c r="G17" s="63">
        <v>4.0</v>
      </c>
      <c r="H17" s="77">
        <v>8.0</v>
      </c>
      <c r="I17" s="63">
        <v>4.0</v>
      </c>
      <c r="J17" s="63">
        <v>8.0</v>
      </c>
      <c r="K17" s="63">
        <v>8.0</v>
      </c>
      <c r="L17" s="63">
        <v>8.0</v>
      </c>
      <c r="M17" s="63">
        <v>8.0</v>
      </c>
      <c r="N17" s="63">
        <v>8.0</v>
      </c>
      <c r="O17" s="63">
        <v>8.0</v>
      </c>
      <c r="P17" s="63">
        <v>8.0</v>
      </c>
      <c r="Q17" s="63">
        <v>8.0</v>
      </c>
      <c r="R17" s="63">
        <v>8.0</v>
      </c>
      <c r="S17" s="63">
        <v>8.0</v>
      </c>
      <c r="T17" s="63"/>
      <c r="U17" s="63">
        <v>0.0</v>
      </c>
      <c r="V17" s="63">
        <v>0.0</v>
      </c>
      <c r="W17" s="61">
        <v>0.0</v>
      </c>
      <c r="X17" s="61">
        <v>0.0</v>
      </c>
      <c r="Y17" s="61"/>
      <c r="Z17" s="61"/>
      <c r="AA17" s="61"/>
      <c r="AB17" s="61"/>
      <c r="AC17" s="61"/>
      <c r="AD17" s="61"/>
      <c r="AE17" s="61"/>
      <c r="AF17" s="61"/>
      <c r="AG17" s="61"/>
      <c r="AH17" s="64">
        <v>0.0</v>
      </c>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row>
    <row r="18" ht="15.75" hidden="1" customHeight="1">
      <c r="A18" s="61" t="s">
        <v>719</v>
      </c>
      <c r="B18" s="62"/>
      <c r="C18" s="63"/>
      <c r="D18" s="64">
        <v>8.0</v>
      </c>
      <c r="E18" s="64">
        <v>8.0</v>
      </c>
      <c r="F18" s="63">
        <v>7.0</v>
      </c>
      <c r="G18" s="63">
        <v>7.0</v>
      </c>
      <c r="H18" s="77">
        <v>7.0</v>
      </c>
      <c r="I18" s="63">
        <v>7.0</v>
      </c>
      <c r="J18" s="63">
        <v>7.0</v>
      </c>
      <c r="K18" s="63">
        <v>7.0</v>
      </c>
      <c r="L18" s="63">
        <v>7.0</v>
      </c>
      <c r="M18" s="63">
        <v>7.0</v>
      </c>
      <c r="N18" s="63">
        <v>7.0</v>
      </c>
      <c r="O18" s="63">
        <v>7.0</v>
      </c>
      <c r="P18" s="63">
        <v>7.0</v>
      </c>
      <c r="Q18" s="63">
        <v>7.0</v>
      </c>
      <c r="R18" s="63">
        <v>7.0</v>
      </c>
      <c r="S18" s="63">
        <v>7.0</v>
      </c>
      <c r="T18" s="63"/>
      <c r="U18" s="63">
        <v>7.0</v>
      </c>
      <c r="V18" s="63">
        <v>0.0</v>
      </c>
      <c r="W18" s="61">
        <v>0.0</v>
      </c>
      <c r="X18" s="61">
        <v>0.0</v>
      </c>
      <c r="Y18" s="61"/>
      <c r="Z18" s="61"/>
      <c r="AA18" s="61"/>
      <c r="AB18" s="61"/>
      <c r="AC18" s="61"/>
      <c r="AD18" s="61"/>
      <c r="AE18" s="61"/>
      <c r="AF18" s="61"/>
      <c r="AG18" s="61"/>
      <c r="AH18" s="64">
        <v>0.0</v>
      </c>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row>
    <row r="19" ht="15.75" hidden="1" customHeight="1">
      <c r="A19" s="61" t="s">
        <v>720</v>
      </c>
      <c r="B19" s="62"/>
      <c r="C19" s="63"/>
      <c r="D19" s="64">
        <v>8.0</v>
      </c>
      <c r="E19" s="64">
        <v>0.0</v>
      </c>
      <c r="F19" s="63">
        <v>4.0</v>
      </c>
      <c r="G19" s="63">
        <v>4.0</v>
      </c>
      <c r="H19" s="77">
        <v>4.0</v>
      </c>
      <c r="I19" s="63">
        <v>0.0</v>
      </c>
      <c r="J19" s="63">
        <v>0.0</v>
      </c>
      <c r="K19" s="63">
        <v>0.0</v>
      </c>
      <c r="L19" s="63">
        <v>4.0</v>
      </c>
      <c r="M19" s="63">
        <v>4.0</v>
      </c>
      <c r="N19" s="63">
        <v>4.0</v>
      </c>
      <c r="O19" s="63">
        <v>4.0</v>
      </c>
      <c r="P19" s="63">
        <v>4.0</v>
      </c>
      <c r="Q19" s="63">
        <v>4.0</v>
      </c>
      <c r="R19" s="63">
        <v>4.0</v>
      </c>
      <c r="S19" s="63">
        <v>4.0</v>
      </c>
      <c r="T19" s="63"/>
      <c r="U19" s="63">
        <v>4.0</v>
      </c>
      <c r="V19" s="63">
        <v>0.0</v>
      </c>
      <c r="W19" s="61">
        <v>0.0</v>
      </c>
      <c r="X19" s="61">
        <v>0.0</v>
      </c>
      <c r="Y19" s="61"/>
      <c r="Z19" s="61"/>
      <c r="AA19" s="61"/>
      <c r="AB19" s="61"/>
      <c r="AC19" s="61"/>
      <c r="AD19" s="61"/>
      <c r="AE19" s="61"/>
      <c r="AF19" s="61"/>
      <c r="AG19" s="61"/>
      <c r="AH19" s="64">
        <v>0.0</v>
      </c>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row>
    <row r="20" ht="15.75" hidden="1" customHeight="1">
      <c r="A20" s="61" t="s">
        <v>721</v>
      </c>
      <c r="B20" s="62"/>
      <c r="C20" s="63"/>
      <c r="D20" s="64">
        <v>8.0</v>
      </c>
      <c r="E20" s="64">
        <v>0.0</v>
      </c>
      <c r="F20" s="63">
        <v>0.0</v>
      </c>
      <c r="G20" s="63">
        <v>0.0</v>
      </c>
      <c r="H20" s="77">
        <v>0.0</v>
      </c>
      <c r="I20" s="63">
        <v>0.0</v>
      </c>
      <c r="J20" s="63">
        <v>0.0</v>
      </c>
      <c r="K20" s="63">
        <v>0.0</v>
      </c>
      <c r="L20" s="63">
        <v>0.0</v>
      </c>
      <c r="M20" s="63">
        <v>0.0</v>
      </c>
      <c r="N20" s="63">
        <v>0.0</v>
      </c>
      <c r="O20" s="63">
        <v>0.0</v>
      </c>
      <c r="P20" s="63">
        <v>0.0</v>
      </c>
      <c r="Q20" s="63">
        <v>0.0</v>
      </c>
      <c r="R20" s="63">
        <v>0.0</v>
      </c>
      <c r="S20" s="63">
        <v>0.0</v>
      </c>
      <c r="T20" s="63"/>
      <c r="U20" s="63">
        <v>0.0</v>
      </c>
      <c r="V20" s="63">
        <v>0.0</v>
      </c>
      <c r="W20" s="61">
        <v>0.0</v>
      </c>
      <c r="X20" s="61">
        <v>0.0</v>
      </c>
      <c r="Y20" s="61"/>
      <c r="Z20" s="61"/>
      <c r="AA20" s="61"/>
      <c r="AB20" s="61"/>
      <c r="AC20" s="61"/>
      <c r="AD20" s="61"/>
      <c r="AE20" s="61"/>
      <c r="AF20" s="61"/>
      <c r="AG20" s="61"/>
      <c r="AH20" s="64">
        <v>0.0</v>
      </c>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row>
    <row r="21" ht="15.75" hidden="1" customHeight="1">
      <c r="A21" s="61" t="s">
        <v>722</v>
      </c>
      <c r="B21" s="62"/>
      <c r="C21" s="63"/>
      <c r="D21" s="64">
        <v>0.0</v>
      </c>
      <c r="E21" s="64">
        <v>0.0</v>
      </c>
      <c r="F21" s="63">
        <v>8.0</v>
      </c>
      <c r="G21" s="63">
        <v>0.0</v>
      </c>
      <c r="H21" s="77">
        <v>8.0</v>
      </c>
      <c r="I21" s="63">
        <v>8.0</v>
      </c>
      <c r="J21" s="63">
        <v>8.0</v>
      </c>
      <c r="K21" s="63">
        <v>8.0</v>
      </c>
      <c r="L21" s="63">
        <v>0.0</v>
      </c>
      <c r="M21" s="63">
        <v>8.0</v>
      </c>
      <c r="N21" s="63">
        <v>8.0</v>
      </c>
      <c r="O21" s="63">
        <v>8.0</v>
      </c>
      <c r="P21" s="63">
        <v>8.0</v>
      </c>
      <c r="Q21" s="63">
        <v>0.0</v>
      </c>
      <c r="R21" s="63">
        <v>8.0</v>
      </c>
      <c r="S21" s="63">
        <v>8.0</v>
      </c>
      <c r="T21" s="63"/>
      <c r="U21" s="63">
        <v>8.0</v>
      </c>
      <c r="V21" s="63">
        <v>0.0</v>
      </c>
      <c r="W21" s="61">
        <v>0.0</v>
      </c>
      <c r="X21" s="61">
        <v>0.0</v>
      </c>
      <c r="Y21" s="61"/>
      <c r="Z21" s="61"/>
      <c r="AA21" s="61"/>
      <c r="AB21" s="61"/>
      <c r="AC21" s="61"/>
      <c r="AD21" s="61"/>
      <c r="AE21" s="61"/>
      <c r="AF21" s="61"/>
      <c r="AG21" s="61"/>
      <c r="AH21" s="64">
        <v>0.0</v>
      </c>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row>
    <row r="22" ht="15.75" hidden="1" customHeight="1">
      <c r="A22" s="61" t="s">
        <v>723</v>
      </c>
      <c r="B22" s="62"/>
      <c r="C22" s="63"/>
      <c r="D22" s="64">
        <v>0.0</v>
      </c>
      <c r="E22" s="64">
        <v>0.0</v>
      </c>
      <c r="F22" s="63">
        <v>0.0</v>
      </c>
      <c r="G22" s="63">
        <v>8.0</v>
      </c>
      <c r="H22" s="77">
        <v>8.0</v>
      </c>
      <c r="I22" s="63">
        <v>8.0</v>
      </c>
      <c r="J22" s="63">
        <v>8.0</v>
      </c>
      <c r="K22" s="63">
        <v>8.0</v>
      </c>
      <c r="L22" s="63">
        <v>8.0</v>
      </c>
      <c r="M22" s="63">
        <v>8.0</v>
      </c>
      <c r="N22" s="63">
        <v>0.0</v>
      </c>
      <c r="O22" s="63">
        <v>8.0</v>
      </c>
      <c r="P22" s="63">
        <v>8.0</v>
      </c>
      <c r="Q22" s="63">
        <v>8.0</v>
      </c>
      <c r="R22" s="63">
        <v>8.0</v>
      </c>
      <c r="S22" s="63">
        <v>8.0</v>
      </c>
      <c r="T22" s="63"/>
      <c r="U22" s="63">
        <v>8.0</v>
      </c>
      <c r="V22" s="63">
        <v>0.0</v>
      </c>
      <c r="W22" s="61">
        <v>0.0</v>
      </c>
      <c r="X22" s="61">
        <v>0.0</v>
      </c>
      <c r="Y22" s="61"/>
      <c r="Z22" s="61"/>
      <c r="AA22" s="61"/>
      <c r="AB22" s="61"/>
      <c r="AC22" s="61"/>
      <c r="AD22" s="61"/>
      <c r="AE22" s="61"/>
      <c r="AF22" s="61"/>
      <c r="AG22" s="61"/>
      <c r="AH22" s="64">
        <v>0.0</v>
      </c>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row>
    <row r="23" ht="15.75" hidden="1" customHeight="1">
      <c r="A23" s="61" t="s">
        <v>724</v>
      </c>
      <c r="B23" s="62"/>
      <c r="C23" s="63"/>
      <c r="D23" s="64">
        <v>0.0</v>
      </c>
      <c r="E23" s="64">
        <v>0.0</v>
      </c>
      <c r="F23" s="63">
        <v>8.0</v>
      </c>
      <c r="G23" s="63">
        <v>6.0</v>
      </c>
      <c r="H23" s="77">
        <v>8.0</v>
      </c>
      <c r="I23" s="63">
        <v>8.0</v>
      </c>
      <c r="J23" s="63">
        <v>8.0</v>
      </c>
      <c r="K23" s="63">
        <v>8.0</v>
      </c>
      <c r="L23" s="63">
        <v>8.0</v>
      </c>
      <c r="M23" s="63">
        <v>8.0</v>
      </c>
      <c r="N23" s="63">
        <v>8.0</v>
      </c>
      <c r="O23" s="63">
        <v>0.0</v>
      </c>
      <c r="P23" s="63">
        <v>8.0</v>
      </c>
      <c r="Q23" s="63">
        <v>8.0</v>
      </c>
      <c r="R23" s="63">
        <v>8.0</v>
      </c>
      <c r="S23" s="63">
        <v>8.0</v>
      </c>
      <c r="T23" s="63"/>
      <c r="U23" s="63">
        <v>0.0</v>
      </c>
      <c r="V23" s="63">
        <v>0.0</v>
      </c>
      <c r="W23" s="61">
        <v>0.0</v>
      </c>
      <c r="X23" s="61">
        <v>0.0</v>
      </c>
      <c r="Y23" s="61"/>
      <c r="Z23" s="61"/>
      <c r="AA23" s="61"/>
      <c r="AB23" s="61"/>
      <c r="AC23" s="61"/>
      <c r="AD23" s="61"/>
      <c r="AE23" s="61"/>
      <c r="AF23" s="61"/>
      <c r="AG23" s="61"/>
      <c r="AH23" s="64">
        <v>0.0</v>
      </c>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row>
    <row r="24" ht="15.75" hidden="1" customHeight="1">
      <c r="A24" s="61" t="s">
        <v>725</v>
      </c>
      <c r="B24" s="62"/>
      <c r="C24" s="63"/>
      <c r="D24" s="64">
        <v>0.0</v>
      </c>
      <c r="E24" s="64">
        <v>0.0</v>
      </c>
      <c r="F24" s="63">
        <v>8.0</v>
      </c>
      <c r="G24" s="63">
        <v>8.0</v>
      </c>
      <c r="H24" s="77">
        <v>8.0</v>
      </c>
      <c r="I24" s="63">
        <v>8.0</v>
      </c>
      <c r="J24" s="63">
        <v>8.0</v>
      </c>
      <c r="K24" s="63">
        <v>8.0</v>
      </c>
      <c r="L24" s="63">
        <v>0.0</v>
      </c>
      <c r="M24" s="63">
        <v>0.0</v>
      </c>
      <c r="N24" s="63">
        <v>0.0</v>
      </c>
      <c r="O24" s="63">
        <v>8.0</v>
      </c>
      <c r="P24" s="63">
        <v>0.0</v>
      </c>
      <c r="Q24" s="63">
        <v>8.0</v>
      </c>
      <c r="R24" s="63">
        <v>8.0</v>
      </c>
      <c r="S24" s="63">
        <v>8.0</v>
      </c>
      <c r="T24" s="63"/>
      <c r="U24" s="63">
        <v>8.0</v>
      </c>
      <c r="V24" s="63">
        <v>0.0</v>
      </c>
      <c r="W24" s="61">
        <v>0.0</v>
      </c>
      <c r="X24" s="61">
        <v>0.0</v>
      </c>
      <c r="Y24" s="61"/>
      <c r="Z24" s="61"/>
      <c r="AA24" s="61"/>
      <c r="AB24" s="61"/>
      <c r="AC24" s="61"/>
      <c r="AD24" s="61"/>
      <c r="AE24" s="61"/>
      <c r="AF24" s="61"/>
      <c r="AG24" s="61"/>
      <c r="AH24" s="64">
        <v>0.0</v>
      </c>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row>
    <row r="25" ht="15.75" hidden="1" customHeight="1">
      <c r="A25" s="61" t="s">
        <v>726</v>
      </c>
      <c r="B25" s="62"/>
      <c r="C25" s="63"/>
      <c r="D25" s="64">
        <v>0.0</v>
      </c>
      <c r="E25" s="64">
        <v>0.0</v>
      </c>
      <c r="F25" s="63">
        <v>8.0</v>
      </c>
      <c r="G25" s="63">
        <v>0.0</v>
      </c>
      <c r="H25" s="77">
        <v>8.0</v>
      </c>
      <c r="I25" s="63">
        <v>8.0</v>
      </c>
      <c r="J25" s="63">
        <v>0.0</v>
      </c>
      <c r="K25" s="63">
        <v>0.0</v>
      </c>
      <c r="L25" s="63">
        <v>8.0</v>
      </c>
      <c r="M25" s="63">
        <v>8.0</v>
      </c>
      <c r="N25" s="63">
        <v>8.0</v>
      </c>
      <c r="O25" s="63">
        <v>8.0</v>
      </c>
      <c r="P25" s="63">
        <v>8.0</v>
      </c>
      <c r="Q25" s="63">
        <v>8.0</v>
      </c>
      <c r="R25" s="63">
        <v>8.0</v>
      </c>
      <c r="S25" s="63">
        <v>0.0</v>
      </c>
      <c r="T25" s="63"/>
      <c r="U25" s="63">
        <v>8.0</v>
      </c>
      <c r="V25" s="63">
        <v>0.0</v>
      </c>
      <c r="W25" s="61">
        <v>0.0</v>
      </c>
      <c r="X25" s="61">
        <v>0.0</v>
      </c>
      <c r="Y25" s="61"/>
      <c r="Z25" s="61"/>
      <c r="AA25" s="61"/>
      <c r="AB25" s="61"/>
      <c r="AC25" s="61"/>
      <c r="AD25" s="61"/>
      <c r="AE25" s="61"/>
      <c r="AF25" s="61"/>
      <c r="AG25" s="61"/>
      <c r="AH25" s="64">
        <v>0.0</v>
      </c>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row>
    <row r="26" ht="15.75" hidden="1" customHeight="1">
      <c r="A26" s="61" t="s">
        <v>727</v>
      </c>
      <c r="B26" s="62"/>
      <c r="C26" s="63"/>
      <c r="D26" s="64">
        <v>0.0</v>
      </c>
      <c r="E26" s="64">
        <v>0.0</v>
      </c>
      <c r="F26" s="63">
        <v>8.0</v>
      </c>
      <c r="G26" s="63">
        <v>0.0</v>
      </c>
      <c r="H26" s="77">
        <v>8.0</v>
      </c>
      <c r="I26" s="63">
        <v>8.0</v>
      </c>
      <c r="J26" s="63">
        <v>0.0</v>
      </c>
      <c r="K26" s="63">
        <v>0.0</v>
      </c>
      <c r="L26" s="63">
        <v>8.0</v>
      </c>
      <c r="M26" s="63">
        <v>8.0</v>
      </c>
      <c r="N26" s="63">
        <v>8.0</v>
      </c>
      <c r="O26" s="63">
        <v>8.0</v>
      </c>
      <c r="P26" s="63">
        <v>8.0</v>
      </c>
      <c r="Q26" s="63">
        <v>8.0</v>
      </c>
      <c r="R26" s="63">
        <v>8.0</v>
      </c>
      <c r="S26" s="63">
        <v>0.0</v>
      </c>
      <c r="T26" s="63"/>
      <c r="U26" s="63">
        <v>8.0</v>
      </c>
      <c r="V26" s="63">
        <v>0.0</v>
      </c>
      <c r="W26" s="61">
        <v>0.0</v>
      </c>
      <c r="X26" s="61">
        <v>0.0</v>
      </c>
      <c r="Y26" s="61"/>
      <c r="Z26" s="61"/>
      <c r="AA26" s="61"/>
      <c r="AB26" s="61"/>
      <c r="AC26" s="61"/>
      <c r="AD26" s="61"/>
      <c r="AE26" s="61"/>
      <c r="AF26" s="61"/>
      <c r="AG26" s="61"/>
      <c r="AH26" s="64">
        <v>0.0</v>
      </c>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row>
    <row r="27" ht="15.75" hidden="1" customHeight="1">
      <c r="A27" s="61" t="s">
        <v>728</v>
      </c>
      <c r="B27" s="62"/>
      <c r="C27" s="63"/>
      <c r="D27" s="64">
        <v>0.0</v>
      </c>
      <c r="E27" s="64">
        <v>0.0</v>
      </c>
      <c r="F27" s="63">
        <v>8.0</v>
      </c>
      <c r="G27" s="63">
        <v>8.0</v>
      </c>
      <c r="H27" s="77">
        <v>8.0</v>
      </c>
      <c r="I27" s="63">
        <v>8.0</v>
      </c>
      <c r="J27" s="63">
        <v>8.0</v>
      </c>
      <c r="K27" s="63">
        <v>8.0</v>
      </c>
      <c r="L27" s="63">
        <v>0.0</v>
      </c>
      <c r="M27" s="63">
        <v>0.0</v>
      </c>
      <c r="N27" s="63">
        <v>0.0</v>
      </c>
      <c r="O27" s="63">
        <v>8.0</v>
      </c>
      <c r="P27" s="63">
        <v>8.0</v>
      </c>
      <c r="Q27" s="63">
        <v>8.0</v>
      </c>
      <c r="R27" s="63">
        <v>8.0</v>
      </c>
      <c r="S27" s="63">
        <v>8.0</v>
      </c>
      <c r="T27" s="63"/>
      <c r="U27" s="63">
        <v>8.0</v>
      </c>
      <c r="V27" s="63">
        <v>0.0</v>
      </c>
      <c r="W27" s="61">
        <v>0.0</v>
      </c>
      <c r="X27" s="61">
        <v>0.0</v>
      </c>
      <c r="Y27" s="61"/>
      <c r="Z27" s="61"/>
      <c r="AA27" s="61"/>
      <c r="AB27" s="61"/>
      <c r="AC27" s="61"/>
      <c r="AD27" s="61"/>
      <c r="AE27" s="61"/>
      <c r="AF27" s="61"/>
      <c r="AG27" s="61"/>
      <c r="AH27" s="64">
        <v>0.0</v>
      </c>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row>
    <row r="28" ht="15.75" hidden="1" customHeight="1">
      <c r="A28" s="61" t="s">
        <v>729</v>
      </c>
      <c r="B28" s="62"/>
      <c r="C28" s="63"/>
      <c r="D28" s="64">
        <v>0.0</v>
      </c>
      <c r="E28" s="64">
        <v>0.0</v>
      </c>
      <c r="F28" s="63">
        <v>8.0</v>
      </c>
      <c r="G28" s="63">
        <v>8.0</v>
      </c>
      <c r="H28" s="77">
        <v>8.0</v>
      </c>
      <c r="I28" s="63">
        <v>8.0</v>
      </c>
      <c r="J28" s="63">
        <v>8.0</v>
      </c>
      <c r="K28" s="63">
        <v>8.0</v>
      </c>
      <c r="L28" s="63">
        <v>8.0</v>
      </c>
      <c r="M28" s="63">
        <v>8.0</v>
      </c>
      <c r="N28" s="63">
        <v>8.0</v>
      </c>
      <c r="O28" s="63">
        <v>8.0</v>
      </c>
      <c r="P28" s="63">
        <v>8.0</v>
      </c>
      <c r="Q28" s="63">
        <v>0.0</v>
      </c>
      <c r="R28" s="63">
        <v>0.0</v>
      </c>
      <c r="S28" s="63">
        <v>8.0</v>
      </c>
      <c r="T28" s="63"/>
      <c r="U28" s="63">
        <v>8.0</v>
      </c>
      <c r="V28" s="63">
        <v>8.0</v>
      </c>
      <c r="W28" s="61">
        <v>0.0</v>
      </c>
      <c r="X28" s="61">
        <v>0.0</v>
      </c>
      <c r="Y28" s="61"/>
      <c r="Z28" s="61"/>
      <c r="AA28" s="61"/>
      <c r="AB28" s="61"/>
      <c r="AC28" s="61"/>
      <c r="AD28" s="61"/>
      <c r="AE28" s="61"/>
      <c r="AF28" s="61"/>
      <c r="AG28" s="61"/>
      <c r="AH28" s="64">
        <v>0.0</v>
      </c>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row>
    <row r="29" ht="15.75" hidden="1" customHeight="1">
      <c r="A29" s="61" t="s">
        <v>730</v>
      </c>
      <c r="B29" s="62"/>
      <c r="C29" s="63"/>
      <c r="D29" s="64">
        <v>0.0</v>
      </c>
      <c r="E29" s="64">
        <v>0.0</v>
      </c>
      <c r="F29" s="63">
        <v>8.0</v>
      </c>
      <c r="G29" s="63">
        <v>0.0</v>
      </c>
      <c r="H29" s="77">
        <v>8.0</v>
      </c>
      <c r="I29" s="63">
        <v>8.0</v>
      </c>
      <c r="J29" s="63">
        <v>8.0</v>
      </c>
      <c r="K29" s="63">
        <v>8.0</v>
      </c>
      <c r="L29" s="63">
        <v>0.0</v>
      </c>
      <c r="M29" s="63">
        <v>8.0</v>
      </c>
      <c r="N29" s="63">
        <v>8.0</v>
      </c>
      <c r="O29" s="63">
        <v>0.0</v>
      </c>
      <c r="P29" s="63">
        <v>8.0</v>
      </c>
      <c r="Q29" s="63">
        <v>8.0</v>
      </c>
      <c r="R29" s="63">
        <v>8.0</v>
      </c>
      <c r="S29" s="63">
        <v>8.0</v>
      </c>
      <c r="T29" s="63"/>
      <c r="U29" s="63">
        <v>8.0</v>
      </c>
      <c r="V29" s="63">
        <v>8.0</v>
      </c>
      <c r="W29" s="61">
        <v>8.0</v>
      </c>
      <c r="X29" s="61">
        <v>8.0</v>
      </c>
      <c r="Y29" s="61"/>
      <c r="Z29" s="61"/>
      <c r="AA29" s="61"/>
      <c r="AB29" s="61"/>
      <c r="AC29" s="61"/>
      <c r="AD29" s="61"/>
      <c r="AE29" s="61"/>
      <c r="AF29" s="61"/>
      <c r="AG29" s="61"/>
      <c r="AH29" s="64">
        <v>0.0</v>
      </c>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row>
    <row r="30" ht="15.75" hidden="1" customHeight="1">
      <c r="A30" s="61" t="s">
        <v>731</v>
      </c>
      <c r="B30" s="62"/>
      <c r="C30" s="63"/>
      <c r="D30" s="64">
        <v>0.0</v>
      </c>
      <c r="E30" s="64">
        <v>0.0</v>
      </c>
      <c r="F30" s="63">
        <v>8.0</v>
      </c>
      <c r="G30" s="63">
        <v>8.0</v>
      </c>
      <c r="H30" s="77">
        <v>8.0</v>
      </c>
      <c r="I30" s="63">
        <v>8.0</v>
      </c>
      <c r="J30" s="63">
        <v>8.0</v>
      </c>
      <c r="K30" s="63">
        <v>8.0</v>
      </c>
      <c r="L30" s="63">
        <v>8.0</v>
      </c>
      <c r="M30" s="63">
        <v>8.0</v>
      </c>
      <c r="N30" s="63">
        <v>8.0</v>
      </c>
      <c r="O30" s="63">
        <v>8.0</v>
      </c>
      <c r="P30" s="63">
        <v>8.0</v>
      </c>
      <c r="Q30" s="63">
        <v>8.0</v>
      </c>
      <c r="R30" s="63">
        <v>8.0</v>
      </c>
      <c r="S30" s="63">
        <v>8.0</v>
      </c>
      <c r="T30" s="63"/>
      <c r="U30" s="63">
        <v>8.0</v>
      </c>
      <c r="V30" s="63">
        <v>8.0</v>
      </c>
      <c r="W30" s="61">
        <v>8.0</v>
      </c>
      <c r="X30" s="61">
        <v>8.0</v>
      </c>
      <c r="Y30" s="61"/>
      <c r="Z30" s="61"/>
      <c r="AA30" s="61"/>
      <c r="AB30" s="61"/>
      <c r="AC30" s="61"/>
      <c r="AD30" s="61"/>
      <c r="AE30" s="61"/>
      <c r="AF30" s="61"/>
      <c r="AG30" s="61"/>
      <c r="AH30" s="64">
        <v>0.0</v>
      </c>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row>
    <row r="31" ht="15.75" hidden="1" customHeight="1">
      <c r="A31" s="61" t="s">
        <v>732</v>
      </c>
      <c r="B31" s="62"/>
      <c r="C31" s="63"/>
      <c r="D31" s="64">
        <v>0.0</v>
      </c>
      <c r="E31" s="64">
        <v>0.0</v>
      </c>
      <c r="F31" s="63">
        <v>8.0</v>
      </c>
      <c r="G31" s="63">
        <v>0.0</v>
      </c>
      <c r="H31" s="77">
        <v>8.0</v>
      </c>
      <c r="I31" s="63">
        <v>8.0</v>
      </c>
      <c r="J31" s="63">
        <v>8.0</v>
      </c>
      <c r="K31" s="63">
        <v>8.0</v>
      </c>
      <c r="L31" s="63">
        <v>0.0</v>
      </c>
      <c r="M31" s="63">
        <v>8.0</v>
      </c>
      <c r="N31" s="63">
        <v>4.0</v>
      </c>
      <c r="O31" s="63">
        <v>8.0</v>
      </c>
      <c r="P31" s="63">
        <v>0.0</v>
      </c>
      <c r="Q31" s="63">
        <v>0.0</v>
      </c>
      <c r="R31" s="63">
        <v>8.0</v>
      </c>
      <c r="S31" s="63">
        <v>8.0</v>
      </c>
      <c r="T31" s="63"/>
      <c r="U31" s="63">
        <v>0.0</v>
      </c>
      <c r="V31" s="63">
        <v>0.0</v>
      </c>
      <c r="W31" s="61">
        <v>8.0</v>
      </c>
      <c r="X31" s="61">
        <v>8.0</v>
      </c>
      <c r="Y31" s="61"/>
      <c r="Z31" s="61"/>
      <c r="AA31" s="61"/>
      <c r="AB31" s="61"/>
      <c r="AC31" s="61"/>
      <c r="AD31" s="61"/>
      <c r="AE31" s="61"/>
      <c r="AF31" s="61"/>
      <c r="AG31" s="61"/>
      <c r="AH31" s="64">
        <v>0.0</v>
      </c>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row>
    <row r="32" ht="15.75" hidden="1" customHeight="1">
      <c r="A32" s="61" t="s">
        <v>733</v>
      </c>
      <c r="B32" s="62"/>
      <c r="C32" s="63"/>
      <c r="D32" s="64">
        <v>0.0</v>
      </c>
      <c r="E32" s="64">
        <v>0.0</v>
      </c>
      <c r="F32" s="63">
        <v>8.0</v>
      </c>
      <c r="G32" s="63">
        <v>4.0</v>
      </c>
      <c r="H32" s="77">
        <v>0.0</v>
      </c>
      <c r="I32" s="63">
        <v>8.0</v>
      </c>
      <c r="J32" s="63">
        <v>8.0</v>
      </c>
      <c r="K32" s="63">
        <v>8.0</v>
      </c>
      <c r="L32" s="63">
        <v>0.0</v>
      </c>
      <c r="M32" s="63">
        <v>8.0</v>
      </c>
      <c r="N32" s="63">
        <v>0.0</v>
      </c>
      <c r="O32" s="63">
        <v>8.0</v>
      </c>
      <c r="P32" s="63">
        <v>0.0</v>
      </c>
      <c r="Q32" s="63">
        <v>0.0</v>
      </c>
      <c r="R32" s="63">
        <v>8.0</v>
      </c>
      <c r="S32" s="63">
        <v>8.0</v>
      </c>
      <c r="T32" s="63"/>
      <c r="U32" s="63">
        <v>0.0</v>
      </c>
      <c r="V32" s="63">
        <v>0.0</v>
      </c>
      <c r="W32" s="61">
        <v>8.0</v>
      </c>
      <c r="X32" s="61">
        <v>8.0</v>
      </c>
      <c r="Y32" s="61"/>
      <c r="Z32" s="61"/>
      <c r="AA32" s="61"/>
      <c r="AB32" s="61"/>
      <c r="AC32" s="61"/>
      <c r="AD32" s="61"/>
      <c r="AE32" s="61"/>
      <c r="AF32" s="61"/>
      <c r="AG32" s="61"/>
      <c r="AH32" s="64">
        <v>0.0</v>
      </c>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row>
    <row r="33" ht="15.75" hidden="1" customHeight="1">
      <c r="A33" s="61" t="s">
        <v>734</v>
      </c>
      <c r="B33" s="62"/>
      <c r="C33" s="63"/>
      <c r="D33" s="64">
        <v>0.0</v>
      </c>
      <c r="E33" s="64">
        <v>0.0</v>
      </c>
      <c r="F33" s="63">
        <v>8.0</v>
      </c>
      <c r="G33" s="63">
        <v>0.0</v>
      </c>
      <c r="H33" s="77">
        <v>8.0</v>
      </c>
      <c r="I33" s="63">
        <v>0.0</v>
      </c>
      <c r="J33" s="63">
        <v>0.0</v>
      </c>
      <c r="K33" s="63">
        <v>0.0</v>
      </c>
      <c r="L33" s="63">
        <v>0.0</v>
      </c>
      <c r="M33" s="63">
        <v>8.0</v>
      </c>
      <c r="N33" s="63">
        <v>8.0</v>
      </c>
      <c r="O33" s="63">
        <v>0.0</v>
      </c>
      <c r="P33" s="63">
        <v>0.0</v>
      </c>
      <c r="Q33" s="63">
        <v>0.0</v>
      </c>
      <c r="R33" s="63">
        <v>0.0</v>
      </c>
      <c r="S33" s="63">
        <v>0.0</v>
      </c>
      <c r="T33" s="63"/>
      <c r="U33" s="63">
        <v>8.0</v>
      </c>
      <c r="V33" s="63">
        <v>8.0</v>
      </c>
      <c r="W33" s="61">
        <v>8.0</v>
      </c>
      <c r="X33" s="61">
        <v>8.0</v>
      </c>
      <c r="Y33" s="61"/>
      <c r="Z33" s="61"/>
      <c r="AA33" s="61"/>
      <c r="AB33" s="61"/>
      <c r="AC33" s="61"/>
      <c r="AD33" s="61"/>
      <c r="AE33" s="61"/>
      <c r="AF33" s="61"/>
      <c r="AG33" s="61"/>
      <c r="AH33" s="64">
        <v>0.0</v>
      </c>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row>
    <row r="34" ht="15.75" hidden="1" customHeight="1">
      <c r="A34" s="61" t="s">
        <v>735</v>
      </c>
      <c r="B34" s="62"/>
      <c r="C34" s="63"/>
      <c r="D34" s="64">
        <v>0.0</v>
      </c>
      <c r="E34" s="64">
        <v>0.0</v>
      </c>
      <c r="F34" s="63">
        <v>8.0</v>
      </c>
      <c r="G34" s="63">
        <v>0.0</v>
      </c>
      <c r="H34" s="77">
        <v>8.0</v>
      </c>
      <c r="I34" s="63">
        <v>0.0</v>
      </c>
      <c r="J34" s="63">
        <v>8.0</v>
      </c>
      <c r="K34" s="63">
        <v>8.0</v>
      </c>
      <c r="L34" s="63">
        <v>8.0</v>
      </c>
      <c r="M34" s="63">
        <v>8.0</v>
      </c>
      <c r="N34" s="63">
        <v>8.0</v>
      </c>
      <c r="O34" s="63">
        <v>8.0</v>
      </c>
      <c r="P34" s="63">
        <v>0.0</v>
      </c>
      <c r="Q34" s="63">
        <v>0.0</v>
      </c>
      <c r="R34" s="63">
        <v>8.0</v>
      </c>
      <c r="S34" s="63">
        <v>8.0</v>
      </c>
      <c r="T34" s="63"/>
      <c r="U34" s="63">
        <v>8.0</v>
      </c>
      <c r="V34" s="63">
        <v>8.0</v>
      </c>
      <c r="W34" s="61">
        <v>0.0</v>
      </c>
      <c r="X34" s="61">
        <v>8.0</v>
      </c>
      <c r="Y34" s="61"/>
      <c r="Z34" s="61"/>
      <c r="AA34" s="61"/>
      <c r="AB34" s="61"/>
      <c r="AC34" s="61"/>
      <c r="AD34" s="61"/>
      <c r="AE34" s="61"/>
      <c r="AF34" s="61"/>
      <c r="AG34" s="61"/>
      <c r="AH34" s="64">
        <v>0.0</v>
      </c>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row>
    <row r="35" ht="15.75" hidden="1" customHeight="1">
      <c r="A35" s="61" t="s">
        <v>736</v>
      </c>
      <c r="B35" s="62"/>
      <c r="C35" s="63"/>
      <c r="D35" s="64">
        <v>0.0</v>
      </c>
      <c r="E35" s="64">
        <v>0.0</v>
      </c>
      <c r="F35" s="63">
        <v>0.0</v>
      </c>
      <c r="G35" s="63">
        <v>8.0</v>
      </c>
      <c r="H35" s="77">
        <v>8.0</v>
      </c>
      <c r="I35" s="63">
        <v>0.0</v>
      </c>
      <c r="J35" s="63">
        <v>8.0</v>
      </c>
      <c r="K35" s="63">
        <v>8.0</v>
      </c>
      <c r="L35" s="63">
        <v>8.0</v>
      </c>
      <c r="M35" s="63">
        <v>8.0</v>
      </c>
      <c r="N35" s="63">
        <v>8.0</v>
      </c>
      <c r="O35" s="63">
        <v>8.0</v>
      </c>
      <c r="P35" s="63">
        <v>8.0</v>
      </c>
      <c r="Q35" s="63">
        <v>8.0</v>
      </c>
      <c r="R35" s="63">
        <v>8.0</v>
      </c>
      <c r="S35" s="63">
        <v>8.0</v>
      </c>
      <c r="T35" s="63"/>
      <c r="U35" s="63">
        <v>0.0</v>
      </c>
      <c r="V35" s="63">
        <v>8.0</v>
      </c>
      <c r="W35" s="61">
        <v>8.0</v>
      </c>
      <c r="X35" s="61">
        <v>8.0</v>
      </c>
      <c r="Y35" s="61"/>
      <c r="Z35" s="61"/>
      <c r="AA35" s="61"/>
      <c r="AB35" s="61"/>
      <c r="AC35" s="61"/>
      <c r="AD35" s="61"/>
      <c r="AE35" s="61"/>
      <c r="AF35" s="61"/>
      <c r="AG35" s="61"/>
      <c r="AH35" s="64">
        <v>0.0</v>
      </c>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row>
    <row r="36" ht="15.75" hidden="1" customHeight="1">
      <c r="A36" s="61" t="s">
        <v>737</v>
      </c>
      <c r="B36" s="62"/>
      <c r="C36" s="63"/>
      <c r="D36" s="64">
        <v>0.0</v>
      </c>
      <c r="E36" s="64">
        <v>0.0</v>
      </c>
      <c r="F36" s="63">
        <v>8.0</v>
      </c>
      <c r="G36" s="63">
        <v>8.0</v>
      </c>
      <c r="H36" s="77">
        <v>8.0</v>
      </c>
      <c r="I36" s="63">
        <v>0.0</v>
      </c>
      <c r="J36" s="63">
        <v>8.0</v>
      </c>
      <c r="K36" s="63">
        <v>8.0</v>
      </c>
      <c r="L36" s="63">
        <v>8.0</v>
      </c>
      <c r="M36" s="63">
        <v>8.0</v>
      </c>
      <c r="N36" s="63">
        <v>8.0</v>
      </c>
      <c r="O36" s="63">
        <v>8.0</v>
      </c>
      <c r="P36" s="63">
        <v>8.0</v>
      </c>
      <c r="Q36" s="63">
        <v>8.0</v>
      </c>
      <c r="R36" s="63">
        <v>8.0</v>
      </c>
      <c r="S36" s="63">
        <v>8.0</v>
      </c>
      <c r="T36" s="63"/>
      <c r="U36" s="63">
        <v>8.0</v>
      </c>
      <c r="V36" s="63">
        <v>8.0</v>
      </c>
      <c r="W36" s="61">
        <v>8.0</v>
      </c>
      <c r="X36" s="61">
        <v>8.0</v>
      </c>
      <c r="Y36" s="61"/>
      <c r="Z36" s="61"/>
      <c r="AA36" s="61"/>
      <c r="AB36" s="61"/>
      <c r="AC36" s="61"/>
      <c r="AD36" s="61"/>
      <c r="AE36" s="61"/>
      <c r="AF36" s="61"/>
      <c r="AG36" s="61"/>
      <c r="AH36" s="64">
        <v>0.0</v>
      </c>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row>
    <row r="37" ht="15.75" hidden="1" customHeight="1">
      <c r="A37" s="61" t="s">
        <v>738</v>
      </c>
      <c r="B37" s="62"/>
      <c r="C37" s="63"/>
      <c r="D37" s="64">
        <v>0.0</v>
      </c>
      <c r="E37" s="63"/>
      <c r="F37" s="63">
        <v>8.0</v>
      </c>
      <c r="G37" s="63">
        <v>8.0</v>
      </c>
      <c r="H37" s="77">
        <v>8.0</v>
      </c>
      <c r="I37" s="63">
        <v>8.0</v>
      </c>
      <c r="J37" s="63">
        <v>8.0</v>
      </c>
      <c r="K37" s="63">
        <v>8.0</v>
      </c>
      <c r="L37" s="63">
        <v>8.0</v>
      </c>
      <c r="M37" s="63">
        <v>8.0</v>
      </c>
      <c r="N37" s="63">
        <v>8.0</v>
      </c>
      <c r="O37" s="63">
        <v>8.0</v>
      </c>
      <c r="P37" s="63">
        <v>8.0</v>
      </c>
      <c r="Q37" s="63">
        <v>8.0</v>
      </c>
      <c r="R37" s="63">
        <v>8.0</v>
      </c>
      <c r="S37" s="63">
        <v>8.0</v>
      </c>
      <c r="T37" s="63"/>
      <c r="U37" s="63">
        <v>8.0</v>
      </c>
      <c r="V37" s="63">
        <v>8.0</v>
      </c>
      <c r="W37" s="61">
        <v>8.0</v>
      </c>
      <c r="X37" s="61">
        <v>8.0</v>
      </c>
      <c r="Y37" s="61"/>
      <c r="Z37" s="61"/>
      <c r="AA37" s="61"/>
      <c r="AB37" s="61"/>
      <c r="AC37" s="61"/>
      <c r="AD37" s="61"/>
      <c r="AE37" s="61"/>
      <c r="AF37" s="61"/>
      <c r="AG37" s="61"/>
      <c r="AH37" s="64">
        <v>0.0</v>
      </c>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row>
    <row r="38" ht="15.75" hidden="1" customHeight="1">
      <c r="A38" s="61" t="s">
        <v>739</v>
      </c>
      <c r="B38" s="62"/>
      <c r="C38" s="63"/>
      <c r="D38" s="64">
        <v>0.0</v>
      </c>
      <c r="E38" s="63"/>
      <c r="F38" s="63">
        <v>8.0</v>
      </c>
      <c r="G38" s="63">
        <v>8.0</v>
      </c>
      <c r="H38" s="77">
        <v>8.0</v>
      </c>
      <c r="I38" s="63">
        <v>8.0</v>
      </c>
      <c r="J38" s="63">
        <v>8.0</v>
      </c>
      <c r="K38" s="63">
        <v>8.0</v>
      </c>
      <c r="L38" s="63">
        <v>8.0</v>
      </c>
      <c r="M38" s="63">
        <v>0.0</v>
      </c>
      <c r="N38" s="63">
        <v>8.0</v>
      </c>
      <c r="O38" s="63">
        <v>8.0</v>
      </c>
      <c r="P38" s="63">
        <v>8.0</v>
      </c>
      <c r="Q38" s="63">
        <v>8.0</v>
      </c>
      <c r="R38" s="63">
        <v>8.0</v>
      </c>
      <c r="S38" s="63">
        <v>8.0</v>
      </c>
      <c r="T38" s="63"/>
      <c r="U38" s="63">
        <v>8.0</v>
      </c>
      <c r="V38" s="63">
        <v>8.0</v>
      </c>
      <c r="W38" s="61">
        <v>8.0</v>
      </c>
      <c r="X38" s="61">
        <v>8.0</v>
      </c>
      <c r="Y38" s="61"/>
      <c r="Z38" s="61"/>
      <c r="AA38" s="61"/>
      <c r="AB38" s="61"/>
      <c r="AC38" s="61"/>
      <c r="AD38" s="61"/>
      <c r="AE38" s="61"/>
      <c r="AF38" s="61"/>
      <c r="AG38" s="61"/>
      <c r="AH38" s="64">
        <v>0.0</v>
      </c>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row>
    <row r="39" ht="15.75" hidden="1" customHeight="1">
      <c r="A39" s="61" t="s">
        <v>740</v>
      </c>
      <c r="B39" s="62"/>
      <c r="C39" s="64"/>
      <c r="D39" s="64"/>
      <c r="E39" s="64"/>
      <c r="F39" s="64">
        <v>8.0</v>
      </c>
      <c r="G39" s="64">
        <v>8.0</v>
      </c>
      <c r="H39" s="78">
        <v>0.0</v>
      </c>
      <c r="I39" s="64">
        <v>8.0</v>
      </c>
      <c r="J39" s="64">
        <v>8.0</v>
      </c>
      <c r="K39" s="64">
        <v>8.0</v>
      </c>
      <c r="L39" s="64">
        <v>8.0</v>
      </c>
      <c r="M39" s="64">
        <v>8.0</v>
      </c>
      <c r="N39" s="64">
        <v>8.0</v>
      </c>
      <c r="O39" s="64">
        <v>8.0</v>
      </c>
      <c r="P39" s="64">
        <v>8.0</v>
      </c>
      <c r="Q39" s="64">
        <v>8.0</v>
      </c>
      <c r="R39" s="64">
        <v>8.0</v>
      </c>
      <c r="S39" s="64">
        <v>0.0</v>
      </c>
      <c r="T39" s="64"/>
      <c r="U39" s="64">
        <v>8.0</v>
      </c>
      <c r="V39" s="64">
        <v>0.0</v>
      </c>
      <c r="W39" s="64">
        <v>8.0</v>
      </c>
      <c r="X39" s="64">
        <v>0.0</v>
      </c>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row>
    <row r="40" ht="15.75" hidden="1" customHeight="1">
      <c r="A40" s="61" t="s">
        <v>741</v>
      </c>
      <c r="B40" s="62"/>
      <c r="C40" s="64"/>
      <c r="D40" s="64"/>
      <c r="E40" s="64"/>
      <c r="F40" s="64">
        <v>8.0</v>
      </c>
      <c r="G40" s="64">
        <v>8.0</v>
      </c>
      <c r="H40" s="78">
        <v>8.0</v>
      </c>
      <c r="I40" s="64">
        <v>8.0</v>
      </c>
      <c r="J40" s="64">
        <v>0.0</v>
      </c>
      <c r="K40" s="64">
        <v>0.0</v>
      </c>
      <c r="L40" s="64">
        <v>8.0</v>
      </c>
      <c r="M40" s="64">
        <v>8.0</v>
      </c>
      <c r="N40" s="64">
        <v>8.0</v>
      </c>
      <c r="O40" s="64">
        <v>8.0</v>
      </c>
      <c r="P40" s="64">
        <v>8.0</v>
      </c>
      <c r="Q40" s="64">
        <v>8.0</v>
      </c>
      <c r="R40" s="64">
        <v>0.0</v>
      </c>
      <c r="S40" s="64">
        <v>0.0</v>
      </c>
      <c r="T40" s="64"/>
      <c r="U40" s="64">
        <v>8.0</v>
      </c>
      <c r="V40" s="64">
        <v>8.0</v>
      </c>
      <c r="W40" s="64">
        <v>8.0</v>
      </c>
      <c r="X40" s="64">
        <v>8.0</v>
      </c>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row>
    <row r="41" ht="15.75" hidden="1" customHeight="1">
      <c r="A41" s="61" t="s">
        <v>742</v>
      </c>
      <c r="B41" s="62"/>
      <c r="C41" s="64"/>
      <c r="D41" s="64"/>
      <c r="E41" s="64"/>
      <c r="F41" s="64">
        <v>8.0</v>
      </c>
      <c r="G41" s="64">
        <v>8.0</v>
      </c>
      <c r="H41" s="78">
        <v>8.0</v>
      </c>
      <c r="I41" s="64">
        <v>8.0</v>
      </c>
      <c r="J41" s="64">
        <v>6.0</v>
      </c>
      <c r="K41" s="64">
        <v>8.0</v>
      </c>
      <c r="L41" s="64">
        <v>0.0</v>
      </c>
      <c r="M41" s="64">
        <v>8.0</v>
      </c>
      <c r="N41" s="64">
        <v>8.0</v>
      </c>
      <c r="O41" s="64">
        <v>8.0</v>
      </c>
      <c r="P41" s="64">
        <v>8.0</v>
      </c>
      <c r="Q41" s="64">
        <v>8.0</v>
      </c>
      <c r="R41" s="64">
        <v>8.0</v>
      </c>
      <c r="S41" s="64">
        <v>8.0</v>
      </c>
      <c r="T41" s="64"/>
      <c r="U41" s="64">
        <v>8.0</v>
      </c>
      <c r="V41" s="64">
        <v>0.0</v>
      </c>
      <c r="W41" s="64">
        <v>8.0</v>
      </c>
      <c r="X41" s="64">
        <v>8.0</v>
      </c>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row>
    <row r="42" ht="15.75" hidden="1" customHeight="1">
      <c r="A42" s="61" t="s">
        <v>743</v>
      </c>
      <c r="B42" s="62"/>
      <c r="C42" s="64"/>
      <c r="D42" s="64"/>
      <c r="E42" s="64"/>
      <c r="F42" s="64">
        <v>8.0</v>
      </c>
      <c r="G42" s="64">
        <v>8.0</v>
      </c>
      <c r="H42" s="78">
        <v>8.0</v>
      </c>
      <c r="I42" s="64">
        <v>8.0</v>
      </c>
      <c r="J42" s="64">
        <v>8.0</v>
      </c>
      <c r="K42" s="64">
        <v>0.0</v>
      </c>
      <c r="L42" s="64">
        <v>8.0</v>
      </c>
      <c r="M42" s="64">
        <v>8.0</v>
      </c>
      <c r="N42" s="64">
        <v>8.0</v>
      </c>
      <c r="O42" s="64">
        <v>8.0</v>
      </c>
      <c r="P42" s="64">
        <v>8.0</v>
      </c>
      <c r="Q42" s="64">
        <v>0.0</v>
      </c>
      <c r="R42" s="64">
        <v>8.0</v>
      </c>
      <c r="S42" s="64">
        <v>8.0</v>
      </c>
      <c r="T42" s="64"/>
      <c r="U42" s="64">
        <v>8.0</v>
      </c>
      <c r="V42" s="64">
        <v>8.0</v>
      </c>
      <c r="W42" s="64">
        <v>8.0</v>
      </c>
      <c r="X42" s="64">
        <v>8.0</v>
      </c>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row>
    <row r="43" ht="15.75" hidden="1" customHeight="1">
      <c r="A43" s="61" t="s">
        <v>744</v>
      </c>
      <c r="B43" s="62"/>
      <c r="C43" s="64"/>
      <c r="D43" s="64"/>
      <c r="E43" s="64"/>
      <c r="F43" s="64">
        <v>8.0</v>
      </c>
      <c r="G43" s="64">
        <v>8.0</v>
      </c>
      <c r="H43" s="78">
        <v>8.0</v>
      </c>
      <c r="I43" s="64">
        <v>8.0</v>
      </c>
      <c r="J43" s="64">
        <v>8.0</v>
      </c>
      <c r="K43" s="64">
        <v>8.0</v>
      </c>
      <c r="L43" s="64">
        <v>8.0</v>
      </c>
      <c r="M43" s="64">
        <v>8.0</v>
      </c>
      <c r="N43" s="64">
        <v>8.0</v>
      </c>
      <c r="O43" s="64">
        <v>8.0</v>
      </c>
      <c r="P43" s="64">
        <v>8.0</v>
      </c>
      <c r="Q43" s="64">
        <v>8.0</v>
      </c>
      <c r="R43" s="64">
        <v>8.0</v>
      </c>
      <c r="S43" s="64">
        <v>8.0</v>
      </c>
      <c r="T43" s="64"/>
      <c r="U43" s="64">
        <v>8.0</v>
      </c>
      <c r="V43" s="64">
        <v>8.0</v>
      </c>
      <c r="W43" s="64">
        <v>8.0</v>
      </c>
      <c r="X43" s="64">
        <v>8.0</v>
      </c>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row>
    <row r="44" ht="15.75" hidden="1" customHeight="1">
      <c r="A44" s="61" t="s">
        <v>745</v>
      </c>
      <c r="B44" s="62"/>
      <c r="C44" s="64"/>
      <c r="D44" s="64"/>
      <c r="E44" s="64"/>
      <c r="F44" s="64">
        <v>8.0</v>
      </c>
      <c r="G44" s="64">
        <v>8.0</v>
      </c>
      <c r="H44" s="78">
        <v>8.0</v>
      </c>
      <c r="I44" s="64">
        <v>8.0</v>
      </c>
      <c r="J44" s="64">
        <v>8.0</v>
      </c>
      <c r="K44" s="64">
        <v>8.0</v>
      </c>
      <c r="L44" s="64">
        <v>8.0</v>
      </c>
      <c r="M44" s="64">
        <v>8.0</v>
      </c>
      <c r="N44" s="64">
        <v>8.0</v>
      </c>
      <c r="O44" s="64">
        <v>0.0</v>
      </c>
      <c r="P44" s="64">
        <v>0.0</v>
      </c>
      <c r="Q44" s="64">
        <v>8.0</v>
      </c>
      <c r="R44" s="64">
        <v>8.0</v>
      </c>
      <c r="S44" s="64">
        <v>8.0</v>
      </c>
      <c r="T44" s="64"/>
      <c r="U44" s="64">
        <v>8.0</v>
      </c>
      <c r="V44" s="64">
        <v>8.0</v>
      </c>
      <c r="W44" s="64">
        <v>8.0</v>
      </c>
      <c r="X44" s="64">
        <v>8.0</v>
      </c>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row>
    <row r="45" ht="15.75" hidden="1" customHeight="1">
      <c r="A45" s="61" t="s">
        <v>746</v>
      </c>
      <c r="B45" s="62"/>
      <c r="C45" s="64"/>
      <c r="D45" s="64"/>
      <c r="E45" s="64"/>
      <c r="F45" s="64">
        <v>8.0</v>
      </c>
      <c r="G45" s="64">
        <v>8.0</v>
      </c>
      <c r="H45" s="78">
        <v>8.0</v>
      </c>
      <c r="I45" s="64">
        <v>0.0</v>
      </c>
      <c r="J45" s="64">
        <v>8.0</v>
      </c>
      <c r="K45" s="64">
        <v>8.0</v>
      </c>
      <c r="L45" s="64">
        <v>0.0</v>
      </c>
      <c r="M45" s="64">
        <v>0.0</v>
      </c>
      <c r="N45" s="64">
        <v>8.0</v>
      </c>
      <c r="O45" s="64">
        <v>0.0</v>
      </c>
      <c r="P45" s="64">
        <v>8.0</v>
      </c>
      <c r="Q45" s="64">
        <v>8.0</v>
      </c>
      <c r="R45" s="64">
        <v>8.0</v>
      </c>
      <c r="S45" s="64">
        <v>8.0</v>
      </c>
      <c r="T45" s="64"/>
      <c r="U45" s="64">
        <v>8.0</v>
      </c>
      <c r="V45" s="64">
        <v>8.0</v>
      </c>
      <c r="W45" s="64">
        <v>8.0</v>
      </c>
      <c r="X45" s="64">
        <v>8.0</v>
      </c>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row>
    <row r="46" ht="15.75" hidden="1" customHeight="1">
      <c r="A46" s="61" t="s">
        <v>747</v>
      </c>
      <c r="B46" s="62"/>
      <c r="C46" s="64"/>
      <c r="D46" s="64"/>
      <c r="E46" s="64"/>
      <c r="F46" s="64">
        <v>8.0</v>
      </c>
      <c r="G46" s="64">
        <v>0.0</v>
      </c>
      <c r="H46" s="78">
        <v>8.0</v>
      </c>
      <c r="I46" s="64">
        <v>8.0</v>
      </c>
      <c r="J46" s="64">
        <v>8.0</v>
      </c>
      <c r="K46" s="64">
        <v>8.0</v>
      </c>
      <c r="L46" s="64">
        <v>8.0</v>
      </c>
      <c r="M46" s="64">
        <v>8.0</v>
      </c>
      <c r="N46" s="64">
        <v>8.0</v>
      </c>
      <c r="O46" s="64">
        <v>8.0</v>
      </c>
      <c r="P46" s="64">
        <v>8.0</v>
      </c>
      <c r="Q46" s="64">
        <v>8.0</v>
      </c>
      <c r="R46" s="64">
        <v>8.0</v>
      </c>
      <c r="S46" s="64">
        <v>0.0</v>
      </c>
      <c r="T46" s="64"/>
      <c r="U46" s="64">
        <v>8.0</v>
      </c>
      <c r="V46" s="64">
        <v>8.0</v>
      </c>
      <c r="W46" s="64">
        <v>8.0</v>
      </c>
      <c r="X46" s="64">
        <v>0.0</v>
      </c>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row>
    <row r="47" ht="15.75" hidden="1" customHeight="1">
      <c r="A47" s="61" t="s">
        <v>748</v>
      </c>
      <c r="B47" s="62"/>
      <c r="C47" s="64"/>
      <c r="D47" s="64"/>
      <c r="E47" s="64"/>
      <c r="F47" s="64">
        <v>8.0</v>
      </c>
      <c r="G47" s="64">
        <v>8.0</v>
      </c>
      <c r="H47" s="78">
        <v>8.0</v>
      </c>
      <c r="I47" s="64">
        <v>8.0</v>
      </c>
      <c r="J47" s="64">
        <v>0.0</v>
      </c>
      <c r="K47" s="64">
        <v>0.0</v>
      </c>
      <c r="L47" s="64">
        <v>8.0</v>
      </c>
      <c r="M47" s="64">
        <v>8.0</v>
      </c>
      <c r="N47" s="64">
        <v>8.0</v>
      </c>
      <c r="O47" s="64">
        <v>8.0</v>
      </c>
      <c r="P47" s="64">
        <v>8.0</v>
      </c>
      <c r="Q47" s="64">
        <v>8.0</v>
      </c>
      <c r="R47" s="64">
        <v>0.0</v>
      </c>
      <c r="S47" s="64">
        <v>8.0</v>
      </c>
      <c r="T47" s="64"/>
      <c r="U47" s="64">
        <v>0.0</v>
      </c>
      <c r="V47" s="64">
        <v>8.0</v>
      </c>
      <c r="W47" s="64">
        <v>0.0</v>
      </c>
      <c r="X47" s="64">
        <v>8.0</v>
      </c>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row>
    <row r="48" ht="15.75" hidden="1" customHeight="1">
      <c r="A48" s="61" t="s">
        <v>749</v>
      </c>
      <c r="B48" s="62"/>
      <c r="C48" s="64"/>
      <c r="D48" s="64"/>
      <c r="E48" s="64"/>
      <c r="F48" s="64">
        <v>8.0</v>
      </c>
      <c r="G48" s="64">
        <v>8.0</v>
      </c>
      <c r="H48" s="78">
        <v>0.0</v>
      </c>
      <c r="I48" s="64">
        <v>0.0</v>
      </c>
      <c r="J48" s="64">
        <v>8.0</v>
      </c>
      <c r="K48" s="64">
        <v>8.0</v>
      </c>
      <c r="L48" s="64">
        <v>0.0</v>
      </c>
      <c r="M48" s="64">
        <v>8.0</v>
      </c>
      <c r="N48" s="64">
        <v>8.0</v>
      </c>
      <c r="O48" s="64">
        <v>8.0</v>
      </c>
      <c r="P48" s="64">
        <v>8.0</v>
      </c>
      <c r="Q48" s="64">
        <v>8.0</v>
      </c>
      <c r="R48" s="64">
        <v>8.0</v>
      </c>
      <c r="S48" s="64">
        <v>8.0</v>
      </c>
      <c r="T48" s="64"/>
      <c r="U48" s="64">
        <v>8.0</v>
      </c>
      <c r="V48" s="64">
        <v>8.0</v>
      </c>
      <c r="W48" s="64">
        <v>8.0</v>
      </c>
      <c r="X48" s="64">
        <v>8.0</v>
      </c>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row>
    <row r="49" ht="15.75" hidden="1" customHeight="1">
      <c r="A49" s="61" t="s">
        <v>750</v>
      </c>
      <c r="B49" s="62"/>
      <c r="C49" s="64"/>
      <c r="D49" s="64"/>
      <c r="E49" s="64"/>
      <c r="F49" s="64">
        <v>8.0</v>
      </c>
      <c r="G49" s="64">
        <v>0.0</v>
      </c>
      <c r="H49" s="78">
        <v>8.0</v>
      </c>
      <c r="I49" s="64">
        <v>4.0</v>
      </c>
      <c r="J49" s="64">
        <v>7.0</v>
      </c>
      <c r="K49" s="64">
        <v>7.0</v>
      </c>
      <c r="L49" s="64">
        <v>8.0</v>
      </c>
      <c r="M49" s="64">
        <v>8.0</v>
      </c>
      <c r="N49" s="64">
        <v>8.0</v>
      </c>
      <c r="O49" s="64">
        <v>8.0</v>
      </c>
      <c r="P49" s="64">
        <v>8.0</v>
      </c>
      <c r="Q49" s="64">
        <v>0.0</v>
      </c>
      <c r="R49" s="64">
        <v>8.0</v>
      </c>
      <c r="S49" s="64">
        <v>8.0</v>
      </c>
      <c r="T49" s="64"/>
      <c r="U49" s="64">
        <v>0.0</v>
      </c>
      <c r="V49" s="64">
        <v>0.0</v>
      </c>
      <c r="W49" s="64">
        <v>8.0</v>
      </c>
      <c r="X49" s="64">
        <v>8.0</v>
      </c>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row>
    <row r="50" ht="15.75" hidden="1" customHeight="1">
      <c r="A50" s="61" t="s">
        <v>751</v>
      </c>
      <c r="B50" s="62"/>
      <c r="C50" s="64"/>
      <c r="D50" s="64"/>
      <c r="E50" s="64"/>
      <c r="F50" s="64">
        <v>0.0</v>
      </c>
      <c r="G50" s="64">
        <v>8.0</v>
      </c>
      <c r="H50" s="78">
        <v>8.0</v>
      </c>
      <c r="I50" s="64">
        <v>8.0</v>
      </c>
      <c r="J50" s="64">
        <v>8.0</v>
      </c>
      <c r="K50" s="64">
        <v>8.0</v>
      </c>
      <c r="L50" s="64">
        <v>8.0</v>
      </c>
      <c r="M50" s="64">
        <v>8.0</v>
      </c>
      <c r="N50" s="64">
        <v>0.0</v>
      </c>
      <c r="O50" s="64">
        <v>8.0</v>
      </c>
      <c r="P50" s="64">
        <v>8.0</v>
      </c>
      <c r="Q50" s="64">
        <v>8.0</v>
      </c>
      <c r="R50" s="64">
        <v>8.0</v>
      </c>
      <c r="S50" s="64">
        <v>8.0</v>
      </c>
      <c r="T50" s="64"/>
      <c r="U50" s="64">
        <v>8.0</v>
      </c>
      <c r="V50" s="64">
        <v>0.0</v>
      </c>
      <c r="W50" s="64">
        <v>8.0</v>
      </c>
      <c r="X50" s="64">
        <v>8.0</v>
      </c>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row>
    <row r="51" ht="15.75" hidden="1" customHeight="1">
      <c r="A51" s="61" t="s">
        <v>752</v>
      </c>
      <c r="B51" s="62"/>
      <c r="C51" s="64"/>
      <c r="D51" s="64"/>
      <c r="E51" s="64"/>
      <c r="F51" s="64">
        <v>8.0</v>
      </c>
      <c r="G51" s="64">
        <v>8.0</v>
      </c>
      <c r="H51" s="78">
        <v>8.0</v>
      </c>
      <c r="I51" s="64">
        <v>8.0</v>
      </c>
      <c r="J51" s="64">
        <v>8.0</v>
      </c>
      <c r="K51" s="64">
        <v>8.0</v>
      </c>
      <c r="L51" s="64">
        <v>0.0</v>
      </c>
      <c r="M51" s="64">
        <v>8.0</v>
      </c>
      <c r="N51" s="64">
        <v>8.0</v>
      </c>
      <c r="O51" s="64">
        <v>0.0</v>
      </c>
      <c r="P51" s="64">
        <v>8.0</v>
      </c>
      <c r="Q51" s="64">
        <v>8.0</v>
      </c>
      <c r="R51" s="64">
        <v>8.0</v>
      </c>
      <c r="S51" s="64">
        <v>8.0</v>
      </c>
      <c r="T51" s="64"/>
      <c r="U51" s="64">
        <v>0.0</v>
      </c>
      <c r="V51" s="64">
        <v>0.0</v>
      </c>
      <c r="W51" s="64">
        <v>8.0</v>
      </c>
      <c r="X51" s="64">
        <v>8.0</v>
      </c>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row>
    <row r="52" ht="15.75" hidden="1" customHeight="1">
      <c r="A52" s="61" t="s">
        <v>753</v>
      </c>
      <c r="B52" s="62"/>
      <c r="C52" s="64"/>
      <c r="D52" s="64"/>
      <c r="E52" s="64"/>
      <c r="F52" s="64">
        <v>8.0</v>
      </c>
      <c r="G52" s="64">
        <v>8.0</v>
      </c>
      <c r="H52" s="78">
        <v>8.0</v>
      </c>
      <c r="I52" s="64">
        <v>8.0</v>
      </c>
      <c r="J52" s="64">
        <v>8.0</v>
      </c>
      <c r="K52" s="64">
        <v>8.0</v>
      </c>
      <c r="L52" s="64">
        <v>8.0</v>
      </c>
      <c r="M52" s="64">
        <v>8.0</v>
      </c>
      <c r="N52" s="64">
        <v>8.0</v>
      </c>
      <c r="O52" s="64">
        <v>8.0</v>
      </c>
      <c r="P52" s="64">
        <v>0.0</v>
      </c>
      <c r="Q52" s="64">
        <v>8.0</v>
      </c>
      <c r="R52" s="64">
        <v>8.0</v>
      </c>
      <c r="S52" s="64">
        <v>8.0</v>
      </c>
      <c r="T52" s="64"/>
      <c r="U52" s="64">
        <v>8.0</v>
      </c>
      <c r="V52" s="64">
        <v>8.0</v>
      </c>
      <c r="W52" s="64">
        <v>8.0</v>
      </c>
      <c r="X52" s="64">
        <v>8.0</v>
      </c>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row>
    <row r="53" ht="15.75" hidden="1" customHeight="1">
      <c r="A53" s="61" t="s">
        <v>754</v>
      </c>
      <c r="B53" s="62"/>
      <c r="C53" s="64"/>
      <c r="D53" s="64"/>
      <c r="E53" s="64"/>
      <c r="F53" s="64">
        <v>8.0</v>
      </c>
      <c r="G53" s="64">
        <v>8.0</v>
      </c>
      <c r="H53" s="64">
        <v>8.0</v>
      </c>
      <c r="I53" s="64">
        <v>8.0</v>
      </c>
      <c r="J53" s="64">
        <v>8.0</v>
      </c>
      <c r="K53" s="64">
        <v>8.0</v>
      </c>
      <c r="L53" s="64">
        <v>8.0</v>
      </c>
      <c r="M53" s="64">
        <v>8.0</v>
      </c>
      <c r="N53" s="64">
        <v>8.0</v>
      </c>
      <c r="O53" s="64">
        <v>8.0</v>
      </c>
      <c r="P53" s="64">
        <v>8.0</v>
      </c>
      <c r="Q53" s="64">
        <v>8.0</v>
      </c>
      <c r="R53" s="64">
        <v>8.0</v>
      </c>
      <c r="S53" s="64">
        <v>0.0</v>
      </c>
      <c r="T53" s="64"/>
      <c r="U53" s="64">
        <v>0.0</v>
      </c>
      <c r="V53" s="64">
        <v>8.0</v>
      </c>
      <c r="W53" s="64">
        <v>8.0</v>
      </c>
      <c r="X53" s="64">
        <v>8.0</v>
      </c>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row>
    <row r="54" ht="15.75" customHeight="1">
      <c r="A54" s="61" t="s">
        <v>755</v>
      </c>
      <c r="B54" s="65">
        <f t="shared" ref="B54:B101" si="3">COUNTIF(C54:BX54, "&lt;&gt;0")</f>
        <v>64</v>
      </c>
      <c r="C54" s="64">
        <v>8.0</v>
      </c>
      <c r="D54" s="64">
        <v>8.0</v>
      </c>
      <c r="E54" s="64">
        <v>8.0</v>
      </c>
      <c r="F54" s="64">
        <v>8.0</v>
      </c>
      <c r="G54" s="64">
        <v>8.0</v>
      </c>
      <c r="H54" s="64">
        <v>8.0</v>
      </c>
      <c r="I54" s="64">
        <v>8.0</v>
      </c>
      <c r="J54" s="64">
        <v>8.0</v>
      </c>
      <c r="K54" s="64">
        <v>8.0</v>
      </c>
      <c r="L54" s="64">
        <v>8.0</v>
      </c>
      <c r="M54" s="64">
        <v>8.0</v>
      </c>
      <c r="N54" s="64">
        <v>8.0</v>
      </c>
      <c r="O54" s="64">
        <v>8.0</v>
      </c>
      <c r="P54" s="64">
        <v>8.0</v>
      </c>
      <c r="Q54" s="64">
        <v>8.0</v>
      </c>
      <c r="R54" s="64">
        <v>0.0</v>
      </c>
      <c r="S54" s="64">
        <v>8.0</v>
      </c>
      <c r="T54" s="64">
        <v>8.0</v>
      </c>
      <c r="U54" s="64">
        <v>8.0</v>
      </c>
      <c r="V54" s="64">
        <v>8.0</v>
      </c>
      <c r="W54" s="64">
        <v>8.0</v>
      </c>
      <c r="X54" s="64">
        <v>8.0</v>
      </c>
      <c r="Y54" s="64">
        <v>0.0</v>
      </c>
      <c r="Z54" s="64">
        <v>0.0</v>
      </c>
      <c r="AA54" s="64">
        <v>8.0</v>
      </c>
      <c r="AB54" s="64">
        <v>8.0</v>
      </c>
      <c r="AC54" s="64">
        <v>8.0</v>
      </c>
      <c r="AD54" s="64">
        <v>8.0</v>
      </c>
      <c r="AE54" s="64">
        <v>8.0</v>
      </c>
      <c r="AF54" s="64">
        <v>8.0</v>
      </c>
      <c r="AG54" s="64">
        <v>8.0</v>
      </c>
      <c r="AH54" s="64">
        <v>8.0</v>
      </c>
      <c r="AI54" s="64">
        <v>8.0</v>
      </c>
      <c r="AJ54" s="64">
        <v>8.0</v>
      </c>
      <c r="AK54" s="64">
        <v>8.0</v>
      </c>
      <c r="AL54" s="64">
        <v>8.0</v>
      </c>
      <c r="AM54" s="64">
        <v>8.0</v>
      </c>
      <c r="AN54" s="64">
        <v>8.0</v>
      </c>
      <c r="AO54" s="64">
        <v>8.0</v>
      </c>
      <c r="AP54" s="64">
        <v>8.0</v>
      </c>
      <c r="AQ54" s="64">
        <v>8.0</v>
      </c>
      <c r="AR54" s="64">
        <v>8.0</v>
      </c>
      <c r="AS54" s="64">
        <v>8.0</v>
      </c>
      <c r="AT54" s="64">
        <v>8.0</v>
      </c>
      <c r="AU54" s="64">
        <v>8.0</v>
      </c>
      <c r="AV54" s="64">
        <v>0.0</v>
      </c>
      <c r="AW54" s="64">
        <v>8.0</v>
      </c>
      <c r="AX54" s="64">
        <v>0.0</v>
      </c>
      <c r="AY54" s="64">
        <v>0.0</v>
      </c>
      <c r="AZ54" s="64">
        <v>8.0</v>
      </c>
      <c r="BA54" s="64">
        <v>8.0</v>
      </c>
      <c r="BB54" s="64">
        <v>8.0</v>
      </c>
      <c r="BC54" s="64">
        <v>8.0</v>
      </c>
      <c r="BD54" s="64">
        <v>0.0</v>
      </c>
      <c r="BE54" s="64">
        <v>8.0</v>
      </c>
      <c r="BF54" s="64">
        <v>8.0</v>
      </c>
      <c r="BG54" s="64">
        <v>8.0</v>
      </c>
      <c r="BH54" s="64">
        <v>8.0</v>
      </c>
      <c r="BI54" s="64">
        <v>0.0</v>
      </c>
      <c r="BJ54" s="64">
        <v>8.0</v>
      </c>
      <c r="BK54" s="64">
        <v>8.0</v>
      </c>
      <c r="BL54" s="64">
        <v>8.0</v>
      </c>
      <c r="BM54" s="64">
        <v>8.0</v>
      </c>
      <c r="BN54" s="64">
        <v>8.0</v>
      </c>
      <c r="BO54" s="64">
        <v>8.0</v>
      </c>
      <c r="BP54" s="64">
        <v>8.0</v>
      </c>
      <c r="BQ54" s="64">
        <v>8.0</v>
      </c>
      <c r="BR54" s="64">
        <v>8.0</v>
      </c>
      <c r="BS54" s="64">
        <v>8.0</v>
      </c>
      <c r="BT54" s="64">
        <v>8.0</v>
      </c>
      <c r="BU54" s="64">
        <v>0.0</v>
      </c>
      <c r="BV54" s="64">
        <v>8.0</v>
      </c>
      <c r="BW54" s="64">
        <v>0.0</v>
      </c>
      <c r="BX54" s="64">
        <v>8.0</v>
      </c>
      <c r="BY54" s="64"/>
    </row>
    <row r="55" ht="15.75" customHeight="1">
      <c r="A55" s="61" t="s">
        <v>756</v>
      </c>
      <c r="B55" s="65">
        <f t="shared" si="3"/>
        <v>52</v>
      </c>
      <c r="C55" s="64">
        <v>8.0</v>
      </c>
      <c r="D55" s="64">
        <v>8.0</v>
      </c>
      <c r="E55" s="64">
        <v>0.0</v>
      </c>
      <c r="F55" s="64">
        <v>8.0</v>
      </c>
      <c r="G55" s="64">
        <v>8.0</v>
      </c>
      <c r="H55" s="64">
        <v>0.0</v>
      </c>
      <c r="I55" s="64">
        <v>0.0</v>
      </c>
      <c r="J55" s="64">
        <v>8.0</v>
      </c>
      <c r="K55" s="64">
        <v>8.0</v>
      </c>
      <c r="L55" s="64">
        <v>0.0</v>
      </c>
      <c r="M55" s="64">
        <v>8.0</v>
      </c>
      <c r="N55" s="64">
        <v>8.0</v>
      </c>
      <c r="O55" s="64">
        <v>8.0</v>
      </c>
      <c r="P55" s="64">
        <v>8.0</v>
      </c>
      <c r="Q55" s="64">
        <v>8.0</v>
      </c>
      <c r="R55" s="64">
        <v>8.0</v>
      </c>
      <c r="S55" s="64">
        <v>8.0</v>
      </c>
      <c r="T55" s="64">
        <v>8.0</v>
      </c>
      <c r="U55" s="64">
        <v>8.0</v>
      </c>
      <c r="V55" s="64">
        <v>0.0</v>
      </c>
      <c r="W55" s="64">
        <v>8.0</v>
      </c>
      <c r="X55" s="64">
        <v>8.0</v>
      </c>
      <c r="Y55" s="64">
        <v>8.0</v>
      </c>
      <c r="Z55" s="64">
        <v>0.0</v>
      </c>
      <c r="AA55" s="64">
        <v>8.0</v>
      </c>
      <c r="AB55" s="64">
        <v>8.0</v>
      </c>
      <c r="AC55" s="64">
        <v>0.0</v>
      </c>
      <c r="AD55" s="64">
        <v>8.0</v>
      </c>
      <c r="AE55" s="64">
        <v>8.0</v>
      </c>
      <c r="AF55" s="64">
        <v>8.0</v>
      </c>
      <c r="AG55" s="64">
        <v>8.0</v>
      </c>
      <c r="AH55" s="64">
        <v>8.0</v>
      </c>
      <c r="AI55" s="64">
        <v>0.0</v>
      </c>
      <c r="AJ55" s="64">
        <v>8.0</v>
      </c>
      <c r="AK55" s="64">
        <v>8.0</v>
      </c>
      <c r="AL55" s="64">
        <v>8.0</v>
      </c>
      <c r="AM55" s="64">
        <v>8.0</v>
      </c>
      <c r="AN55" s="64">
        <v>0.0</v>
      </c>
      <c r="AO55" s="64">
        <v>0.0</v>
      </c>
      <c r="AP55" s="64">
        <v>8.0</v>
      </c>
      <c r="AQ55" s="64">
        <v>0.0</v>
      </c>
      <c r="AR55" s="64">
        <v>8.0</v>
      </c>
      <c r="AS55" s="64">
        <v>8.0</v>
      </c>
      <c r="AT55" s="64">
        <v>8.0</v>
      </c>
      <c r="AU55" s="64">
        <v>8.0</v>
      </c>
      <c r="AV55" s="64">
        <v>8.0</v>
      </c>
      <c r="AW55" s="64">
        <v>0.0</v>
      </c>
      <c r="AX55" s="64">
        <v>8.0</v>
      </c>
      <c r="AY55" s="64">
        <v>8.0</v>
      </c>
      <c r="AZ55" s="64">
        <v>8.0</v>
      </c>
      <c r="BA55" s="64">
        <v>0.0</v>
      </c>
      <c r="BB55" s="64">
        <v>8.0</v>
      </c>
      <c r="BC55" s="64">
        <v>8.0</v>
      </c>
      <c r="BD55" s="64">
        <v>8.0</v>
      </c>
      <c r="BE55" s="64">
        <v>8.0</v>
      </c>
      <c r="BF55" s="64">
        <v>0.0</v>
      </c>
      <c r="BG55" s="64">
        <v>8.0</v>
      </c>
      <c r="BH55" s="64">
        <v>8.0</v>
      </c>
      <c r="BI55" s="64">
        <v>0.0</v>
      </c>
      <c r="BJ55" s="64">
        <v>8.0</v>
      </c>
      <c r="BK55" s="64">
        <v>8.0</v>
      </c>
      <c r="BL55" s="64">
        <v>8.0</v>
      </c>
      <c r="BM55" s="64">
        <v>0.0</v>
      </c>
      <c r="BN55" s="64">
        <v>0.0</v>
      </c>
      <c r="BO55" s="64">
        <v>8.0</v>
      </c>
      <c r="BP55" s="64">
        <v>8.0</v>
      </c>
      <c r="BQ55" s="64">
        <v>8.0</v>
      </c>
      <c r="BR55" s="64">
        <v>8.0</v>
      </c>
      <c r="BS55" s="64">
        <v>0.0</v>
      </c>
      <c r="BT55" s="64">
        <v>0.0</v>
      </c>
      <c r="BU55" s="64">
        <v>0.0</v>
      </c>
      <c r="BV55" s="64">
        <v>0.0</v>
      </c>
      <c r="BW55" s="64">
        <v>0.0</v>
      </c>
      <c r="BX55" s="64">
        <v>8.0</v>
      </c>
      <c r="BY55" s="64"/>
    </row>
    <row r="56" ht="15.75" customHeight="1">
      <c r="A56" s="61" t="s">
        <v>757</v>
      </c>
      <c r="B56" s="65">
        <f t="shared" si="3"/>
        <v>56</v>
      </c>
      <c r="C56" s="64">
        <v>8.0</v>
      </c>
      <c r="D56" s="64">
        <v>8.0</v>
      </c>
      <c r="E56" s="64">
        <v>8.0</v>
      </c>
      <c r="F56" s="64">
        <v>0.0</v>
      </c>
      <c r="G56" s="64">
        <v>8.0</v>
      </c>
      <c r="H56" s="64">
        <v>8.0</v>
      </c>
      <c r="I56" s="64">
        <v>8.0</v>
      </c>
      <c r="J56" s="64">
        <v>8.0</v>
      </c>
      <c r="K56" s="64">
        <v>8.0</v>
      </c>
      <c r="L56" s="64">
        <v>8.0</v>
      </c>
      <c r="M56" s="64">
        <v>8.0</v>
      </c>
      <c r="N56" s="64">
        <v>8.0</v>
      </c>
      <c r="O56" s="64">
        <v>8.0</v>
      </c>
      <c r="P56" s="64">
        <v>8.0</v>
      </c>
      <c r="Q56" s="64">
        <v>0.0</v>
      </c>
      <c r="R56" s="64">
        <v>8.0</v>
      </c>
      <c r="S56" s="64">
        <v>8.0</v>
      </c>
      <c r="T56" s="64">
        <v>8.0</v>
      </c>
      <c r="U56" s="64">
        <v>8.0</v>
      </c>
      <c r="V56" s="64">
        <v>8.0</v>
      </c>
      <c r="W56" s="64">
        <v>8.0</v>
      </c>
      <c r="X56" s="64">
        <v>8.0</v>
      </c>
      <c r="Y56" s="64">
        <v>8.0</v>
      </c>
      <c r="Z56" s="64">
        <v>0.0</v>
      </c>
      <c r="AA56" s="64">
        <v>0.0</v>
      </c>
      <c r="AB56" s="64">
        <v>8.0</v>
      </c>
      <c r="AC56" s="64">
        <v>8.0</v>
      </c>
      <c r="AD56" s="64">
        <v>8.0</v>
      </c>
      <c r="AE56" s="64">
        <v>8.0</v>
      </c>
      <c r="AF56" s="64">
        <v>0.0</v>
      </c>
      <c r="AG56" s="64">
        <v>8.0</v>
      </c>
      <c r="AH56" s="64">
        <v>8.0</v>
      </c>
      <c r="AI56" s="64">
        <v>8.0</v>
      </c>
      <c r="AJ56" s="64">
        <v>8.0</v>
      </c>
      <c r="AK56" s="64">
        <v>8.0</v>
      </c>
      <c r="AL56" s="64">
        <v>8.0</v>
      </c>
      <c r="AM56" s="64">
        <v>8.0</v>
      </c>
      <c r="AN56" s="64">
        <v>8.0</v>
      </c>
      <c r="AO56" s="64">
        <v>8.0</v>
      </c>
      <c r="AP56" s="64">
        <v>8.0</v>
      </c>
      <c r="AQ56" s="64">
        <v>0.0</v>
      </c>
      <c r="AR56" s="64">
        <v>8.0</v>
      </c>
      <c r="AS56" s="64">
        <v>0.0</v>
      </c>
      <c r="AT56" s="64">
        <v>8.0</v>
      </c>
      <c r="AU56" s="64">
        <v>8.0</v>
      </c>
      <c r="AV56" s="64">
        <v>8.0</v>
      </c>
      <c r="AW56" s="64">
        <v>8.0</v>
      </c>
      <c r="AX56" s="64">
        <v>8.0</v>
      </c>
      <c r="AY56" s="64">
        <v>8.0</v>
      </c>
      <c r="AZ56" s="64">
        <v>0.0</v>
      </c>
      <c r="BA56" s="64">
        <v>8.0</v>
      </c>
      <c r="BB56" s="64">
        <v>8.0</v>
      </c>
      <c r="BC56" s="64">
        <v>8.0</v>
      </c>
      <c r="BD56" s="64">
        <v>8.0</v>
      </c>
      <c r="BE56" s="64">
        <v>8.0</v>
      </c>
      <c r="BF56" s="64">
        <v>0.0</v>
      </c>
      <c r="BG56" s="64">
        <v>8.0</v>
      </c>
      <c r="BH56" s="64">
        <v>0.0</v>
      </c>
      <c r="BI56" s="64">
        <v>0.0</v>
      </c>
      <c r="BJ56" s="64">
        <v>0.0</v>
      </c>
      <c r="BK56" s="64">
        <v>8.0</v>
      </c>
      <c r="BL56" s="64">
        <v>0.0</v>
      </c>
      <c r="BM56" s="64">
        <v>8.0</v>
      </c>
      <c r="BN56" s="64">
        <v>8.0</v>
      </c>
      <c r="BO56" s="64">
        <v>0.0</v>
      </c>
      <c r="BP56" s="64">
        <v>0.0</v>
      </c>
      <c r="BQ56" s="64">
        <v>8.0</v>
      </c>
      <c r="BR56" s="64">
        <v>8.0</v>
      </c>
      <c r="BS56" s="64">
        <v>8.0</v>
      </c>
      <c r="BT56" s="64">
        <v>8.0</v>
      </c>
      <c r="BU56" s="64">
        <v>0.0</v>
      </c>
      <c r="BV56" s="64">
        <v>0.0</v>
      </c>
      <c r="BW56" s="64">
        <v>0.0</v>
      </c>
      <c r="BX56" s="64">
        <v>8.0</v>
      </c>
      <c r="BY56" s="64"/>
    </row>
    <row r="57" ht="15.75" customHeight="1">
      <c r="A57" s="61" t="s">
        <v>758</v>
      </c>
      <c r="B57" s="65">
        <f t="shared" si="3"/>
        <v>54</v>
      </c>
      <c r="C57" s="64">
        <v>8.0</v>
      </c>
      <c r="D57" s="64">
        <v>0.0</v>
      </c>
      <c r="E57" s="64">
        <v>0.0</v>
      </c>
      <c r="F57" s="64">
        <v>8.0</v>
      </c>
      <c r="G57" s="64">
        <v>0.0</v>
      </c>
      <c r="H57" s="64">
        <v>8.0</v>
      </c>
      <c r="I57" s="64">
        <v>8.0</v>
      </c>
      <c r="J57" s="64">
        <v>8.0</v>
      </c>
      <c r="K57" s="64">
        <v>0.0</v>
      </c>
      <c r="L57" s="64">
        <v>0.0</v>
      </c>
      <c r="M57" s="64">
        <v>8.0</v>
      </c>
      <c r="N57" s="64">
        <v>8.0</v>
      </c>
      <c r="O57" s="64">
        <v>0.0</v>
      </c>
      <c r="P57" s="64">
        <v>8.0</v>
      </c>
      <c r="Q57" s="64">
        <v>8.0</v>
      </c>
      <c r="R57" s="64">
        <v>8.0</v>
      </c>
      <c r="S57" s="64">
        <v>8.0</v>
      </c>
      <c r="T57" s="64">
        <v>8.0</v>
      </c>
      <c r="U57" s="64">
        <v>8.0</v>
      </c>
      <c r="V57" s="64">
        <v>8.0</v>
      </c>
      <c r="W57" s="64">
        <v>0.0</v>
      </c>
      <c r="X57" s="64">
        <v>8.0</v>
      </c>
      <c r="Y57" s="64">
        <v>8.0</v>
      </c>
      <c r="Z57" s="64">
        <v>0.0</v>
      </c>
      <c r="AA57" s="64">
        <v>8.0</v>
      </c>
      <c r="AB57" s="64">
        <v>8.0</v>
      </c>
      <c r="AC57" s="64">
        <v>8.0</v>
      </c>
      <c r="AD57" s="64">
        <v>8.0</v>
      </c>
      <c r="AE57" s="64">
        <v>8.0</v>
      </c>
      <c r="AF57" s="64">
        <v>8.0</v>
      </c>
      <c r="AG57" s="64">
        <v>0.0</v>
      </c>
      <c r="AH57" s="64">
        <v>0.0</v>
      </c>
      <c r="AI57" s="64">
        <v>8.0</v>
      </c>
      <c r="AJ57" s="64">
        <v>0.0</v>
      </c>
      <c r="AK57" s="64">
        <v>8.0</v>
      </c>
      <c r="AL57" s="64">
        <v>0.0</v>
      </c>
      <c r="AM57" s="64">
        <v>8.0</v>
      </c>
      <c r="AN57" s="64">
        <v>8.0</v>
      </c>
      <c r="AO57" s="64">
        <v>8.0</v>
      </c>
      <c r="AP57" s="64">
        <v>8.0</v>
      </c>
      <c r="AQ57" s="64">
        <v>0.0</v>
      </c>
      <c r="AR57" s="64">
        <v>8.0</v>
      </c>
      <c r="AS57" s="64">
        <v>8.0</v>
      </c>
      <c r="AT57" s="64">
        <v>8.0</v>
      </c>
      <c r="AU57" s="64">
        <v>8.0</v>
      </c>
      <c r="AV57" s="64">
        <v>8.0</v>
      </c>
      <c r="AW57" s="64">
        <v>8.0</v>
      </c>
      <c r="AX57" s="64">
        <v>8.0</v>
      </c>
      <c r="AY57" s="64">
        <v>8.0</v>
      </c>
      <c r="AZ57" s="64">
        <v>8.0</v>
      </c>
      <c r="BA57" s="64">
        <v>8.0</v>
      </c>
      <c r="BB57" s="64">
        <v>8.0</v>
      </c>
      <c r="BC57" s="64">
        <v>8.0</v>
      </c>
      <c r="BD57" s="64">
        <v>8.0</v>
      </c>
      <c r="BE57" s="64">
        <v>8.0</v>
      </c>
      <c r="BF57" s="64">
        <v>8.0</v>
      </c>
      <c r="BG57" s="64">
        <v>8.0</v>
      </c>
      <c r="BH57" s="64">
        <v>0.0</v>
      </c>
      <c r="BI57" s="64">
        <v>0.0</v>
      </c>
      <c r="BJ57" s="64">
        <v>8.0</v>
      </c>
      <c r="BK57" s="64">
        <v>8.0</v>
      </c>
      <c r="BL57" s="64">
        <v>8.0</v>
      </c>
      <c r="BM57" s="64">
        <v>8.0</v>
      </c>
      <c r="BN57" s="64">
        <v>0.0</v>
      </c>
      <c r="BO57" s="64">
        <v>8.0</v>
      </c>
      <c r="BP57" s="64">
        <v>8.0</v>
      </c>
      <c r="BQ57" s="64">
        <v>0.0</v>
      </c>
      <c r="BR57" s="64">
        <v>8.0</v>
      </c>
      <c r="BS57" s="64">
        <v>8.0</v>
      </c>
      <c r="BT57" s="64">
        <v>8.0</v>
      </c>
      <c r="BU57" s="64">
        <v>0.0</v>
      </c>
      <c r="BV57" s="64">
        <v>0.0</v>
      </c>
      <c r="BW57" s="64">
        <v>0.0</v>
      </c>
      <c r="BX57" s="64">
        <v>8.0</v>
      </c>
      <c r="BY57" s="64"/>
    </row>
    <row r="58" ht="15.75" customHeight="1">
      <c r="A58" s="61" t="s">
        <v>759</v>
      </c>
      <c r="B58" s="65">
        <f t="shared" si="3"/>
        <v>54</v>
      </c>
      <c r="C58" s="64">
        <v>8.0</v>
      </c>
      <c r="D58" s="64">
        <v>8.0</v>
      </c>
      <c r="E58" s="64">
        <v>8.0</v>
      </c>
      <c r="F58" s="64">
        <v>8.0</v>
      </c>
      <c r="G58" s="64">
        <v>0.0</v>
      </c>
      <c r="H58" s="64">
        <v>8.0</v>
      </c>
      <c r="I58" s="64">
        <v>8.0</v>
      </c>
      <c r="J58" s="64">
        <v>8.0</v>
      </c>
      <c r="K58" s="64">
        <v>8.0</v>
      </c>
      <c r="L58" s="64">
        <v>8.0</v>
      </c>
      <c r="M58" s="64">
        <v>8.0</v>
      </c>
      <c r="N58" s="64">
        <v>8.0</v>
      </c>
      <c r="O58" s="64">
        <v>8.0</v>
      </c>
      <c r="P58" s="64">
        <v>8.0</v>
      </c>
      <c r="Q58" s="64">
        <v>0.0</v>
      </c>
      <c r="R58" s="64">
        <v>8.0</v>
      </c>
      <c r="S58" s="64">
        <v>8.0</v>
      </c>
      <c r="T58" s="64">
        <v>8.0</v>
      </c>
      <c r="U58" s="64">
        <v>0.0</v>
      </c>
      <c r="V58" s="64">
        <v>0.0</v>
      </c>
      <c r="W58" s="64">
        <v>8.0</v>
      </c>
      <c r="X58" s="64">
        <v>8.0</v>
      </c>
      <c r="Y58" s="64">
        <v>8.0</v>
      </c>
      <c r="Z58" s="64">
        <v>0.0</v>
      </c>
      <c r="AA58" s="64">
        <v>8.0</v>
      </c>
      <c r="AB58" s="64">
        <v>8.0</v>
      </c>
      <c r="AC58" s="64">
        <v>8.0</v>
      </c>
      <c r="AD58" s="64">
        <v>8.0</v>
      </c>
      <c r="AE58" s="64">
        <v>0.0</v>
      </c>
      <c r="AF58" s="64">
        <v>0.0</v>
      </c>
      <c r="AG58" s="64">
        <v>8.0</v>
      </c>
      <c r="AH58" s="64">
        <v>8.0</v>
      </c>
      <c r="AI58" s="64">
        <v>0.0</v>
      </c>
      <c r="AJ58" s="64">
        <v>8.0</v>
      </c>
      <c r="AK58" s="64">
        <v>0.0</v>
      </c>
      <c r="AL58" s="64">
        <v>8.0</v>
      </c>
      <c r="AM58" s="64">
        <v>0.0</v>
      </c>
      <c r="AN58" s="64">
        <v>8.0</v>
      </c>
      <c r="AO58" s="64">
        <v>8.0</v>
      </c>
      <c r="AP58" s="64">
        <v>8.0</v>
      </c>
      <c r="AQ58" s="64">
        <v>8.0</v>
      </c>
      <c r="AR58" s="64">
        <v>0.0</v>
      </c>
      <c r="AS58" s="64">
        <v>8.0</v>
      </c>
      <c r="AT58" s="64">
        <v>0.0</v>
      </c>
      <c r="AU58" s="64">
        <v>8.0</v>
      </c>
      <c r="AV58" s="64">
        <v>8.0</v>
      </c>
      <c r="AW58" s="64">
        <v>8.0</v>
      </c>
      <c r="AX58" s="64">
        <v>8.0</v>
      </c>
      <c r="AY58" s="64">
        <v>8.0</v>
      </c>
      <c r="AZ58" s="64">
        <v>8.0</v>
      </c>
      <c r="BA58" s="64">
        <v>8.0</v>
      </c>
      <c r="BB58" s="64">
        <v>8.0</v>
      </c>
      <c r="BC58" s="64">
        <v>8.0</v>
      </c>
      <c r="BD58" s="64">
        <v>0.0</v>
      </c>
      <c r="BE58" s="64">
        <v>8.0</v>
      </c>
      <c r="BF58" s="64">
        <v>8.0</v>
      </c>
      <c r="BG58" s="64">
        <v>8.0</v>
      </c>
      <c r="BH58" s="64">
        <v>0.0</v>
      </c>
      <c r="BI58" s="64">
        <v>0.0</v>
      </c>
      <c r="BJ58" s="64">
        <v>0.0</v>
      </c>
      <c r="BK58" s="64">
        <v>8.0</v>
      </c>
      <c r="BL58" s="64">
        <v>8.0</v>
      </c>
      <c r="BM58" s="64">
        <v>8.0</v>
      </c>
      <c r="BN58" s="64">
        <v>8.0</v>
      </c>
      <c r="BO58" s="64">
        <v>8.0</v>
      </c>
      <c r="BP58" s="64">
        <v>8.0</v>
      </c>
      <c r="BQ58" s="64">
        <v>8.0</v>
      </c>
      <c r="BR58" s="64">
        <v>0.0</v>
      </c>
      <c r="BS58" s="64">
        <v>8.0</v>
      </c>
      <c r="BT58" s="64">
        <v>8.0</v>
      </c>
      <c r="BU58" s="64">
        <v>0.0</v>
      </c>
      <c r="BV58" s="64">
        <v>0.0</v>
      </c>
      <c r="BW58" s="64">
        <v>0.0</v>
      </c>
      <c r="BX58" s="64">
        <v>8.0</v>
      </c>
      <c r="BY58" s="64"/>
    </row>
    <row r="59" ht="15.75" customHeight="1">
      <c r="A59" s="61" t="s">
        <v>760</v>
      </c>
      <c r="B59" s="65">
        <f t="shared" si="3"/>
        <v>53</v>
      </c>
      <c r="C59" s="64">
        <v>0.0</v>
      </c>
      <c r="D59" s="64">
        <v>8.0</v>
      </c>
      <c r="E59" s="64">
        <v>8.0</v>
      </c>
      <c r="F59" s="64">
        <v>8.0</v>
      </c>
      <c r="G59" s="64">
        <v>0.0</v>
      </c>
      <c r="H59" s="64">
        <v>8.0</v>
      </c>
      <c r="I59" s="64">
        <v>8.0</v>
      </c>
      <c r="J59" s="64">
        <v>8.0</v>
      </c>
      <c r="K59" s="64">
        <v>8.0</v>
      </c>
      <c r="L59" s="64">
        <v>8.0</v>
      </c>
      <c r="M59" s="64">
        <v>0.0</v>
      </c>
      <c r="N59" s="64">
        <v>8.0</v>
      </c>
      <c r="O59" s="64">
        <v>8.0</v>
      </c>
      <c r="P59" s="64">
        <v>0.0</v>
      </c>
      <c r="Q59" s="64">
        <v>8.0</v>
      </c>
      <c r="R59" s="64">
        <v>8.0</v>
      </c>
      <c r="S59" s="64">
        <v>8.0</v>
      </c>
      <c r="T59" s="64">
        <v>0.0</v>
      </c>
      <c r="U59" s="64">
        <v>8.0</v>
      </c>
      <c r="V59" s="64">
        <v>8.0</v>
      </c>
      <c r="W59" s="64">
        <v>8.0</v>
      </c>
      <c r="X59" s="64">
        <v>0.0</v>
      </c>
      <c r="Y59" s="64">
        <v>8.0</v>
      </c>
      <c r="Z59" s="64">
        <v>0.0</v>
      </c>
      <c r="AA59" s="64">
        <v>8.0</v>
      </c>
      <c r="AB59" s="64">
        <v>8.0</v>
      </c>
      <c r="AC59" s="64">
        <v>8.0</v>
      </c>
      <c r="AD59" s="64">
        <v>0.0</v>
      </c>
      <c r="AE59" s="64">
        <v>8.0</v>
      </c>
      <c r="AF59" s="64">
        <v>8.0</v>
      </c>
      <c r="AG59" s="64">
        <v>8.0</v>
      </c>
      <c r="AH59" s="64">
        <v>8.0</v>
      </c>
      <c r="AI59" s="64">
        <v>0.0</v>
      </c>
      <c r="AJ59" s="64">
        <v>4.0</v>
      </c>
      <c r="AK59" s="64">
        <v>8.0</v>
      </c>
      <c r="AL59" s="64">
        <v>8.0</v>
      </c>
      <c r="AM59" s="64">
        <v>0.0</v>
      </c>
      <c r="AN59" s="64">
        <v>0.0</v>
      </c>
      <c r="AO59" s="64">
        <v>8.0</v>
      </c>
      <c r="AP59" s="64">
        <v>0.0</v>
      </c>
      <c r="AQ59" s="64">
        <v>8.0</v>
      </c>
      <c r="AR59" s="64">
        <v>8.0</v>
      </c>
      <c r="AS59" s="64">
        <v>0.0</v>
      </c>
      <c r="AT59" s="64">
        <v>8.0</v>
      </c>
      <c r="AU59" s="64">
        <v>8.0</v>
      </c>
      <c r="AV59" s="64">
        <v>8.0</v>
      </c>
      <c r="AW59" s="64">
        <v>8.0</v>
      </c>
      <c r="AX59" s="64">
        <v>8.0</v>
      </c>
      <c r="AY59" s="64">
        <v>8.0</v>
      </c>
      <c r="AZ59" s="64">
        <v>8.0</v>
      </c>
      <c r="BA59" s="64">
        <v>8.0</v>
      </c>
      <c r="BB59" s="64">
        <v>0.0</v>
      </c>
      <c r="BC59" s="64">
        <v>8.0</v>
      </c>
      <c r="BD59" s="64">
        <v>8.0</v>
      </c>
      <c r="BE59" s="64">
        <v>8.0</v>
      </c>
      <c r="BF59" s="64">
        <v>8.0</v>
      </c>
      <c r="BG59" s="64">
        <v>0.0</v>
      </c>
      <c r="BH59" s="64">
        <v>8.0</v>
      </c>
      <c r="BI59" s="64">
        <v>0.0</v>
      </c>
      <c r="BJ59" s="64">
        <v>8.0</v>
      </c>
      <c r="BK59" s="64">
        <v>0.0</v>
      </c>
      <c r="BL59" s="64">
        <v>8.0</v>
      </c>
      <c r="BM59" s="64">
        <v>8.0</v>
      </c>
      <c r="BN59" s="64">
        <v>8.0</v>
      </c>
      <c r="BO59" s="64">
        <v>8.0</v>
      </c>
      <c r="BP59" s="64">
        <v>8.0</v>
      </c>
      <c r="BQ59" s="64">
        <v>8.0</v>
      </c>
      <c r="BR59" s="64">
        <v>0.0</v>
      </c>
      <c r="BS59" s="64">
        <v>8.0</v>
      </c>
      <c r="BT59" s="64">
        <v>8.0</v>
      </c>
      <c r="BU59" s="64">
        <v>0.0</v>
      </c>
      <c r="BV59" s="64">
        <v>0.0</v>
      </c>
      <c r="BW59" s="64">
        <v>0.0</v>
      </c>
      <c r="BX59" s="64">
        <v>4.0</v>
      </c>
      <c r="BY59" s="64"/>
    </row>
    <row r="60" ht="15.75" customHeight="1">
      <c r="A60" s="61" t="s">
        <v>761</v>
      </c>
      <c r="B60" s="65">
        <f t="shared" si="3"/>
        <v>60</v>
      </c>
      <c r="C60" s="64">
        <v>8.0</v>
      </c>
      <c r="D60" s="64">
        <v>8.0</v>
      </c>
      <c r="E60" s="64">
        <v>8.0</v>
      </c>
      <c r="F60" s="64">
        <v>8.0</v>
      </c>
      <c r="G60" s="64">
        <v>8.0</v>
      </c>
      <c r="H60" s="64">
        <v>8.0</v>
      </c>
      <c r="I60" s="64">
        <v>8.0</v>
      </c>
      <c r="J60" s="64">
        <v>0.0</v>
      </c>
      <c r="K60" s="64">
        <v>8.0</v>
      </c>
      <c r="L60" s="64">
        <v>8.0</v>
      </c>
      <c r="M60" s="64">
        <v>8.0</v>
      </c>
      <c r="N60" s="64">
        <v>8.0</v>
      </c>
      <c r="O60" s="64">
        <v>8.0</v>
      </c>
      <c r="P60" s="64">
        <v>8.0</v>
      </c>
      <c r="Q60" s="64">
        <v>8.0</v>
      </c>
      <c r="R60" s="64">
        <v>8.0</v>
      </c>
      <c r="S60" s="64">
        <v>0.0</v>
      </c>
      <c r="T60" s="64">
        <v>8.0</v>
      </c>
      <c r="U60" s="64">
        <v>8.0</v>
      </c>
      <c r="V60" s="64">
        <v>8.0</v>
      </c>
      <c r="W60" s="64">
        <v>8.0</v>
      </c>
      <c r="X60" s="64">
        <v>0.0</v>
      </c>
      <c r="Y60" s="64">
        <v>8.0</v>
      </c>
      <c r="Z60" s="64">
        <v>0.0</v>
      </c>
      <c r="AA60" s="64">
        <v>8.0</v>
      </c>
      <c r="AB60" s="64">
        <v>8.0</v>
      </c>
      <c r="AC60" s="64">
        <v>8.0</v>
      </c>
      <c r="AD60" s="64">
        <v>8.0</v>
      </c>
      <c r="AE60" s="64">
        <v>8.0</v>
      </c>
      <c r="AF60" s="64">
        <v>8.0</v>
      </c>
      <c r="AG60" s="64">
        <v>8.0</v>
      </c>
      <c r="AH60" s="64">
        <v>8.0</v>
      </c>
      <c r="AI60" s="64">
        <v>8.0</v>
      </c>
      <c r="AJ60" s="64">
        <v>8.0</v>
      </c>
      <c r="AK60" s="64">
        <v>8.0</v>
      </c>
      <c r="AL60" s="64">
        <v>8.0</v>
      </c>
      <c r="AM60" s="64">
        <v>8.0</v>
      </c>
      <c r="AN60" s="64">
        <v>0.0</v>
      </c>
      <c r="AO60" s="64">
        <v>0.0</v>
      </c>
      <c r="AP60" s="64">
        <v>8.0</v>
      </c>
      <c r="AQ60" s="64">
        <v>0.0</v>
      </c>
      <c r="AR60" s="64">
        <v>8.0</v>
      </c>
      <c r="AS60" s="64">
        <v>8.0</v>
      </c>
      <c r="AT60" s="64">
        <v>8.0</v>
      </c>
      <c r="AU60" s="64">
        <v>8.0</v>
      </c>
      <c r="AV60" s="64">
        <v>8.0</v>
      </c>
      <c r="AW60" s="64">
        <v>8.0</v>
      </c>
      <c r="AX60" s="64">
        <v>8.0</v>
      </c>
      <c r="AY60" s="64">
        <v>8.0</v>
      </c>
      <c r="AZ60" s="64">
        <v>8.0</v>
      </c>
      <c r="BA60" s="64">
        <v>8.0</v>
      </c>
      <c r="BB60" s="64">
        <v>8.0</v>
      </c>
      <c r="BC60" s="64">
        <v>8.0</v>
      </c>
      <c r="BD60" s="64">
        <v>8.0</v>
      </c>
      <c r="BE60" s="64">
        <v>8.0</v>
      </c>
      <c r="BF60" s="64">
        <v>8.0</v>
      </c>
      <c r="BG60" s="64">
        <v>0.0</v>
      </c>
      <c r="BH60" s="64">
        <v>8.0</v>
      </c>
      <c r="BI60" s="64">
        <v>0.0</v>
      </c>
      <c r="BJ60" s="64">
        <v>8.0</v>
      </c>
      <c r="BK60" s="64">
        <v>8.0</v>
      </c>
      <c r="BL60" s="64">
        <v>0.0</v>
      </c>
      <c r="BM60" s="64">
        <v>8.0</v>
      </c>
      <c r="BN60" s="64">
        <v>8.0</v>
      </c>
      <c r="BO60" s="64">
        <v>8.0</v>
      </c>
      <c r="BP60" s="64">
        <v>8.0</v>
      </c>
      <c r="BQ60" s="64">
        <v>8.0</v>
      </c>
      <c r="BR60" s="64">
        <v>8.0</v>
      </c>
      <c r="BS60" s="64">
        <v>8.0</v>
      </c>
      <c r="BT60" s="64">
        <v>8.0</v>
      </c>
      <c r="BU60" s="64">
        <v>0.0</v>
      </c>
      <c r="BV60" s="64">
        <v>0.0</v>
      </c>
      <c r="BW60" s="64">
        <v>0.0</v>
      </c>
      <c r="BX60" s="64">
        <v>0.0</v>
      </c>
      <c r="BY60" s="64"/>
    </row>
    <row r="61" ht="15.75" customHeight="1">
      <c r="A61" s="61" t="s">
        <v>762</v>
      </c>
      <c r="B61" s="65">
        <f t="shared" si="3"/>
        <v>55</v>
      </c>
      <c r="C61" s="64">
        <v>8.0</v>
      </c>
      <c r="D61" s="64">
        <v>8.0</v>
      </c>
      <c r="E61" s="64">
        <v>0.0</v>
      </c>
      <c r="F61" s="64">
        <v>8.0</v>
      </c>
      <c r="G61" s="64">
        <v>8.0</v>
      </c>
      <c r="H61" s="64">
        <v>0.0</v>
      </c>
      <c r="I61" s="64">
        <v>8.0</v>
      </c>
      <c r="J61" s="64">
        <v>0.0</v>
      </c>
      <c r="K61" s="64">
        <v>8.0</v>
      </c>
      <c r="L61" s="64">
        <v>0.0</v>
      </c>
      <c r="M61" s="64">
        <v>8.0</v>
      </c>
      <c r="N61" s="64">
        <v>8.0</v>
      </c>
      <c r="O61" s="64">
        <v>8.0</v>
      </c>
      <c r="P61" s="64">
        <v>8.0</v>
      </c>
      <c r="Q61" s="64">
        <v>8.0</v>
      </c>
      <c r="R61" s="64">
        <v>0.0</v>
      </c>
      <c r="S61" s="64">
        <v>0.0</v>
      </c>
      <c r="T61" s="64">
        <v>8.0</v>
      </c>
      <c r="U61" s="64">
        <v>8.0</v>
      </c>
      <c r="V61" s="64">
        <v>8.0</v>
      </c>
      <c r="W61" s="64">
        <v>8.0</v>
      </c>
      <c r="X61" s="64">
        <v>8.0</v>
      </c>
      <c r="Y61" s="64">
        <v>8.0</v>
      </c>
      <c r="Z61" s="64">
        <v>0.0</v>
      </c>
      <c r="AA61" s="64">
        <v>8.0</v>
      </c>
      <c r="AB61" s="64">
        <v>8.0</v>
      </c>
      <c r="AC61" s="64">
        <v>8.0</v>
      </c>
      <c r="AD61" s="64">
        <v>8.0</v>
      </c>
      <c r="AE61" s="64">
        <v>8.0</v>
      </c>
      <c r="AF61" s="64">
        <v>8.0</v>
      </c>
      <c r="AG61" s="64">
        <v>8.0</v>
      </c>
      <c r="AH61" s="64">
        <v>8.0</v>
      </c>
      <c r="AI61" s="64">
        <v>8.0</v>
      </c>
      <c r="AJ61" s="64">
        <v>8.0</v>
      </c>
      <c r="AK61" s="64">
        <v>8.0</v>
      </c>
      <c r="AL61" s="64">
        <v>8.0</v>
      </c>
      <c r="AM61" s="64">
        <v>8.0</v>
      </c>
      <c r="AN61" s="64">
        <v>8.0</v>
      </c>
      <c r="AO61" s="64">
        <v>8.0</v>
      </c>
      <c r="AP61" s="64">
        <v>8.0</v>
      </c>
      <c r="AQ61" s="64">
        <v>8.0</v>
      </c>
      <c r="AR61" s="64">
        <v>8.0</v>
      </c>
      <c r="AS61" s="64">
        <v>8.0</v>
      </c>
      <c r="AT61" s="64">
        <v>8.0</v>
      </c>
      <c r="AU61" s="64">
        <v>0.0</v>
      </c>
      <c r="AV61" s="64">
        <v>0.0</v>
      </c>
      <c r="AW61" s="64">
        <v>8.0</v>
      </c>
      <c r="AX61" s="64">
        <v>0.0</v>
      </c>
      <c r="AY61" s="64">
        <v>0.0</v>
      </c>
      <c r="AZ61" s="64">
        <v>8.0</v>
      </c>
      <c r="BA61" s="64">
        <v>8.0</v>
      </c>
      <c r="BB61" s="64">
        <v>8.0</v>
      </c>
      <c r="BC61" s="64">
        <v>0.0</v>
      </c>
      <c r="BD61" s="64">
        <v>8.0</v>
      </c>
      <c r="BE61" s="64">
        <v>8.0</v>
      </c>
      <c r="BF61" s="64">
        <v>0.0</v>
      </c>
      <c r="BG61" s="64">
        <v>8.0</v>
      </c>
      <c r="BH61" s="64">
        <v>8.0</v>
      </c>
      <c r="BI61" s="64">
        <v>0.0</v>
      </c>
      <c r="BJ61" s="64">
        <v>8.0</v>
      </c>
      <c r="BK61" s="64">
        <v>8.0</v>
      </c>
      <c r="BL61" s="64">
        <v>8.0</v>
      </c>
      <c r="BM61" s="64">
        <v>8.0</v>
      </c>
      <c r="BN61" s="64">
        <v>8.0</v>
      </c>
      <c r="BO61" s="64">
        <v>8.0</v>
      </c>
      <c r="BP61" s="64">
        <v>0.0</v>
      </c>
      <c r="BQ61" s="64">
        <v>0.0</v>
      </c>
      <c r="BR61" s="64">
        <v>8.0</v>
      </c>
      <c r="BS61" s="64">
        <v>8.0</v>
      </c>
      <c r="BT61" s="64">
        <v>8.0</v>
      </c>
      <c r="BU61" s="64">
        <v>0.0</v>
      </c>
      <c r="BV61" s="64">
        <v>0.0</v>
      </c>
      <c r="BW61" s="64">
        <v>0.0</v>
      </c>
      <c r="BX61" s="64">
        <v>8.0</v>
      </c>
      <c r="BY61" s="64"/>
    </row>
    <row r="62" ht="15.75" customHeight="1">
      <c r="A62" s="61" t="s">
        <v>763</v>
      </c>
      <c r="B62" s="65">
        <f t="shared" si="3"/>
        <v>53</v>
      </c>
      <c r="C62" s="64">
        <v>8.0</v>
      </c>
      <c r="D62" s="64">
        <v>8.0</v>
      </c>
      <c r="E62" s="64">
        <v>8.0</v>
      </c>
      <c r="F62" s="64">
        <v>8.0</v>
      </c>
      <c r="G62" s="64">
        <v>8.0</v>
      </c>
      <c r="H62" s="64">
        <v>0.0</v>
      </c>
      <c r="I62" s="64">
        <v>0.0</v>
      </c>
      <c r="J62" s="64">
        <v>0.0</v>
      </c>
      <c r="K62" s="64">
        <v>8.0</v>
      </c>
      <c r="L62" s="64">
        <v>8.0</v>
      </c>
      <c r="M62" s="64">
        <v>8.0</v>
      </c>
      <c r="N62" s="64">
        <v>8.0</v>
      </c>
      <c r="O62" s="64">
        <v>0.0</v>
      </c>
      <c r="P62" s="64">
        <v>8.0</v>
      </c>
      <c r="Q62" s="64">
        <v>8.0</v>
      </c>
      <c r="R62" s="64">
        <v>8.0</v>
      </c>
      <c r="S62" s="64">
        <v>8.0</v>
      </c>
      <c r="T62" s="64">
        <v>8.0</v>
      </c>
      <c r="U62" s="64">
        <v>8.0</v>
      </c>
      <c r="V62" s="64">
        <v>0.0</v>
      </c>
      <c r="W62" s="64">
        <v>8.0</v>
      </c>
      <c r="X62" s="64">
        <v>8.0</v>
      </c>
      <c r="Y62" s="64">
        <v>8.0</v>
      </c>
      <c r="Z62" s="64">
        <v>0.0</v>
      </c>
      <c r="AA62" s="64">
        <v>8.0</v>
      </c>
      <c r="AB62" s="64">
        <v>8.0</v>
      </c>
      <c r="AC62" s="64">
        <v>0.0</v>
      </c>
      <c r="AD62" s="64">
        <v>8.0</v>
      </c>
      <c r="AE62" s="64">
        <v>8.0</v>
      </c>
      <c r="AF62" s="64">
        <v>8.0</v>
      </c>
      <c r="AG62" s="64">
        <v>8.0</v>
      </c>
      <c r="AH62" s="64">
        <v>8.0</v>
      </c>
      <c r="AI62" s="64">
        <v>0.0</v>
      </c>
      <c r="AJ62" s="64">
        <v>0.0</v>
      </c>
      <c r="AK62" s="64">
        <v>8.0</v>
      </c>
      <c r="AL62" s="64">
        <v>8.0</v>
      </c>
      <c r="AM62" s="64">
        <v>8.0</v>
      </c>
      <c r="AN62" s="64">
        <v>8.0</v>
      </c>
      <c r="AO62" s="64">
        <v>0.0</v>
      </c>
      <c r="AP62" s="64">
        <v>8.0</v>
      </c>
      <c r="AQ62" s="64">
        <v>8.0</v>
      </c>
      <c r="AR62" s="64">
        <v>8.0</v>
      </c>
      <c r="AS62" s="64">
        <v>8.0</v>
      </c>
      <c r="AT62" s="64">
        <v>8.0</v>
      </c>
      <c r="AU62" s="64">
        <v>8.0</v>
      </c>
      <c r="AV62" s="64">
        <v>8.0</v>
      </c>
      <c r="AW62" s="64">
        <v>0.0</v>
      </c>
      <c r="AX62" s="64">
        <v>8.0</v>
      </c>
      <c r="AY62" s="64">
        <v>8.0</v>
      </c>
      <c r="AZ62" s="64">
        <v>8.0</v>
      </c>
      <c r="BA62" s="64">
        <v>8.0</v>
      </c>
      <c r="BB62" s="64">
        <v>8.0</v>
      </c>
      <c r="BC62" s="64">
        <v>8.0</v>
      </c>
      <c r="BD62" s="64">
        <v>8.0</v>
      </c>
      <c r="BE62" s="64">
        <v>8.0</v>
      </c>
      <c r="BF62" s="64">
        <v>8.0</v>
      </c>
      <c r="BG62" s="64">
        <v>8.0</v>
      </c>
      <c r="BH62" s="64">
        <v>4.0</v>
      </c>
      <c r="BI62" s="64">
        <v>0.0</v>
      </c>
      <c r="BJ62" s="64">
        <v>0.0</v>
      </c>
      <c r="BK62" s="64">
        <v>0.0</v>
      </c>
      <c r="BL62" s="64">
        <v>0.0</v>
      </c>
      <c r="BM62" s="64">
        <v>0.0</v>
      </c>
      <c r="BN62" s="64">
        <v>0.0</v>
      </c>
      <c r="BO62" s="64">
        <v>8.0</v>
      </c>
      <c r="BP62" s="64">
        <v>8.0</v>
      </c>
      <c r="BQ62" s="64">
        <v>8.0</v>
      </c>
      <c r="BR62" s="64">
        <v>8.0</v>
      </c>
      <c r="BS62" s="64">
        <v>8.0</v>
      </c>
      <c r="BT62" s="64">
        <v>0.0</v>
      </c>
      <c r="BU62" s="64">
        <v>0.0</v>
      </c>
      <c r="BV62" s="64">
        <v>0.0</v>
      </c>
      <c r="BW62" s="64">
        <v>0.0</v>
      </c>
      <c r="BX62" s="64">
        <v>8.0</v>
      </c>
      <c r="BY62" s="64"/>
    </row>
    <row r="63" ht="15.75" customHeight="1">
      <c r="A63" s="61" t="s">
        <v>764</v>
      </c>
      <c r="B63" s="65">
        <f t="shared" si="3"/>
        <v>1</v>
      </c>
      <c r="C63" s="64">
        <v>0.0</v>
      </c>
      <c r="D63" s="64">
        <v>0.0</v>
      </c>
      <c r="E63" s="64">
        <v>0.0</v>
      </c>
      <c r="F63" s="64">
        <v>0.0</v>
      </c>
      <c r="G63" s="64">
        <v>0.0</v>
      </c>
      <c r="H63" s="64">
        <v>0.0</v>
      </c>
      <c r="I63" s="64">
        <v>0.0</v>
      </c>
      <c r="J63" s="64">
        <v>0.0</v>
      </c>
      <c r="K63" s="64">
        <v>0.0</v>
      </c>
      <c r="L63" s="64">
        <v>0.0</v>
      </c>
      <c r="M63" s="64">
        <v>0.0</v>
      </c>
      <c r="N63" s="64">
        <v>0.0</v>
      </c>
      <c r="O63" s="64">
        <v>0.0</v>
      </c>
      <c r="P63" s="64">
        <v>0.0</v>
      </c>
      <c r="Q63" s="64">
        <v>0.0</v>
      </c>
      <c r="R63" s="64">
        <v>0.0</v>
      </c>
      <c r="S63" s="64">
        <v>0.0</v>
      </c>
      <c r="T63" s="64">
        <v>0.0</v>
      </c>
      <c r="U63" s="64">
        <v>0.0</v>
      </c>
      <c r="V63" s="64">
        <v>0.0</v>
      </c>
      <c r="W63" s="64">
        <v>0.0</v>
      </c>
      <c r="X63" s="64">
        <v>0.0</v>
      </c>
      <c r="Y63" s="64">
        <v>0.0</v>
      </c>
      <c r="Z63" s="64">
        <v>0.0</v>
      </c>
      <c r="AA63" s="64">
        <v>0.0</v>
      </c>
      <c r="AB63" s="64">
        <v>0.0</v>
      </c>
      <c r="AC63" s="64">
        <v>0.0</v>
      </c>
      <c r="AD63" s="64">
        <v>0.0</v>
      </c>
      <c r="AE63" s="64">
        <v>0.0</v>
      </c>
      <c r="AF63" s="64">
        <v>0.0</v>
      </c>
      <c r="AG63" s="64">
        <v>0.0</v>
      </c>
      <c r="AH63" s="64">
        <v>0.0</v>
      </c>
      <c r="AI63" s="64">
        <v>0.0</v>
      </c>
      <c r="AJ63" s="64">
        <v>0.0</v>
      </c>
      <c r="AK63" s="64">
        <v>0.0</v>
      </c>
      <c r="AL63" s="64">
        <v>0.0</v>
      </c>
      <c r="AM63" s="64">
        <v>0.0</v>
      </c>
      <c r="AN63" s="64">
        <v>0.0</v>
      </c>
      <c r="AO63" s="64">
        <v>0.0</v>
      </c>
      <c r="AP63" s="64">
        <v>0.0</v>
      </c>
      <c r="AQ63" s="64">
        <v>0.0</v>
      </c>
      <c r="AR63" s="64">
        <v>0.0</v>
      </c>
      <c r="AS63" s="64">
        <v>0.0</v>
      </c>
      <c r="AT63" s="64">
        <v>0.0</v>
      </c>
      <c r="AU63" s="64">
        <v>0.0</v>
      </c>
      <c r="AV63" s="64">
        <v>0.0</v>
      </c>
      <c r="AW63" s="64">
        <v>0.0</v>
      </c>
      <c r="AX63" s="64">
        <v>0.0</v>
      </c>
      <c r="AY63" s="64">
        <v>0.0</v>
      </c>
      <c r="AZ63" s="64">
        <v>0.0</v>
      </c>
      <c r="BA63" s="64">
        <v>0.0</v>
      </c>
      <c r="BB63" s="64">
        <v>0.0</v>
      </c>
      <c r="BC63" s="64">
        <v>0.0</v>
      </c>
      <c r="BD63" s="64">
        <v>0.0</v>
      </c>
      <c r="BE63" s="64">
        <v>0.0</v>
      </c>
      <c r="BF63" s="64">
        <v>0.0</v>
      </c>
      <c r="BG63" s="64">
        <v>0.0</v>
      </c>
      <c r="BH63" s="64">
        <v>0.0</v>
      </c>
      <c r="BI63" s="64">
        <v>0.0</v>
      </c>
      <c r="BJ63" s="64">
        <v>0.0</v>
      </c>
      <c r="BK63" s="64">
        <v>0.0</v>
      </c>
      <c r="BL63" s="64">
        <v>0.0</v>
      </c>
      <c r="BM63" s="64">
        <v>0.0</v>
      </c>
      <c r="BN63" s="64">
        <v>0.0</v>
      </c>
      <c r="BO63" s="64">
        <v>0.0</v>
      </c>
      <c r="BP63" s="64">
        <v>8.0</v>
      </c>
      <c r="BQ63" s="64">
        <v>0.0</v>
      </c>
      <c r="BR63" s="64">
        <v>0.0</v>
      </c>
      <c r="BS63" s="64">
        <v>0.0</v>
      </c>
      <c r="BT63" s="64">
        <v>0.0</v>
      </c>
      <c r="BU63" s="64">
        <v>0.0</v>
      </c>
      <c r="BV63" s="64">
        <v>0.0</v>
      </c>
      <c r="BW63" s="64">
        <v>0.0</v>
      </c>
      <c r="BX63" s="64">
        <v>0.0</v>
      </c>
      <c r="BY63" s="64"/>
    </row>
    <row r="64" ht="15.75" customHeight="1">
      <c r="A64" s="61" t="s">
        <v>765</v>
      </c>
      <c r="B64" s="65">
        <f t="shared" si="3"/>
        <v>0</v>
      </c>
      <c r="C64" s="64">
        <v>0.0</v>
      </c>
      <c r="D64" s="64">
        <v>0.0</v>
      </c>
      <c r="E64" s="64">
        <v>0.0</v>
      </c>
      <c r="F64" s="64">
        <v>0.0</v>
      </c>
      <c r="G64" s="64">
        <v>0.0</v>
      </c>
      <c r="H64" s="64">
        <v>0.0</v>
      </c>
      <c r="I64" s="64">
        <v>0.0</v>
      </c>
      <c r="J64" s="64">
        <v>0.0</v>
      </c>
      <c r="K64" s="64">
        <v>0.0</v>
      </c>
      <c r="L64" s="64">
        <v>0.0</v>
      </c>
      <c r="M64" s="64">
        <v>0.0</v>
      </c>
      <c r="N64" s="64">
        <v>0.0</v>
      </c>
      <c r="O64" s="64">
        <v>0.0</v>
      </c>
      <c r="P64" s="64">
        <v>0.0</v>
      </c>
      <c r="Q64" s="64">
        <v>0.0</v>
      </c>
      <c r="R64" s="64">
        <v>0.0</v>
      </c>
      <c r="S64" s="64">
        <v>0.0</v>
      </c>
      <c r="T64" s="64">
        <v>0.0</v>
      </c>
      <c r="U64" s="64">
        <v>0.0</v>
      </c>
      <c r="V64" s="64">
        <v>0.0</v>
      </c>
      <c r="W64" s="64">
        <v>0.0</v>
      </c>
      <c r="X64" s="64">
        <v>0.0</v>
      </c>
      <c r="Y64" s="64">
        <v>0.0</v>
      </c>
      <c r="Z64" s="64">
        <v>0.0</v>
      </c>
      <c r="AA64" s="64">
        <v>0.0</v>
      </c>
      <c r="AB64" s="64">
        <v>0.0</v>
      </c>
      <c r="AC64" s="64">
        <v>0.0</v>
      </c>
      <c r="AD64" s="64">
        <v>0.0</v>
      </c>
      <c r="AE64" s="64">
        <v>0.0</v>
      </c>
      <c r="AF64" s="64">
        <v>0.0</v>
      </c>
      <c r="AG64" s="64">
        <v>0.0</v>
      </c>
      <c r="AH64" s="64">
        <v>0.0</v>
      </c>
      <c r="AI64" s="64">
        <v>0.0</v>
      </c>
      <c r="AJ64" s="64">
        <v>0.0</v>
      </c>
      <c r="AK64" s="64">
        <v>0.0</v>
      </c>
      <c r="AL64" s="64">
        <v>0.0</v>
      </c>
      <c r="AM64" s="64">
        <v>0.0</v>
      </c>
      <c r="AN64" s="64">
        <v>0.0</v>
      </c>
      <c r="AO64" s="64">
        <v>0.0</v>
      </c>
      <c r="AP64" s="64">
        <v>0.0</v>
      </c>
      <c r="AQ64" s="64">
        <v>0.0</v>
      </c>
      <c r="AR64" s="64">
        <v>0.0</v>
      </c>
      <c r="AS64" s="64">
        <v>0.0</v>
      </c>
      <c r="AT64" s="64">
        <v>0.0</v>
      </c>
      <c r="AU64" s="64">
        <v>0.0</v>
      </c>
      <c r="AV64" s="64">
        <v>0.0</v>
      </c>
      <c r="AW64" s="64">
        <v>0.0</v>
      </c>
      <c r="AX64" s="64">
        <v>0.0</v>
      </c>
      <c r="AY64" s="64">
        <v>0.0</v>
      </c>
      <c r="AZ64" s="64">
        <v>0.0</v>
      </c>
      <c r="BA64" s="64">
        <v>0.0</v>
      </c>
      <c r="BB64" s="64">
        <v>0.0</v>
      </c>
      <c r="BC64" s="64">
        <v>0.0</v>
      </c>
      <c r="BD64" s="64">
        <v>0.0</v>
      </c>
      <c r="BE64" s="64">
        <v>0.0</v>
      </c>
      <c r="BF64" s="64">
        <v>0.0</v>
      </c>
      <c r="BG64" s="64">
        <v>0.0</v>
      </c>
      <c r="BH64" s="64">
        <v>0.0</v>
      </c>
      <c r="BI64" s="64">
        <v>0.0</v>
      </c>
      <c r="BJ64" s="64">
        <v>0.0</v>
      </c>
      <c r="BK64" s="64">
        <v>0.0</v>
      </c>
      <c r="BL64" s="64">
        <v>0.0</v>
      </c>
      <c r="BM64" s="64">
        <v>0.0</v>
      </c>
      <c r="BN64" s="64">
        <v>0.0</v>
      </c>
      <c r="BO64" s="64">
        <v>0.0</v>
      </c>
      <c r="BP64" s="64">
        <v>0.0</v>
      </c>
      <c r="BQ64" s="64">
        <v>0.0</v>
      </c>
      <c r="BR64" s="64">
        <v>0.0</v>
      </c>
      <c r="BS64" s="64">
        <v>0.0</v>
      </c>
      <c r="BT64" s="64">
        <v>0.0</v>
      </c>
      <c r="BU64" s="64">
        <v>0.0</v>
      </c>
      <c r="BV64" s="64">
        <v>0.0</v>
      </c>
      <c r="BW64" s="64">
        <v>0.0</v>
      </c>
      <c r="BX64" s="64">
        <v>0.0</v>
      </c>
      <c r="BY64" s="64"/>
    </row>
    <row r="65" ht="15.75" customHeight="1">
      <c r="A65" s="61" t="s">
        <v>766</v>
      </c>
      <c r="B65" s="65">
        <f t="shared" si="3"/>
        <v>1</v>
      </c>
      <c r="C65" s="64">
        <v>8.0</v>
      </c>
      <c r="D65" s="64">
        <v>0.0</v>
      </c>
      <c r="E65" s="64">
        <v>0.0</v>
      </c>
      <c r="F65" s="64">
        <v>0.0</v>
      </c>
      <c r="G65" s="64">
        <v>0.0</v>
      </c>
      <c r="H65" s="64">
        <v>0.0</v>
      </c>
      <c r="I65" s="64">
        <v>0.0</v>
      </c>
      <c r="J65" s="64">
        <v>0.0</v>
      </c>
      <c r="K65" s="64">
        <v>0.0</v>
      </c>
      <c r="L65" s="64">
        <v>0.0</v>
      </c>
      <c r="M65" s="64">
        <v>0.0</v>
      </c>
      <c r="N65" s="64">
        <v>0.0</v>
      </c>
      <c r="O65" s="64">
        <v>0.0</v>
      </c>
      <c r="P65" s="64">
        <v>0.0</v>
      </c>
      <c r="Q65" s="64">
        <v>0.0</v>
      </c>
      <c r="R65" s="64">
        <v>0.0</v>
      </c>
      <c r="S65" s="64">
        <v>0.0</v>
      </c>
      <c r="T65" s="64">
        <v>0.0</v>
      </c>
      <c r="U65" s="64">
        <v>0.0</v>
      </c>
      <c r="V65" s="64">
        <v>0.0</v>
      </c>
      <c r="W65" s="64">
        <v>0.0</v>
      </c>
      <c r="X65" s="64">
        <v>0.0</v>
      </c>
      <c r="Y65" s="64">
        <v>0.0</v>
      </c>
      <c r="Z65" s="64">
        <v>0.0</v>
      </c>
      <c r="AA65" s="64">
        <v>0.0</v>
      </c>
      <c r="AB65" s="64">
        <v>0.0</v>
      </c>
      <c r="AC65" s="64">
        <v>0.0</v>
      </c>
      <c r="AD65" s="64">
        <v>0.0</v>
      </c>
      <c r="AE65" s="64">
        <v>0.0</v>
      </c>
      <c r="AF65" s="64">
        <v>0.0</v>
      </c>
      <c r="AG65" s="64">
        <v>0.0</v>
      </c>
      <c r="AH65" s="64">
        <v>0.0</v>
      </c>
      <c r="AI65" s="64">
        <v>0.0</v>
      </c>
      <c r="AJ65" s="64">
        <v>0.0</v>
      </c>
      <c r="AK65" s="64">
        <v>0.0</v>
      </c>
      <c r="AL65" s="64">
        <v>0.0</v>
      </c>
      <c r="AM65" s="64">
        <v>0.0</v>
      </c>
      <c r="AN65" s="64">
        <v>0.0</v>
      </c>
      <c r="AO65" s="64">
        <v>0.0</v>
      </c>
      <c r="AP65" s="64">
        <v>0.0</v>
      </c>
      <c r="AQ65" s="64">
        <v>0.0</v>
      </c>
      <c r="AR65" s="64">
        <v>0.0</v>
      </c>
      <c r="AS65" s="64">
        <v>0.0</v>
      </c>
      <c r="AT65" s="64">
        <v>0.0</v>
      </c>
      <c r="AU65" s="64">
        <v>0.0</v>
      </c>
      <c r="AV65" s="64">
        <v>0.0</v>
      </c>
      <c r="AW65" s="64">
        <v>0.0</v>
      </c>
      <c r="AX65" s="64">
        <v>0.0</v>
      </c>
      <c r="AY65" s="64">
        <v>0.0</v>
      </c>
      <c r="AZ65" s="64">
        <v>0.0</v>
      </c>
      <c r="BA65" s="64">
        <v>0.0</v>
      </c>
      <c r="BB65" s="64">
        <v>0.0</v>
      </c>
      <c r="BC65" s="64">
        <v>0.0</v>
      </c>
      <c r="BD65" s="64">
        <v>0.0</v>
      </c>
      <c r="BE65" s="64">
        <v>0.0</v>
      </c>
      <c r="BF65" s="64">
        <v>0.0</v>
      </c>
      <c r="BG65" s="64">
        <v>0.0</v>
      </c>
      <c r="BH65" s="64">
        <v>0.0</v>
      </c>
      <c r="BI65" s="64">
        <v>0.0</v>
      </c>
      <c r="BJ65" s="64">
        <v>0.0</v>
      </c>
      <c r="BK65" s="64">
        <v>0.0</v>
      </c>
      <c r="BL65" s="64">
        <v>0.0</v>
      </c>
      <c r="BM65" s="64">
        <v>0.0</v>
      </c>
      <c r="BN65" s="64">
        <v>0.0</v>
      </c>
      <c r="BO65" s="64">
        <v>0.0</v>
      </c>
      <c r="BP65" s="64">
        <v>0.0</v>
      </c>
      <c r="BQ65" s="64">
        <v>0.0</v>
      </c>
      <c r="BR65" s="64">
        <v>0.0</v>
      </c>
      <c r="BS65" s="64">
        <v>0.0</v>
      </c>
      <c r="BT65" s="64">
        <v>0.0</v>
      </c>
      <c r="BU65" s="64">
        <v>0.0</v>
      </c>
      <c r="BV65" s="64">
        <v>0.0</v>
      </c>
      <c r="BW65" s="64">
        <v>0.0</v>
      </c>
      <c r="BX65" s="64">
        <v>0.0</v>
      </c>
      <c r="BY65" s="64"/>
    </row>
    <row r="66" ht="15.75" customHeight="1">
      <c r="A66" s="61" t="s">
        <v>767</v>
      </c>
      <c r="B66" s="65">
        <f t="shared" si="3"/>
        <v>58</v>
      </c>
      <c r="C66" s="64">
        <v>8.0</v>
      </c>
      <c r="D66" s="64">
        <v>8.0</v>
      </c>
      <c r="E66" s="64">
        <v>8.0</v>
      </c>
      <c r="F66" s="64">
        <v>8.0</v>
      </c>
      <c r="G66" s="64">
        <v>8.0</v>
      </c>
      <c r="H66" s="64">
        <v>8.0</v>
      </c>
      <c r="I66" s="64">
        <v>8.0</v>
      </c>
      <c r="J66" s="64">
        <v>8.0</v>
      </c>
      <c r="K66" s="64">
        <v>8.0</v>
      </c>
      <c r="L66" s="64">
        <v>0.0</v>
      </c>
      <c r="M66" s="64">
        <v>0.0</v>
      </c>
      <c r="N66" s="64">
        <v>8.0</v>
      </c>
      <c r="O66" s="64">
        <v>0.0</v>
      </c>
      <c r="P66" s="64">
        <v>4.0</v>
      </c>
      <c r="Q66" s="64">
        <v>8.0</v>
      </c>
      <c r="R66" s="64">
        <v>8.0</v>
      </c>
      <c r="S66" s="64">
        <v>8.0</v>
      </c>
      <c r="T66" s="64">
        <v>0.0</v>
      </c>
      <c r="U66" s="64">
        <v>8.0</v>
      </c>
      <c r="V66" s="64">
        <v>8.0</v>
      </c>
      <c r="W66" s="64">
        <v>8.0</v>
      </c>
      <c r="X66" s="64">
        <v>8.0</v>
      </c>
      <c r="Y66" s="64">
        <v>8.0</v>
      </c>
      <c r="Z66" s="64">
        <v>0.0</v>
      </c>
      <c r="AA66" s="64">
        <v>8.0</v>
      </c>
      <c r="AB66" s="64">
        <v>0.0</v>
      </c>
      <c r="AC66" s="64">
        <v>8.0</v>
      </c>
      <c r="AD66" s="64">
        <v>0.0</v>
      </c>
      <c r="AE66" s="64">
        <v>8.0</v>
      </c>
      <c r="AF66" s="64">
        <v>8.0</v>
      </c>
      <c r="AG66" s="64">
        <v>8.0</v>
      </c>
      <c r="AH66" s="64">
        <v>8.0</v>
      </c>
      <c r="AI66" s="64">
        <v>8.0</v>
      </c>
      <c r="AJ66" s="64">
        <v>8.0</v>
      </c>
      <c r="AK66" s="64">
        <v>8.0</v>
      </c>
      <c r="AL66" s="64">
        <v>8.0</v>
      </c>
      <c r="AM66" s="64">
        <v>0.0</v>
      </c>
      <c r="AN66" s="64">
        <v>8.0</v>
      </c>
      <c r="AO66" s="64">
        <v>8.0</v>
      </c>
      <c r="AP66" s="64">
        <v>0.0</v>
      </c>
      <c r="AQ66" s="64">
        <v>8.0</v>
      </c>
      <c r="AR66" s="64">
        <v>8.0</v>
      </c>
      <c r="AS66" s="64">
        <v>8.0</v>
      </c>
      <c r="AT66" s="64">
        <v>8.0</v>
      </c>
      <c r="AU66" s="64">
        <v>8.0</v>
      </c>
      <c r="AV66" s="64">
        <v>8.0</v>
      </c>
      <c r="AW66" s="64">
        <v>8.0</v>
      </c>
      <c r="AX66" s="64">
        <v>8.0</v>
      </c>
      <c r="AY66" s="64">
        <v>8.0</v>
      </c>
      <c r="AZ66" s="64">
        <v>8.0</v>
      </c>
      <c r="BA66" s="64">
        <v>8.0</v>
      </c>
      <c r="BB66" s="64">
        <v>8.0</v>
      </c>
      <c r="BC66" s="64">
        <v>8.0</v>
      </c>
      <c r="BD66" s="64">
        <v>8.0</v>
      </c>
      <c r="BE66" s="64">
        <v>8.0</v>
      </c>
      <c r="BF66" s="64">
        <v>0.0</v>
      </c>
      <c r="BG66" s="64">
        <v>8.0</v>
      </c>
      <c r="BH66" s="64">
        <v>8.0</v>
      </c>
      <c r="BI66" s="64">
        <v>0.0</v>
      </c>
      <c r="BJ66" s="64">
        <v>8.0</v>
      </c>
      <c r="BK66" s="64">
        <v>0.0</v>
      </c>
      <c r="BL66" s="64">
        <v>8.0</v>
      </c>
      <c r="BM66" s="64">
        <v>8.0</v>
      </c>
      <c r="BN66" s="64">
        <v>8.0</v>
      </c>
      <c r="BO66" s="64">
        <v>8.0</v>
      </c>
      <c r="BP66" s="64">
        <v>0.0</v>
      </c>
      <c r="BQ66" s="64">
        <v>8.0</v>
      </c>
      <c r="BR66" s="64">
        <v>8.0</v>
      </c>
      <c r="BS66" s="64">
        <v>8.0</v>
      </c>
      <c r="BT66" s="64">
        <v>8.0</v>
      </c>
      <c r="BU66" s="64">
        <v>0.0</v>
      </c>
      <c r="BV66" s="64">
        <v>0.0</v>
      </c>
      <c r="BW66" s="64">
        <v>0.0</v>
      </c>
      <c r="BX66" s="64">
        <v>8.0</v>
      </c>
      <c r="BY66" s="64"/>
    </row>
    <row r="67" ht="15.75" customHeight="1">
      <c r="A67" s="61" t="s">
        <v>768</v>
      </c>
      <c r="B67" s="65">
        <f t="shared" si="3"/>
        <v>61</v>
      </c>
      <c r="C67" s="64">
        <v>8.0</v>
      </c>
      <c r="D67" s="64">
        <v>8.0</v>
      </c>
      <c r="E67" s="64">
        <v>8.0</v>
      </c>
      <c r="F67" s="64">
        <v>8.0</v>
      </c>
      <c r="G67" s="64">
        <v>8.0</v>
      </c>
      <c r="H67" s="64">
        <v>8.0</v>
      </c>
      <c r="I67" s="64">
        <v>8.0</v>
      </c>
      <c r="J67" s="64">
        <v>8.0</v>
      </c>
      <c r="K67" s="64">
        <v>8.0</v>
      </c>
      <c r="L67" s="64">
        <v>8.0</v>
      </c>
      <c r="M67" s="64">
        <v>8.0</v>
      </c>
      <c r="N67" s="64">
        <v>8.0</v>
      </c>
      <c r="O67" s="64">
        <v>8.0</v>
      </c>
      <c r="P67" s="64">
        <v>8.0</v>
      </c>
      <c r="Q67" s="64">
        <v>8.0</v>
      </c>
      <c r="R67" s="64">
        <v>8.0</v>
      </c>
      <c r="S67" s="64">
        <v>0.0</v>
      </c>
      <c r="T67" s="64">
        <v>0.0</v>
      </c>
      <c r="U67" s="64">
        <v>8.0</v>
      </c>
      <c r="V67" s="64">
        <v>8.0</v>
      </c>
      <c r="W67" s="64">
        <v>0.0</v>
      </c>
      <c r="X67" s="64">
        <v>0.0</v>
      </c>
      <c r="Y67" s="64">
        <v>8.0</v>
      </c>
      <c r="Z67" s="64">
        <v>0.0</v>
      </c>
      <c r="AA67" s="64">
        <v>8.0</v>
      </c>
      <c r="AB67" s="64">
        <v>8.0</v>
      </c>
      <c r="AC67" s="64">
        <v>8.0</v>
      </c>
      <c r="AD67" s="64">
        <v>8.0</v>
      </c>
      <c r="AE67" s="64">
        <v>8.0</v>
      </c>
      <c r="AF67" s="64">
        <v>8.0</v>
      </c>
      <c r="AG67" s="64">
        <v>8.0</v>
      </c>
      <c r="AH67" s="64">
        <v>8.0</v>
      </c>
      <c r="AI67" s="64">
        <v>8.0</v>
      </c>
      <c r="AJ67" s="64">
        <v>0.0</v>
      </c>
      <c r="AK67" s="64">
        <v>8.0</v>
      </c>
      <c r="AL67" s="64">
        <v>8.0</v>
      </c>
      <c r="AM67" s="64">
        <v>8.0</v>
      </c>
      <c r="AN67" s="64">
        <v>0.0</v>
      </c>
      <c r="AO67" s="64">
        <v>8.0</v>
      </c>
      <c r="AP67" s="64">
        <v>8.0</v>
      </c>
      <c r="AQ67" s="64">
        <v>8.0</v>
      </c>
      <c r="AR67" s="64">
        <v>8.0</v>
      </c>
      <c r="AS67" s="64">
        <v>8.0</v>
      </c>
      <c r="AT67" s="64">
        <v>8.0</v>
      </c>
      <c r="AU67" s="64">
        <v>8.0</v>
      </c>
      <c r="AV67" s="64">
        <v>8.0</v>
      </c>
      <c r="AW67" s="64">
        <v>8.0</v>
      </c>
      <c r="AX67" s="64">
        <v>8.0</v>
      </c>
      <c r="AY67" s="64">
        <v>8.0</v>
      </c>
      <c r="AZ67" s="64">
        <v>8.0</v>
      </c>
      <c r="BA67" s="64">
        <v>8.0</v>
      </c>
      <c r="BB67" s="64">
        <v>8.0</v>
      </c>
      <c r="BC67" s="64">
        <v>8.0</v>
      </c>
      <c r="BD67" s="64">
        <v>8.0</v>
      </c>
      <c r="BE67" s="64">
        <v>8.0</v>
      </c>
      <c r="BF67" s="64">
        <v>8.0</v>
      </c>
      <c r="BG67" s="64">
        <v>8.0</v>
      </c>
      <c r="BH67" s="64">
        <v>8.0</v>
      </c>
      <c r="BI67" s="64">
        <v>0.0</v>
      </c>
      <c r="BJ67" s="64">
        <v>8.0</v>
      </c>
      <c r="BK67" s="64">
        <v>8.0</v>
      </c>
      <c r="BL67" s="64">
        <v>0.0</v>
      </c>
      <c r="BM67" s="64">
        <v>8.0</v>
      </c>
      <c r="BN67" s="64">
        <v>8.0</v>
      </c>
      <c r="BO67" s="64">
        <v>8.0</v>
      </c>
      <c r="BP67" s="64">
        <v>8.0</v>
      </c>
      <c r="BQ67" s="64">
        <v>8.0</v>
      </c>
      <c r="BR67" s="64">
        <v>8.0</v>
      </c>
      <c r="BS67" s="64">
        <v>8.0</v>
      </c>
      <c r="BT67" s="64">
        <v>8.0</v>
      </c>
      <c r="BU67" s="64">
        <v>0.0</v>
      </c>
      <c r="BV67" s="64">
        <v>0.0</v>
      </c>
      <c r="BW67" s="64">
        <v>0.0</v>
      </c>
      <c r="BX67" s="64">
        <v>0.0</v>
      </c>
      <c r="BY67" s="64"/>
    </row>
    <row r="68" ht="15.75" customHeight="1">
      <c r="A68" s="61" t="s">
        <v>769</v>
      </c>
      <c r="B68" s="65">
        <f t="shared" si="3"/>
        <v>56</v>
      </c>
      <c r="C68" s="64">
        <v>8.0</v>
      </c>
      <c r="D68" s="64">
        <v>8.0</v>
      </c>
      <c r="E68" s="64">
        <v>0.0</v>
      </c>
      <c r="F68" s="64">
        <v>8.0</v>
      </c>
      <c r="G68" s="64">
        <v>8.0</v>
      </c>
      <c r="H68" s="64">
        <v>8.0</v>
      </c>
      <c r="I68" s="64">
        <v>0.0</v>
      </c>
      <c r="J68" s="64">
        <v>0.0</v>
      </c>
      <c r="K68" s="64">
        <v>0.0</v>
      </c>
      <c r="L68" s="64">
        <v>8.0</v>
      </c>
      <c r="M68" s="64">
        <v>8.0</v>
      </c>
      <c r="N68" s="64">
        <v>0.0</v>
      </c>
      <c r="O68" s="64">
        <v>0.0</v>
      </c>
      <c r="P68" s="64">
        <v>8.0</v>
      </c>
      <c r="Q68" s="64">
        <v>8.0</v>
      </c>
      <c r="R68" s="64">
        <v>0.0</v>
      </c>
      <c r="S68" s="64">
        <v>8.0</v>
      </c>
      <c r="T68" s="64">
        <v>8.0</v>
      </c>
      <c r="U68" s="64">
        <v>8.0</v>
      </c>
      <c r="V68" s="64">
        <v>8.0</v>
      </c>
      <c r="W68" s="64">
        <v>8.0</v>
      </c>
      <c r="X68" s="64">
        <v>8.0</v>
      </c>
      <c r="Y68" s="64">
        <v>0.0</v>
      </c>
      <c r="Z68" s="64">
        <v>0.0</v>
      </c>
      <c r="AA68" s="64">
        <v>8.0</v>
      </c>
      <c r="AB68" s="64">
        <v>8.0</v>
      </c>
      <c r="AC68" s="64">
        <v>8.0</v>
      </c>
      <c r="AD68" s="64">
        <v>8.0</v>
      </c>
      <c r="AE68" s="64">
        <v>8.0</v>
      </c>
      <c r="AF68" s="64">
        <v>8.0</v>
      </c>
      <c r="AG68" s="64">
        <v>8.0</v>
      </c>
      <c r="AH68" s="64">
        <v>8.0</v>
      </c>
      <c r="AI68" s="64">
        <v>8.0</v>
      </c>
      <c r="AJ68" s="64">
        <v>8.0</v>
      </c>
      <c r="AK68" s="64">
        <v>8.0</v>
      </c>
      <c r="AL68" s="64">
        <v>8.0</v>
      </c>
      <c r="AM68" s="64">
        <v>8.0</v>
      </c>
      <c r="AN68" s="64">
        <v>8.0</v>
      </c>
      <c r="AO68" s="64">
        <v>8.0</v>
      </c>
      <c r="AP68" s="64">
        <v>8.0</v>
      </c>
      <c r="AQ68" s="64">
        <v>8.0</v>
      </c>
      <c r="AR68" s="64">
        <v>8.0</v>
      </c>
      <c r="AS68" s="64">
        <v>8.0</v>
      </c>
      <c r="AT68" s="64">
        <v>8.0</v>
      </c>
      <c r="AU68" s="64">
        <v>8.0</v>
      </c>
      <c r="AV68" s="64">
        <v>0.0</v>
      </c>
      <c r="AW68" s="64">
        <v>8.0</v>
      </c>
      <c r="AX68" s="64">
        <v>0.0</v>
      </c>
      <c r="AY68" s="64">
        <v>0.0</v>
      </c>
      <c r="AZ68" s="64">
        <v>8.0</v>
      </c>
      <c r="BA68" s="64">
        <v>8.0</v>
      </c>
      <c r="BB68" s="64">
        <v>8.0</v>
      </c>
      <c r="BC68" s="64">
        <v>4.0</v>
      </c>
      <c r="BD68" s="64">
        <v>8.0</v>
      </c>
      <c r="BE68" s="64">
        <v>4.0</v>
      </c>
      <c r="BF68" s="64">
        <v>8.0</v>
      </c>
      <c r="BG68" s="64">
        <v>8.0</v>
      </c>
      <c r="BH68" s="64">
        <v>8.0</v>
      </c>
      <c r="BI68" s="64">
        <v>0.0</v>
      </c>
      <c r="BJ68" s="64">
        <v>8.0</v>
      </c>
      <c r="BK68" s="64">
        <v>8.0</v>
      </c>
      <c r="BL68" s="64">
        <v>8.0</v>
      </c>
      <c r="BM68" s="64">
        <v>0.0</v>
      </c>
      <c r="BN68" s="64">
        <v>8.0</v>
      </c>
      <c r="BO68" s="64">
        <v>8.0</v>
      </c>
      <c r="BP68" s="64">
        <v>8.0</v>
      </c>
      <c r="BQ68" s="64">
        <v>0.0</v>
      </c>
      <c r="BR68" s="64">
        <v>8.0</v>
      </c>
      <c r="BS68" s="64">
        <v>8.0</v>
      </c>
      <c r="BT68" s="64">
        <v>8.0</v>
      </c>
      <c r="BU68" s="64">
        <v>0.0</v>
      </c>
      <c r="BV68" s="64">
        <v>0.0</v>
      </c>
      <c r="BW68" s="64">
        <v>0.0</v>
      </c>
      <c r="BX68" s="64">
        <v>8.0</v>
      </c>
      <c r="BY68" s="64"/>
    </row>
    <row r="69" ht="15.75" customHeight="1">
      <c r="A69" s="61" t="s">
        <v>770</v>
      </c>
      <c r="B69" s="65">
        <f t="shared" si="3"/>
        <v>60</v>
      </c>
      <c r="C69" s="64">
        <v>0.0</v>
      </c>
      <c r="D69" s="64">
        <v>0.0</v>
      </c>
      <c r="E69" s="64">
        <v>8.0</v>
      </c>
      <c r="F69" s="64">
        <v>8.0</v>
      </c>
      <c r="G69" s="64">
        <v>8.0</v>
      </c>
      <c r="H69" s="64">
        <v>0.0</v>
      </c>
      <c r="I69" s="64">
        <v>8.0</v>
      </c>
      <c r="J69" s="64">
        <v>0.0</v>
      </c>
      <c r="K69" s="64">
        <v>8.0</v>
      </c>
      <c r="L69" s="64">
        <v>8.0</v>
      </c>
      <c r="M69" s="64">
        <v>8.0</v>
      </c>
      <c r="N69" s="64">
        <v>0.0</v>
      </c>
      <c r="O69" s="64">
        <v>8.0</v>
      </c>
      <c r="P69" s="64">
        <v>8.0</v>
      </c>
      <c r="Q69" s="64">
        <v>8.0</v>
      </c>
      <c r="R69" s="64">
        <v>8.0</v>
      </c>
      <c r="S69" s="64">
        <v>8.0</v>
      </c>
      <c r="T69" s="64">
        <v>8.0</v>
      </c>
      <c r="U69" s="64">
        <v>8.0</v>
      </c>
      <c r="V69" s="64">
        <v>8.0</v>
      </c>
      <c r="W69" s="64">
        <v>8.0</v>
      </c>
      <c r="X69" s="64">
        <v>8.0</v>
      </c>
      <c r="Y69" s="64">
        <v>8.0</v>
      </c>
      <c r="Z69" s="64">
        <v>0.0</v>
      </c>
      <c r="AA69" s="64">
        <v>8.0</v>
      </c>
      <c r="AB69" s="64">
        <v>8.0</v>
      </c>
      <c r="AC69" s="64">
        <v>0.0</v>
      </c>
      <c r="AD69" s="64">
        <v>8.0</v>
      </c>
      <c r="AE69" s="64">
        <v>8.0</v>
      </c>
      <c r="AF69" s="64">
        <v>8.0</v>
      </c>
      <c r="AG69" s="64">
        <v>8.0</v>
      </c>
      <c r="AH69" s="64">
        <v>8.0</v>
      </c>
      <c r="AI69" s="64">
        <v>8.0</v>
      </c>
      <c r="AJ69" s="64">
        <v>8.0</v>
      </c>
      <c r="AK69" s="64">
        <v>8.0</v>
      </c>
      <c r="AL69" s="64">
        <v>8.0</v>
      </c>
      <c r="AM69" s="64">
        <v>8.0</v>
      </c>
      <c r="AN69" s="64">
        <v>8.0</v>
      </c>
      <c r="AO69" s="64">
        <v>8.0</v>
      </c>
      <c r="AP69" s="64">
        <v>8.0</v>
      </c>
      <c r="AQ69" s="64">
        <v>8.0</v>
      </c>
      <c r="AR69" s="64">
        <v>8.0</v>
      </c>
      <c r="AS69" s="64">
        <v>8.0</v>
      </c>
      <c r="AT69" s="64">
        <v>8.0</v>
      </c>
      <c r="AU69" s="64">
        <v>4.0</v>
      </c>
      <c r="AV69" s="64">
        <v>8.0</v>
      </c>
      <c r="AW69" s="64">
        <v>4.0</v>
      </c>
      <c r="AX69" s="64">
        <v>8.0</v>
      </c>
      <c r="AY69" s="64">
        <v>8.0</v>
      </c>
      <c r="AZ69" s="64">
        <v>8.0</v>
      </c>
      <c r="BA69" s="64">
        <v>0.0</v>
      </c>
      <c r="BB69" s="64">
        <v>8.0</v>
      </c>
      <c r="BC69" s="64">
        <v>8.0</v>
      </c>
      <c r="BD69" s="64">
        <v>8.0</v>
      </c>
      <c r="BE69" s="64">
        <v>8.0</v>
      </c>
      <c r="BF69" s="64">
        <v>8.0</v>
      </c>
      <c r="BG69" s="64">
        <v>8.0</v>
      </c>
      <c r="BH69" s="64">
        <v>8.0</v>
      </c>
      <c r="BI69" s="64">
        <v>0.0</v>
      </c>
      <c r="BJ69" s="64">
        <v>8.0</v>
      </c>
      <c r="BK69" s="64">
        <v>8.0</v>
      </c>
      <c r="BL69" s="64">
        <v>8.0</v>
      </c>
      <c r="BM69" s="64">
        <v>8.0</v>
      </c>
      <c r="BN69" s="64">
        <v>0.0</v>
      </c>
      <c r="BO69" s="64">
        <v>8.0</v>
      </c>
      <c r="BP69" s="64">
        <v>8.0</v>
      </c>
      <c r="BQ69" s="64">
        <v>8.0</v>
      </c>
      <c r="BR69" s="64">
        <v>8.0</v>
      </c>
      <c r="BS69" s="64">
        <v>8.0</v>
      </c>
      <c r="BT69" s="64">
        <v>0.0</v>
      </c>
      <c r="BU69" s="64">
        <v>0.0</v>
      </c>
      <c r="BV69" s="64">
        <v>0.0</v>
      </c>
      <c r="BW69" s="64">
        <v>0.0</v>
      </c>
      <c r="BX69" s="64">
        <v>8.0</v>
      </c>
      <c r="BY69" s="64"/>
    </row>
    <row r="70" ht="15.75" customHeight="1">
      <c r="A70" s="61" t="s">
        <v>771</v>
      </c>
      <c r="B70" s="65">
        <f t="shared" si="3"/>
        <v>59</v>
      </c>
      <c r="C70" s="64">
        <v>8.0</v>
      </c>
      <c r="D70" s="64">
        <v>8.0</v>
      </c>
      <c r="E70" s="64">
        <v>8.0</v>
      </c>
      <c r="F70" s="64">
        <v>0.0</v>
      </c>
      <c r="G70" s="64">
        <v>8.0</v>
      </c>
      <c r="H70" s="64">
        <v>8.0</v>
      </c>
      <c r="I70" s="64">
        <v>8.0</v>
      </c>
      <c r="J70" s="64">
        <v>8.0</v>
      </c>
      <c r="K70" s="64">
        <v>8.0</v>
      </c>
      <c r="L70" s="64">
        <v>8.0</v>
      </c>
      <c r="M70" s="64">
        <v>8.0</v>
      </c>
      <c r="N70" s="64">
        <v>8.0</v>
      </c>
      <c r="O70" s="64">
        <v>0.0</v>
      </c>
      <c r="P70" s="64">
        <v>8.0</v>
      </c>
      <c r="Q70" s="64">
        <v>0.0</v>
      </c>
      <c r="R70" s="64">
        <v>0.0</v>
      </c>
      <c r="S70" s="64">
        <v>8.0</v>
      </c>
      <c r="T70" s="64">
        <v>8.0</v>
      </c>
      <c r="U70" s="64">
        <v>8.0</v>
      </c>
      <c r="V70" s="64">
        <v>8.0</v>
      </c>
      <c r="W70" s="64">
        <v>8.0</v>
      </c>
      <c r="X70" s="64">
        <v>8.0</v>
      </c>
      <c r="Y70" s="64">
        <v>8.0</v>
      </c>
      <c r="Z70" s="64">
        <v>0.0</v>
      </c>
      <c r="AA70" s="64">
        <v>0.0</v>
      </c>
      <c r="AB70" s="64">
        <v>8.0</v>
      </c>
      <c r="AC70" s="64">
        <v>8.0</v>
      </c>
      <c r="AD70" s="64">
        <v>8.0</v>
      </c>
      <c r="AE70" s="64">
        <v>8.0</v>
      </c>
      <c r="AF70" s="64">
        <v>8.0</v>
      </c>
      <c r="AG70" s="64">
        <v>8.0</v>
      </c>
      <c r="AH70" s="64">
        <v>0.0</v>
      </c>
      <c r="AI70" s="64">
        <v>8.0</v>
      </c>
      <c r="AJ70" s="64">
        <v>8.0</v>
      </c>
      <c r="AK70" s="64">
        <v>0.0</v>
      </c>
      <c r="AL70" s="64">
        <v>8.0</v>
      </c>
      <c r="AM70" s="64">
        <v>8.0</v>
      </c>
      <c r="AN70" s="64">
        <v>8.0</v>
      </c>
      <c r="AO70" s="64">
        <v>8.0</v>
      </c>
      <c r="AP70" s="64">
        <v>8.0</v>
      </c>
      <c r="AQ70" s="64">
        <v>8.0</v>
      </c>
      <c r="AR70" s="64">
        <v>8.0</v>
      </c>
      <c r="AS70" s="64">
        <v>8.0</v>
      </c>
      <c r="AT70" s="64">
        <v>8.0</v>
      </c>
      <c r="AU70" s="64">
        <v>8.0</v>
      </c>
      <c r="AV70" s="64">
        <v>8.0</v>
      </c>
      <c r="AW70" s="64">
        <v>8.0</v>
      </c>
      <c r="AX70" s="64">
        <v>8.0</v>
      </c>
      <c r="AY70" s="64">
        <v>8.0</v>
      </c>
      <c r="AZ70" s="64">
        <v>0.0</v>
      </c>
      <c r="BA70" s="64">
        <v>8.0</v>
      </c>
      <c r="BB70" s="64">
        <v>8.0</v>
      </c>
      <c r="BC70" s="64">
        <v>8.0</v>
      </c>
      <c r="BD70" s="64">
        <v>8.0</v>
      </c>
      <c r="BE70" s="64">
        <v>8.0</v>
      </c>
      <c r="BF70" s="64">
        <v>8.0</v>
      </c>
      <c r="BG70" s="64">
        <v>0.0</v>
      </c>
      <c r="BH70" s="64">
        <v>8.0</v>
      </c>
      <c r="BI70" s="64">
        <v>0.0</v>
      </c>
      <c r="BJ70" s="64">
        <v>0.0</v>
      </c>
      <c r="BK70" s="64">
        <v>8.0</v>
      </c>
      <c r="BL70" s="64">
        <v>8.0</v>
      </c>
      <c r="BM70" s="64">
        <v>8.0</v>
      </c>
      <c r="BN70" s="64">
        <v>8.0</v>
      </c>
      <c r="BO70" s="64">
        <v>8.0</v>
      </c>
      <c r="BP70" s="64">
        <v>8.0</v>
      </c>
      <c r="BQ70" s="64">
        <v>8.0</v>
      </c>
      <c r="BR70" s="64">
        <v>8.0</v>
      </c>
      <c r="BS70" s="64">
        <v>8.0</v>
      </c>
      <c r="BT70" s="64">
        <v>8.0</v>
      </c>
      <c r="BU70" s="64">
        <v>0.0</v>
      </c>
      <c r="BV70" s="64">
        <v>0.0</v>
      </c>
      <c r="BW70" s="64">
        <v>0.0</v>
      </c>
      <c r="BX70" s="64">
        <v>8.0</v>
      </c>
      <c r="BY70" s="64"/>
    </row>
    <row r="71" ht="15.75" customHeight="1">
      <c r="A71" s="61" t="s">
        <v>772</v>
      </c>
      <c r="B71" s="65">
        <f t="shared" si="3"/>
        <v>62</v>
      </c>
      <c r="C71" s="64">
        <v>8.0</v>
      </c>
      <c r="D71" s="64">
        <v>8.0</v>
      </c>
      <c r="E71" s="64">
        <v>8.0</v>
      </c>
      <c r="F71" s="64">
        <v>8.0</v>
      </c>
      <c r="G71" s="64">
        <v>0.0</v>
      </c>
      <c r="H71" s="64">
        <v>8.0</v>
      </c>
      <c r="I71" s="64">
        <v>8.0</v>
      </c>
      <c r="J71" s="64">
        <v>8.0</v>
      </c>
      <c r="K71" s="64">
        <v>8.0</v>
      </c>
      <c r="L71" s="64">
        <v>8.0</v>
      </c>
      <c r="M71" s="64">
        <v>8.0</v>
      </c>
      <c r="N71" s="64">
        <v>0.0</v>
      </c>
      <c r="O71" s="64">
        <v>8.0</v>
      </c>
      <c r="P71" s="64">
        <v>8.0</v>
      </c>
      <c r="Q71" s="64">
        <v>8.0</v>
      </c>
      <c r="R71" s="64">
        <v>8.0</v>
      </c>
      <c r="S71" s="64">
        <v>8.0</v>
      </c>
      <c r="T71" s="64">
        <v>8.0</v>
      </c>
      <c r="U71" s="64">
        <v>8.0</v>
      </c>
      <c r="V71" s="64">
        <v>8.0</v>
      </c>
      <c r="W71" s="64">
        <v>0.0</v>
      </c>
      <c r="X71" s="64">
        <v>8.0</v>
      </c>
      <c r="Y71" s="64">
        <v>8.0</v>
      </c>
      <c r="Z71" s="64">
        <v>0.0</v>
      </c>
      <c r="AA71" s="64">
        <v>8.0</v>
      </c>
      <c r="AB71" s="64">
        <v>8.0</v>
      </c>
      <c r="AC71" s="64">
        <v>8.0</v>
      </c>
      <c r="AD71" s="64">
        <v>8.0</v>
      </c>
      <c r="AE71" s="64">
        <v>8.0</v>
      </c>
      <c r="AF71" s="64">
        <v>8.0</v>
      </c>
      <c r="AG71" s="64">
        <v>0.0</v>
      </c>
      <c r="AH71" s="64">
        <v>8.0</v>
      </c>
      <c r="AI71" s="64">
        <v>8.0</v>
      </c>
      <c r="AJ71" s="64">
        <v>8.0</v>
      </c>
      <c r="AK71" s="64">
        <v>8.0</v>
      </c>
      <c r="AL71" s="64">
        <v>0.0</v>
      </c>
      <c r="AM71" s="64">
        <v>8.0</v>
      </c>
      <c r="AN71" s="64">
        <v>8.0</v>
      </c>
      <c r="AO71" s="64">
        <v>8.0</v>
      </c>
      <c r="AP71" s="64">
        <v>8.0</v>
      </c>
      <c r="AQ71" s="64">
        <v>8.0</v>
      </c>
      <c r="AR71" s="64">
        <v>8.0</v>
      </c>
      <c r="AS71" s="64">
        <v>8.0</v>
      </c>
      <c r="AT71" s="64">
        <v>8.0</v>
      </c>
      <c r="AU71" s="64">
        <v>8.0</v>
      </c>
      <c r="AV71" s="64">
        <v>8.0</v>
      </c>
      <c r="AW71" s="64">
        <v>8.0</v>
      </c>
      <c r="AX71" s="64">
        <v>8.0</v>
      </c>
      <c r="AY71" s="64">
        <v>8.0</v>
      </c>
      <c r="AZ71" s="64">
        <v>8.0</v>
      </c>
      <c r="BA71" s="64">
        <v>8.0</v>
      </c>
      <c r="BB71" s="64">
        <v>8.0</v>
      </c>
      <c r="BC71" s="64">
        <v>8.0</v>
      </c>
      <c r="BD71" s="64">
        <v>8.0</v>
      </c>
      <c r="BE71" s="64">
        <v>8.0</v>
      </c>
      <c r="BF71" s="64">
        <v>0.0</v>
      </c>
      <c r="BG71" s="64">
        <v>8.0</v>
      </c>
      <c r="BH71" s="64">
        <v>4.0</v>
      </c>
      <c r="BI71" s="64">
        <v>0.0</v>
      </c>
      <c r="BJ71" s="64">
        <v>8.0</v>
      </c>
      <c r="BK71" s="64">
        <v>8.0</v>
      </c>
      <c r="BL71" s="64">
        <v>8.0</v>
      </c>
      <c r="BM71" s="64">
        <v>8.0</v>
      </c>
      <c r="BN71" s="64">
        <v>8.0</v>
      </c>
      <c r="BO71" s="64">
        <v>0.0</v>
      </c>
      <c r="BP71" s="64">
        <v>8.0</v>
      </c>
      <c r="BQ71" s="64">
        <v>8.0</v>
      </c>
      <c r="BR71" s="64">
        <v>8.0</v>
      </c>
      <c r="BS71" s="64">
        <v>8.0</v>
      </c>
      <c r="BT71" s="64">
        <v>8.0</v>
      </c>
      <c r="BU71" s="64">
        <v>0.0</v>
      </c>
      <c r="BV71" s="64">
        <v>0.0</v>
      </c>
      <c r="BW71" s="64">
        <v>0.0</v>
      </c>
      <c r="BX71" s="64">
        <v>8.0</v>
      </c>
      <c r="BY71" s="64"/>
    </row>
    <row r="72" ht="15.75" customHeight="1">
      <c r="A72" s="61" t="s">
        <v>773</v>
      </c>
      <c r="B72" s="65">
        <f t="shared" si="3"/>
        <v>55</v>
      </c>
      <c r="C72" s="64">
        <v>8.0</v>
      </c>
      <c r="D72" s="64">
        <v>8.0</v>
      </c>
      <c r="E72" s="64">
        <v>8.0</v>
      </c>
      <c r="F72" s="64">
        <v>8.0</v>
      </c>
      <c r="G72" s="64">
        <v>8.0</v>
      </c>
      <c r="H72" s="64">
        <v>8.0</v>
      </c>
      <c r="I72" s="64">
        <v>8.0</v>
      </c>
      <c r="J72" s="64">
        <v>8.0</v>
      </c>
      <c r="K72" s="64">
        <v>8.0</v>
      </c>
      <c r="L72" s="64">
        <v>8.0</v>
      </c>
      <c r="M72" s="64">
        <v>8.0</v>
      </c>
      <c r="N72" s="64">
        <v>4.0</v>
      </c>
      <c r="O72" s="64">
        <v>8.0</v>
      </c>
      <c r="P72" s="64">
        <v>8.0</v>
      </c>
      <c r="Q72" s="64">
        <v>8.0</v>
      </c>
      <c r="R72" s="64">
        <v>8.0</v>
      </c>
      <c r="S72" s="64">
        <v>8.0</v>
      </c>
      <c r="T72" s="64">
        <v>8.0</v>
      </c>
      <c r="U72" s="64">
        <v>0.0</v>
      </c>
      <c r="V72" s="64">
        <v>0.0</v>
      </c>
      <c r="W72" s="64">
        <v>0.0</v>
      </c>
      <c r="X72" s="64">
        <v>8.0</v>
      </c>
      <c r="Y72" s="64">
        <v>0.0</v>
      </c>
      <c r="Z72" s="64">
        <v>0.0</v>
      </c>
      <c r="AA72" s="64">
        <v>8.0</v>
      </c>
      <c r="AB72" s="64">
        <v>0.0</v>
      </c>
      <c r="AC72" s="64">
        <v>8.0</v>
      </c>
      <c r="AD72" s="64">
        <v>8.0</v>
      </c>
      <c r="AE72" s="64">
        <v>0.0</v>
      </c>
      <c r="AF72" s="64">
        <v>0.0</v>
      </c>
      <c r="AG72" s="64">
        <v>8.0</v>
      </c>
      <c r="AH72" s="64">
        <v>8.0</v>
      </c>
      <c r="AI72" s="64">
        <v>0.0</v>
      </c>
      <c r="AJ72" s="64">
        <v>0.0</v>
      </c>
      <c r="AK72" s="64">
        <v>0.0</v>
      </c>
      <c r="AL72" s="64">
        <v>8.0</v>
      </c>
      <c r="AM72" s="64">
        <v>0.0</v>
      </c>
      <c r="AN72" s="64">
        <v>8.0</v>
      </c>
      <c r="AO72" s="64">
        <v>8.0</v>
      </c>
      <c r="AP72" s="64">
        <v>8.0</v>
      </c>
      <c r="AQ72" s="64">
        <v>0.0</v>
      </c>
      <c r="AR72" s="64">
        <v>8.0</v>
      </c>
      <c r="AS72" s="64">
        <v>8.0</v>
      </c>
      <c r="AT72" s="64">
        <v>0.0</v>
      </c>
      <c r="AU72" s="64">
        <v>8.0</v>
      </c>
      <c r="AV72" s="64">
        <v>8.0</v>
      </c>
      <c r="AW72" s="64">
        <v>8.0</v>
      </c>
      <c r="AX72" s="64">
        <v>8.0</v>
      </c>
      <c r="AY72" s="64">
        <v>8.0</v>
      </c>
      <c r="AZ72" s="64">
        <v>8.0</v>
      </c>
      <c r="BA72" s="64">
        <v>8.0</v>
      </c>
      <c r="BB72" s="64">
        <v>8.0</v>
      </c>
      <c r="BC72" s="64">
        <v>8.0</v>
      </c>
      <c r="BD72" s="64">
        <v>0.0</v>
      </c>
      <c r="BE72" s="64">
        <v>8.0</v>
      </c>
      <c r="BF72" s="64">
        <v>0.0</v>
      </c>
      <c r="BG72" s="64">
        <v>8.0</v>
      </c>
      <c r="BH72" s="64">
        <v>8.0</v>
      </c>
      <c r="BI72" s="64">
        <v>0.0</v>
      </c>
      <c r="BJ72" s="64">
        <v>8.0</v>
      </c>
      <c r="BK72" s="64">
        <v>8.0</v>
      </c>
      <c r="BL72" s="64">
        <v>8.0</v>
      </c>
      <c r="BM72" s="64">
        <v>8.0</v>
      </c>
      <c r="BN72" s="64">
        <v>8.0</v>
      </c>
      <c r="BO72" s="64">
        <v>8.0</v>
      </c>
      <c r="BP72" s="64">
        <v>0.0</v>
      </c>
      <c r="BQ72" s="64">
        <v>0.0</v>
      </c>
      <c r="BR72" s="64">
        <v>8.0</v>
      </c>
      <c r="BS72" s="64">
        <v>8.0</v>
      </c>
      <c r="BT72" s="64">
        <v>8.0</v>
      </c>
      <c r="BU72" s="64">
        <v>8.0</v>
      </c>
      <c r="BV72" s="64">
        <v>8.0</v>
      </c>
      <c r="BW72" s="64">
        <v>8.0</v>
      </c>
      <c r="BX72" s="64">
        <v>8.0</v>
      </c>
      <c r="BY72" s="64"/>
    </row>
    <row r="73" ht="15.75" customHeight="1">
      <c r="A73" s="61" t="s">
        <v>774</v>
      </c>
      <c r="B73" s="65">
        <f t="shared" si="3"/>
        <v>57</v>
      </c>
      <c r="C73" s="64">
        <v>8.0</v>
      </c>
      <c r="D73" s="64">
        <v>8.0</v>
      </c>
      <c r="E73" s="64">
        <v>8.0</v>
      </c>
      <c r="F73" s="64">
        <v>8.0</v>
      </c>
      <c r="G73" s="64">
        <v>8.0</v>
      </c>
      <c r="H73" s="64">
        <v>8.0</v>
      </c>
      <c r="I73" s="64">
        <v>8.0</v>
      </c>
      <c r="J73" s="64">
        <v>8.0</v>
      </c>
      <c r="K73" s="64">
        <v>8.0</v>
      </c>
      <c r="L73" s="64">
        <v>0.0</v>
      </c>
      <c r="M73" s="64">
        <v>0.0</v>
      </c>
      <c r="N73" s="64">
        <v>8.0</v>
      </c>
      <c r="O73" s="64">
        <v>0.0</v>
      </c>
      <c r="P73" s="64">
        <v>0.0</v>
      </c>
      <c r="Q73" s="64">
        <v>8.0</v>
      </c>
      <c r="R73" s="64">
        <v>8.0</v>
      </c>
      <c r="S73" s="64">
        <v>8.0</v>
      </c>
      <c r="T73" s="64">
        <v>0.0</v>
      </c>
      <c r="U73" s="64">
        <v>8.0</v>
      </c>
      <c r="V73" s="64">
        <v>8.0</v>
      </c>
      <c r="W73" s="64">
        <v>8.0</v>
      </c>
      <c r="X73" s="64">
        <v>8.0</v>
      </c>
      <c r="Y73" s="64">
        <v>8.0</v>
      </c>
      <c r="Z73" s="64">
        <v>0.0</v>
      </c>
      <c r="AA73" s="64">
        <v>8.0</v>
      </c>
      <c r="AB73" s="64">
        <v>8.0</v>
      </c>
      <c r="AC73" s="64">
        <v>8.0</v>
      </c>
      <c r="AD73" s="64">
        <v>0.0</v>
      </c>
      <c r="AE73" s="64">
        <v>8.0</v>
      </c>
      <c r="AF73" s="64">
        <v>8.0</v>
      </c>
      <c r="AG73" s="64">
        <v>8.0</v>
      </c>
      <c r="AH73" s="64">
        <v>8.0</v>
      </c>
      <c r="AI73" s="64">
        <v>8.0</v>
      </c>
      <c r="AJ73" s="64">
        <v>8.0</v>
      </c>
      <c r="AK73" s="64">
        <v>8.0</v>
      </c>
      <c r="AL73" s="64">
        <v>8.0</v>
      </c>
      <c r="AM73" s="64">
        <v>0.0</v>
      </c>
      <c r="AN73" s="64">
        <v>8.0</v>
      </c>
      <c r="AO73" s="64">
        <v>8.0</v>
      </c>
      <c r="AP73" s="64">
        <v>8.0</v>
      </c>
      <c r="AQ73" s="64">
        <v>0.0</v>
      </c>
      <c r="AR73" s="64">
        <v>0.0</v>
      </c>
      <c r="AS73" s="64">
        <v>8.0</v>
      </c>
      <c r="AT73" s="64">
        <v>8.0</v>
      </c>
      <c r="AU73" s="64">
        <v>8.0</v>
      </c>
      <c r="AV73" s="64">
        <v>8.0</v>
      </c>
      <c r="AW73" s="64">
        <v>8.0</v>
      </c>
      <c r="AX73" s="64">
        <v>8.0</v>
      </c>
      <c r="AY73" s="64">
        <v>8.0</v>
      </c>
      <c r="AZ73" s="64">
        <v>8.0</v>
      </c>
      <c r="BA73" s="64">
        <v>8.0</v>
      </c>
      <c r="BB73" s="64">
        <v>8.0</v>
      </c>
      <c r="BC73" s="64">
        <v>8.0</v>
      </c>
      <c r="BD73" s="64">
        <v>8.0</v>
      </c>
      <c r="BE73" s="64">
        <v>8.0</v>
      </c>
      <c r="BF73" s="64">
        <v>0.0</v>
      </c>
      <c r="BG73" s="64">
        <v>8.0</v>
      </c>
      <c r="BH73" s="64">
        <v>8.0</v>
      </c>
      <c r="BI73" s="64">
        <v>8.0</v>
      </c>
      <c r="BJ73" s="64">
        <v>8.0</v>
      </c>
      <c r="BK73" s="64">
        <v>0.0</v>
      </c>
      <c r="BL73" s="64">
        <v>8.0</v>
      </c>
      <c r="BM73" s="64">
        <v>8.0</v>
      </c>
      <c r="BN73" s="64">
        <v>0.0</v>
      </c>
      <c r="BO73" s="64">
        <v>8.0</v>
      </c>
      <c r="BP73" s="64">
        <v>0.0</v>
      </c>
      <c r="BQ73" s="64">
        <v>0.0</v>
      </c>
      <c r="BR73" s="64">
        <v>0.0</v>
      </c>
      <c r="BS73" s="64">
        <v>8.0</v>
      </c>
      <c r="BT73" s="64">
        <v>8.0</v>
      </c>
      <c r="BU73" s="64">
        <v>8.0</v>
      </c>
      <c r="BV73" s="64">
        <v>8.0</v>
      </c>
      <c r="BW73" s="64">
        <v>8.0</v>
      </c>
      <c r="BX73" s="64">
        <v>0.0</v>
      </c>
      <c r="BY73" s="64"/>
    </row>
    <row r="74" ht="15.75" customHeight="1">
      <c r="A74" s="61" t="s">
        <v>775</v>
      </c>
      <c r="B74" s="65">
        <f t="shared" si="3"/>
        <v>0</v>
      </c>
      <c r="C74" s="64">
        <v>0.0</v>
      </c>
      <c r="D74" s="64">
        <v>0.0</v>
      </c>
      <c r="E74" s="64">
        <v>0.0</v>
      </c>
      <c r="F74" s="64">
        <v>0.0</v>
      </c>
      <c r="G74" s="64">
        <v>0.0</v>
      </c>
      <c r="H74" s="64">
        <v>0.0</v>
      </c>
      <c r="I74" s="64">
        <v>0.0</v>
      </c>
      <c r="J74" s="64">
        <v>0.0</v>
      </c>
      <c r="K74" s="64">
        <v>0.0</v>
      </c>
      <c r="L74" s="64">
        <v>0.0</v>
      </c>
      <c r="M74" s="64">
        <v>0.0</v>
      </c>
      <c r="N74" s="64">
        <v>0.0</v>
      </c>
      <c r="O74" s="64">
        <v>0.0</v>
      </c>
      <c r="P74" s="64">
        <v>0.0</v>
      </c>
      <c r="Q74" s="64">
        <v>0.0</v>
      </c>
      <c r="R74" s="64">
        <v>0.0</v>
      </c>
      <c r="S74" s="64">
        <v>0.0</v>
      </c>
      <c r="T74" s="64">
        <v>0.0</v>
      </c>
      <c r="U74" s="64">
        <v>0.0</v>
      </c>
      <c r="V74" s="64">
        <v>0.0</v>
      </c>
      <c r="W74" s="64">
        <v>0.0</v>
      </c>
      <c r="X74" s="64">
        <v>0.0</v>
      </c>
      <c r="Y74" s="64">
        <v>0.0</v>
      </c>
      <c r="Z74" s="64">
        <v>0.0</v>
      </c>
      <c r="AA74" s="64">
        <v>0.0</v>
      </c>
      <c r="AB74" s="64">
        <v>0.0</v>
      </c>
      <c r="AC74" s="64">
        <v>0.0</v>
      </c>
      <c r="AD74" s="64">
        <v>0.0</v>
      </c>
      <c r="AE74" s="64">
        <v>0.0</v>
      </c>
      <c r="AF74" s="64">
        <v>0.0</v>
      </c>
      <c r="AG74" s="64">
        <v>0.0</v>
      </c>
      <c r="AH74" s="64">
        <v>0.0</v>
      </c>
      <c r="AI74" s="64">
        <v>0.0</v>
      </c>
      <c r="AJ74" s="64">
        <v>0.0</v>
      </c>
      <c r="AK74" s="64">
        <v>0.0</v>
      </c>
      <c r="AL74" s="64">
        <v>0.0</v>
      </c>
      <c r="AM74" s="64">
        <v>0.0</v>
      </c>
      <c r="AN74" s="64">
        <v>0.0</v>
      </c>
      <c r="AO74" s="64">
        <v>0.0</v>
      </c>
      <c r="AP74" s="64">
        <v>0.0</v>
      </c>
      <c r="AQ74" s="64">
        <v>0.0</v>
      </c>
      <c r="AR74" s="64">
        <v>0.0</v>
      </c>
      <c r="AS74" s="64">
        <v>0.0</v>
      </c>
      <c r="AT74" s="64">
        <v>0.0</v>
      </c>
      <c r="AU74" s="64">
        <v>0.0</v>
      </c>
      <c r="AV74" s="64">
        <v>0.0</v>
      </c>
      <c r="AW74" s="64">
        <v>0.0</v>
      </c>
      <c r="AX74" s="64">
        <v>0.0</v>
      </c>
      <c r="AY74" s="64">
        <v>0.0</v>
      </c>
      <c r="AZ74" s="64">
        <v>0.0</v>
      </c>
      <c r="BA74" s="64">
        <v>0.0</v>
      </c>
      <c r="BB74" s="64">
        <v>0.0</v>
      </c>
      <c r="BC74" s="64">
        <v>0.0</v>
      </c>
      <c r="BD74" s="64">
        <v>0.0</v>
      </c>
      <c r="BE74" s="64">
        <v>0.0</v>
      </c>
      <c r="BF74" s="64">
        <v>0.0</v>
      </c>
      <c r="BG74" s="64">
        <v>0.0</v>
      </c>
      <c r="BH74" s="64">
        <v>0.0</v>
      </c>
      <c r="BI74" s="64">
        <v>0.0</v>
      </c>
      <c r="BJ74" s="64">
        <v>0.0</v>
      </c>
      <c r="BK74" s="64">
        <v>0.0</v>
      </c>
      <c r="BL74" s="64">
        <v>0.0</v>
      </c>
      <c r="BM74" s="64">
        <v>0.0</v>
      </c>
      <c r="BN74" s="64">
        <v>0.0</v>
      </c>
      <c r="BO74" s="64">
        <v>0.0</v>
      </c>
      <c r="BP74" s="64">
        <v>0.0</v>
      </c>
      <c r="BQ74" s="64">
        <v>0.0</v>
      </c>
      <c r="BR74" s="64">
        <v>0.0</v>
      </c>
      <c r="BS74" s="64">
        <v>0.0</v>
      </c>
      <c r="BT74" s="64">
        <v>0.0</v>
      </c>
      <c r="BU74" s="64">
        <v>0.0</v>
      </c>
      <c r="BV74" s="64">
        <v>0.0</v>
      </c>
      <c r="BW74" s="64">
        <v>0.0</v>
      </c>
      <c r="BX74" s="64">
        <v>0.0</v>
      </c>
      <c r="BY74" s="64"/>
    </row>
    <row r="75" ht="15.75" customHeight="1">
      <c r="A75" s="61" t="s">
        <v>776</v>
      </c>
      <c r="B75" s="65">
        <f t="shared" si="3"/>
        <v>53</v>
      </c>
      <c r="C75" s="66">
        <v>8.0</v>
      </c>
      <c r="D75" s="66">
        <v>8.0</v>
      </c>
      <c r="E75" s="66">
        <v>0.0</v>
      </c>
      <c r="F75" s="66">
        <v>8.0</v>
      </c>
      <c r="G75" s="66">
        <v>8.0</v>
      </c>
      <c r="H75" s="66">
        <v>0.0</v>
      </c>
      <c r="I75" s="66">
        <v>0.0</v>
      </c>
      <c r="J75" s="66">
        <v>0.0</v>
      </c>
      <c r="K75" s="66">
        <v>0.0</v>
      </c>
      <c r="L75" s="66">
        <v>0.0</v>
      </c>
      <c r="M75" s="66">
        <v>8.0</v>
      </c>
      <c r="N75" s="66">
        <v>8.0</v>
      </c>
      <c r="O75" s="66">
        <v>8.0</v>
      </c>
      <c r="P75" s="66">
        <v>8.0</v>
      </c>
      <c r="Q75" s="66">
        <v>8.0</v>
      </c>
      <c r="R75" s="66">
        <v>8.0</v>
      </c>
      <c r="S75" s="66">
        <v>8.0</v>
      </c>
      <c r="T75" s="66">
        <v>8.0</v>
      </c>
      <c r="U75" s="66">
        <v>8.0</v>
      </c>
      <c r="V75" s="66">
        <v>8.0</v>
      </c>
      <c r="W75" s="66">
        <v>8.0</v>
      </c>
      <c r="X75" s="66">
        <v>0.0</v>
      </c>
      <c r="Y75" s="66">
        <v>8.0</v>
      </c>
      <c r="Z75" s="66">
        <v>0.0</v>
      </c>
      <c r="AA75" s="66">
        <v>8.0</v>
      </c>
      <c r="AB75" s="66">
        <v>0.0</v>
      </c>
      <c r="AC75" s="66">
        <v>0.0</v>
      </c>
      <c r="AD75" s="66">
        <v>8.0</v>
      </c>
      <c r="AE75" s="66">
        <v>8.0</v>
      </c>
      <c r="AF75" s="66">
        <v>8.0</v>
      </c>
      <c r="AG75" s="66">
        <v>8.0</v>
      </c>
      <c r="AH75" s="66">
        <v>8.0</v>
      </c>
      <c r="AI75" s="66">
        <v>8.0</v>
      </c>
      <c r="AJ75" s="66">
        <v>0.0</v>
      </c>
      <c r="AK75" s="66">
        <v>8.0</v>
      </c>
      <c r="AL75" s="66">
        <v>8.0</v>
      </c>
      <c r="AM75" s="66">
        <v>0.0</v>
      </c>
      <c r="AN75" s="66">
        <v>8.0</v>
      </c>
      <c r="AO75" s="66">
        <v>8.0</v>
      </c>
      <c r="AP75" s="66">
        <v>8.0</v>
      </c>
      <c r="AQ75" s="66">
        <v>0.0</v>
      </c>
      <c r="AR75" s="66">
        <v>8.0</v>
      </c>
      <c r="AS75" s="66">
        <v>8.0</v>
      </c>
      <c r="AT75" s="66">
        <v>8.0</v>
      </c>
      <c r="AU75" s="66">
        <v>8.0</v>
      </c>
      <c r="AV75" s="66">
        <v>0.0</v>
      </c>
      <c r="AW75" s="66">
        <v>0.0</v>
      </c>
      <c r="AX75" s="66">
        <v>0.0</v>
      </c>
      <c r="AY75" s="66">
        <v>0.0</v>
      </c>
      <c r="AZ75" s="66">
        <v>8.0</v>
      </c>
      <c r="BA75" s="66">
        <v>8.0</v>
      </c>
      <c r="BB75" s="66">
        <v>8.0</v>
      </c>
      <c r="BC75" s="66">
        <v>4.0</v>
      </c>
      <c r="BD75" s="66">
        <v>8.0</v>
      </c>
      <c r="BE75" s="66">
        <v>4.0</v>
      </c>
      <c r="BF75" s="66">
        <v>0.0</v>
      </c>
      <c r="BG75" s="66">
        <v>0.0</v>
      </c>
      <c r="BH75" s="66">
        <v>8.0</v>
      </c>
      <c r="BI75" s="66">
        <v>0.0</v>
      </c>
      <c r="BJ75" s="66">
        <v>8.0</v>
      </c>
      <c r="BK75" s="66">
        <v>8.0</v>
      </c>
      <c r="BL75" s="66">
        <v>8.0</v>
      </c>
      <c r="BM75" s="66">
        <v>8.0</v>
      </c>
      <c r="BN75" s="66">
        <v>8.0</v>
      </c>
      <c r="BO75" s="66">
        <v>8.0</v>
      </c>
      <c r="BP75" s="66">
        <v>8.0</v>
      </c>
      <c r="BQ75" s="66">
        <v>8.0</v>
      </c>
      <c r="BR75" s="66">
        <v>8.0</v>
      </c>
      <c r="BS75" s="66">
        <v>8.0</v>
      </c>
      <c r="BT75" s="66">
        <v>8.0</v>
      </c>
      <c r="BU75" s="66">
        <v>0.0</v>
      </c>
      <c r="BV75" s="66">
        <v>8.0</v>
      </c>
      <c r="BW75" s="66">
        <v>8.0</v>
      </c>
      <c r="BX75" s="66">
        <v>8.0</v>
      </c>
      <c r="BY75" s="66"/>
    </row>
    <row r="76" ht="15.75" customHeight="1">
      <c r="A76" s="61" t="s">
        <v>777</v>
      </c>
      <c r="B76" s="65">
        <f t="shared" si="3"/>
        <v>61</v>
      </c>
      <c r="C76" s="66">
        <v>8.0</v>
      </c>
      <c r="D76" s="66">
        <v>8.0</v>
      </c>
      <c r="E76" s="66">
        <v>8.0</v>
      </c>
      <c r="F76" s="66">
        <v>8.0</v>
      </c>
      <c r="G76" s="66">
        <v>8.0</v>
      </c>
      <c r="H76" s="66">
        <v>0.0</v>
      </c>
      <c r="I76" s="66">
        <v>8.0</v>
      </c>
      <c r="J76" s="66">
        <v>0.0</v>
      </c>
      <c r="K76" s="66">
        <v>8.0</v>
      </c>
      <c r="L76" s="66">
        <v>8.0</v>
      </c>
      <c r="M76" s="66">
        <v>8.0</v>
      </c>
      <c r="N76" s="66">
        <v>8.0</v>
      </c>
      <c r="O76" s="66">
        <v>8.0</v>
      </c>
      <c r="P76" s="66">
        <v>8.0</v>
      </c>
      <c r="Q76" s="66">
        <v>8.0</v>
      </c>
      <c r="R76" s="66">
        <v>8.0</v>
      </c>
      <c r="S76" s="66">
        <v>8.0</v>
      </c>
      <c r="T76" s="66">
        <v>8.0</v>
      </c>
      <c r="U76" s="66">
        <v>8.0</v>
      </c>
      <c r="V76" s="66">
        <v>0.0</v>
      </c>
      <c r="W76" s="66">
        <v>8.0</v>
      </c>
      <c r="X76" s="66">
        <v>8.0</v>
      </c>
      <c r="Y76" s="66">
        <v>8.0</v>
      </c>
      <c r="Z76" s="66">
        <v>8.0</v>
      </c>
      <c r="AA76" s="66">
        <v>8.0</v>
      </c>
      <c r="AB76" s="66">
        <v>0.0</v>
      </c>
      <c r="AC76" s="66">
        <v>8.0</v>
      </c>
      <c r="AD76" s="66">
        <v>8.0</v>
      </c>
      <c r="AE76" s="66">
        <v>8.0</v>
      </c>
      <c r="AF76" s="66">
        <v>8.0</v>
      </c>
      <c r="AG76" s="66">
        <v>8.0</v>
      </c>
      <c r="AH76" s="66">
        <v>8.0</v>
      </c>
      <c r="AI76" s="66">
        <v>8.0</v>
      </c>
      <c r="AJ76" s="66">
        <v>0.0</v>
      </c>
      <c r="AK76" s="66">
        <v>8.0</v>
      </c>
      <c r="AL76" s="66">
        <v>8.0</v>
      </c>
      <c r="AM76" s="66">
        <v>0.0</v>
      </c>
      <c r="AN76" s="66">
        <v>8.0</v>
      </c>
      <c r="AO76" s="66">
        <v>8.0</v>
      </c>
      <c r="AP76" s="66">
        <v>8.0</v>
      </c>
      <c r="AQ76" s="66">
        <v>0.0</v>
      </c>
      <c r="AR76" s="66">
        <v>8.0</v>
      </c>
      <c r="AS76" s="66">
        <v>8.0</v>
      </c>
      <c r="AT76" s="66">
        <v>8.0</v>
      </c>
      <c r="AU76" s="66">
        <v>8.0</v>
      </c>
      <c r="AV76" s="66">
        <v>8.0</v>
      </c>
      <c r="AW76" s="66">
        <v>8.0</v>
      </c>
      <c r="AX76" s="66">
        <v>8.0</v>
      </c>
      <c r="AY76" s="66">
        <v>8.0</v>
      </c>
      <c r="AZ76" s="66">
        <v>0.0</v>
      </c>
      <c r="BA76" s="66">
        <v>8.0</v>
      </c>
      <c r="BB76" s="66">
        <v>8.0</v>
      </c>
      <c r="BC76" s="66">
        <v>8.0</v>
      </c>
      <c r="BD76" s="66">
        <v>8.0</v>
      </c>
      <c r="BE76" s="66">
        <v>8.0</v>
      </c>
      <c r="BF76" s="66">
        <v>0.0</v>
      </c>
      <c r="BG76" s="66">
        <v>8.0</v>
      </c>
      <c r="BH76" s="66">
        <v>0.0</v>
      </c>
      <c r="BI76" s="66">
        <v>8.0</v>
      </c>
      <c r="BJ76" s="66">
        <v>8.0</v>
      </c>
      <c r="BK76" s="66">
        <v>8.0</v>
      </c>
      <c r="BL76" s="66">
        <v>8.0</v>
      </c>
      <c r="BM76" s="66">
        <v>8.0</v>
      </c>
      <c r="BN76" s="66">
        <v>8.0</v>
      </c>
      <c r="BO76" s="66">
        <v>8.0</v>
      </c>
      <c r="BP76" s="66">
        <v>8.0</v>
      </c>
      <c r="BQ76" s="66">
        <v>8.0</v>
      </c>
      <c r="BR76" s="66">
        <v>0.0</v>
      </c>
      <c r="BS76" s="66">
        <v>0.0</v>
      </c>
      <c r="BT76" s="66">
        <v>0.0</v>
      </c>
      <c r="BU76" s="66">
        <v>8.0</v>
      </c>
      <c r="BV76" s="66">
        <v>8.0</v>
      </c>
      <c r="BW76" s="66">
        <v>8.0</v>
      </c>
      <c r="BX76" s="66">
        <v>8.0</v>
      </c>
      <c r="BY76" s="66"/>
    </row>
    <row r="77" ht="15.75" customHeight="1">
      <c r="A77" s="61" t="s">
        <v>778</v>
      </c>
      <c r="B77" s="65">
        <f t="shared" si="3"/>
        <v>53</v>
      </c>
      <c r="C77" s="66">
        <v>8.0</v>
      </c>
      <c r="D77" s="66">
        <v>0.0</v>
      </c>
      <c r="E77" s="66">
        <v>8.0</v>
      </c>
      <c r="F77" s="66">
        <v>0.0</v>
      </c>
      <c r="G77" s="66">
        <v>8.0</v>
      </c>
      <c r="H77" s="66">
        <v>8.0</v>
      </c>
      <c r="I77" s="66">
        <v>8.0</v>
      </c>
      <c r="J77" s="66">
        <v>8.0</v>
      </c>
      <c r="K77" s="66">
        <v>8.0</v>
      </c>
      <c r="L77" s="66">
        <v>0.0</v>
      </c>
      <c r="M77" s="66">
        <v>0.0</v>
      </c>
      <c r="N77" s="66">
        <v>0.0</v>
      </c>
      <c r="O77" s="66">
        <v>8.0</v>
      </c>
      <c r="P77" s="66">
        <v>8.0</v>
      </c>
      <c r="Q77" s="66">
        <v>8.0</v>
      </c>
      <c r="R77" s="66">
        <v>8.0</v>
      </c>
      <c r="S77" s="66">
        <v>8.0</v>
      </c>
      <c r="T77" s="66">
        <v>8.0</v>
      </c>
      <c r="U77" s="66">
        <v>0.0</v>
      </c>
      <c r="V77" s="66">
        <v>8.0</v>
      </c>
      <c r="W77" s="66">
        <v>8.0</v>
      </c>
      <c r="X77" s="66">
        <v>8.0</v>
      </c>
      <c r="Y77" s="66">
        <v>8.0</v>
      </c>
      <c r="Z77" s="66">
        <v>8.0</v>
      </c>
      <c r="AA77" s="66">
        <v>0.0</v>
      </c>
      <c r="AB77" s="66">
        <v>0.0</v>
      </c>
      <c r="AC77" s="66">
        <v>8.0</v>
      </c>
      <c r="AD77" s="66">
        <v>8.0</v>
      </c>
      <c r="AE77" s="66">
        <v>8.0</v>
      </c>
      <c r="AF77" s="66">
        <v>0.0</v>
      </c>
      <c r="AG77" s="66">
        <v>8.0</v>
      </c>
      <c r="AH77" s="66">
        <v>0.0</v>
      </c>
      <c r="AI77" s="66">
        <v>8.0</v>
      </c>
      <c r="AJ77" s="66">
        <v>0.0</v>
      </c>
      <c r="AK77" s="66">
        <v>8.0</v>
      </c>
      <c r="AL77" s="66">
        <v>0.0</v>
      </c>
      <c r="AM77" s="66">
        <v>0.0</v>
      </c>
      <c r="AN77" s="66">
        <v>0.0</v>
      </c>
      <c r="AO77" s="66">
        <v>4.0</v>
      </c>
      <c r="AP77" s="66">
        <v>8.0</v>
      </c>
      <c r="AQ77" s="66">
        <v>0.0</v>
      </c>
      <c r="AR77" s="66">
        <v>8.0</v>
      </c>
      <c r="AS77" s="66">
        <v>0.0</v>
      </c>
      <c r="AT77" s="66">
        <v>8.0</v>
      </c>
      <c r="AU77" s="66">
        <v>8.0</v>
      </c>
      <c r="AV77" s="66">
        <v>8.0</v>
      </c>
      <c r="AW77" s="66">
        <v>8.0</v>
      </c>
      <c r="AX77" s="66">
        <v>8.0</v>
      </c>
      <c r="AY77" s="66">
        <v>8.0</v>
      </c>
      <c r="AZ77" s="66">
        <v>8.0</v>
      </c>
      <c r="BA77" s="66">
        <v>8.0</v>
      </c>
      <c r="BB77" s="66">
        <v>4.0</v>
      </c>
      <c r="BC77" s="66">
        <v>8.0</v>
      </c>
      <c r="BD77" s="66">
        <v>4.0</v>
      </c>
      <c r="BE77" s="66">
        <v>8.0</v>
      </c>
      <c r="BF77" s="66">
        <v>8.0</v>
      </c>
      <c r="BG77" s="66">
        <v>8.0</v>
      </c>
      <c r="BH77" s="66">
        <v>8.0</v>
      </c>
      <c r="BI77" s="66">
        <v>8.0</v>
      </c>
      <c r="BJ77" s="66">
        <v>8.0</v>
      </c>
      <c r="BK77" s="66">
        <v>8.0</v>
      </c>
      <c r="BL77" s="66">
        <v>8.0</v>
      </c>
      <c r="BM77" s="66">
        <v>0.0</v>
      </c>
      <c r="BN77" s="66">
        <v>8.0</v>
      </c>
      <c r="BO77" s="66">
        <v>8.0</v>
      </c>
      <c r="BP77" s="66">
        <v>0.0</v>
      </c>
      <c r="BQ77" s="66">
        <v>0.0</v>
      </c>
      <c r="BR77" s="66">
        <v>0.0</v>
      </c>
      <c r="BS77" s="66">
        <v>8.0</v>
      </c>
      <c r="BT77" s="66">
        <v>8.0</v>
      </c>
      <c r="BU77" s="66">
        <v>8.0</v>
      </c>
      <c r="BV77" s="66">
        <v>8.0</v>
      </c>
      <c r="BW77" s="66">
        <v>8.0</v>
      </c>
      <c r="BX77" s="66">
        <v>0.0</v>
      </c>
      <c r="BY77" s="66"/>
    </row>
    <row r="78" ht="15.75" customHeight="1">
      <c r="A78" s="61" t="s">
        <v>779</v>
      </c>
      <c r="B78" s="65">
        <f t="shared" si="3"/>
        <v>61</v>
      </c>
      <c r="C78" s="66">
        <v>8.0</v>
      </c>
      <c r="D78" s="66">
        <v>8.0</v>
      </c>
      <c r="E78" s="66">
        <v>8.0</v>
      </c>
      <c r="F78" s="66">
        <v>8.0</v>
      </c>
      <c r="G78" s="66">
        <v>0.0</v>
      </c>
      <c r="H78" s="66">
        <v>8.0</v>
      </c>
      <c r="I78" s="66">
        <v>4.0</v>
      </c>
      <c r="J78" s="66">
        <v>8.0</v>
      </c>
      <c r="K78" s="66">
        <v>8.0</v>
      </c>
      <c r="L78" s="66">
        <v>8.0</v>
      </c>
      <c r="M78" s="66">
        <v>8.0</v>
      </c>
      <c r="N78" s="66">
        <v>8.0</v>
      </c>
      <c r="O78" s="66">
        <v>0.0</v>
      </c>
      <c r="P78" s="66">
        <v>8.0</v>
      </c>
      <c r="Q78" s="66">
        <v>8.0</v>
      </c>
      <c r="R78" s="66">
        <v>8.0</v>
      </c>
      <c r="S78" s="66">
        <v>8.0</v>
      </c>
      <c r="T78" s="66">
        <v>8.0</v>
      </c>
      <c r="U78" s="66">
        <v>8.0</v>
      </c>
      <c r="V78" s="66">
        <v>8.0</v>
      </c>
      <c r="W78" s="66">
        <v>8.0</v>
      </c>
      <c r="X78" s="66">
        <v>8.0</v>
      </c>
      <c r="Y78" s="66">
        <v>8.0</v>
      </c>
      <c r="Z78" s="66">
        <v>8.0</v>
      </c>
      <c r="AA78" s="66">
        <v>8.0</v>
      </c>
      <c r="AB78" s="66">
        <v>0.0</v>
      </c>
      <c r="AC78" s="66">
        <v>8.0</v>
      </c>
      <c r="AD78" s="66">
        <v>8.0</v>
      </c>
      <c r="AE78" s="66">
        <v>8.0</v>
      </c>
      <c r="AF78" s="66">
        <v>8.0</v>
      </c>
      <c r="AG78" s="66">
        <v>0.0</v>
      </c>
      <c r="AH78" s="66">
        <v>8.0</v>
      </c>
      <c r="AI78" s="66">
        <v>8.0</v>
      </c>
      <c r="AJ78" s="66">
        <v>0.0</v>
      </c>
      <c r="AK78" s="66">
        <v>0.0</v>
      </c>
      <c r="AL78" s="66">
        <v>0.0</v>
      </c>
      <c r="AM78" s="66">
        <v>0.0</v>
      </c>
      <c r="AN78" s="66">
        <v>8.0</v>
      </c>
      <c r="AO78" s="66">
        <v>8.0</v>
      </c>
      <c r="AP78" s="66">
        <v>8.0</v>
      </c>
      <c r="AQ78" s="66">
        <v>0.0</v>
      </c>
      <c r="AR78" s="66">
        <v>8.0</v>
      </c>
      <c r="AS78" s="66">
        <v>8.0</v>
      </c>
      <c r="AT78" s="66">
        <v>8.0</v>
      </c>
      <c r="AU78" s="66">
        <v>8.0</v>
      </c>
      <c r="AV78" s="66">
        <v>8.0</v>
      </c>
      <c r="AW78" s="66">
        <v>8.0</v>
      </c>
      <c r="AX78" s="66">
        <v>8.0</v>
      </c>
      <c r="AY78" s="66">
        <v>8.0</v>
      </c>
      <c r="AZ78" s="66">
        <v>8.0</v>
      </c>
      <c r="BA78" s="66">
        <v>8.0</v>
      </c>
      <c r="BB78" s="66">
        <v>0.0</v>
      </c>
      <c r="BC78" s="66">
        <v>8.0</v>
      </c>
      <c r="BD78" s="66">
        <v>8.0</v>
      </c>
      <c r="BE78" s="66">
        <v>8.0</v>
      </c>
      <c r="BF78" s="66">
        <v>8.0</v>
      </c>
      <c r="BG78" s="66">
        <v>8.0</v>
      </c>
      <c r="BH78" s="66">
        <v>0.0</v>
      </c>
      <c r="BI78" s="66">
        <v>8.0</v>
      </c>
      <c r="BJ78" s="66">
        <v>0.0</v>
      </c>
      <c r="BK78" s="66">
        <v>8.0</v>
      </c>
      <c r="BL78" s="66">
        <v>8.0</v>
      </c>
      <c r="BM78" s="66">
        <v>8.0</v>
      </c>
      <c r="BN78" s="66">
        <v>8.0</v>
      </c>
      <c r="BO78" s="66">
        <v>0.0</v>
      </c>
      <c r="BP78" s="66">
        <v>8.0</v>
      </c>
      <c r="BQ78" s="66">
        <v>8.0</v>
      </c>
      <c r="BR78" s="66">
        <v>8.0</v>
      </c>
      <c r="BS78" s="66">
        <v>8.0</v>
      </c>
      <c r="BT78" s="66">
        <v>8.0</v>
      </c>
      <c r="BU78" s="66">
        <v>8.0</v>
      </c>
      <c r="BV78" s="66">
        <v>8.0</v>
      </c>
      <c r="BW78" s="66">
        <v>8.0</v>
      </c>
      <c r="BX78" s="66">
        <v>8.0</v>
      </c>
      <c r="BY78" s="66"/>
    </row>
    <row r="79" ht="15.75" customHeight="1">
      <c r="A79" s="61" t="s">
        <v>780</v>
      </c>
      <c r="B79" s="65">
        <f t="shared" si="3"/>
        <v>60</v>
      </c>
      <c r="C79" s="66">
        <v>8.0</v>
      </c>
      <c r="D79" s="66">
        <v>8.0</v>
      </c>
      <c r="E79" s="66">
        <v>8.0</v>
      </c>
      <c r="F79" s="66">
        <v>8.0</v>
      </c>
      <c r="G79" s="66">
        <v>8.0</v>
      </c>
      <c r="H79" s="66">
        <v>8.0</v>
      </c>
      <c r="I79" s="66">
        <v>8.0</v>
      </c>
      <c r="J79" s="66">
        <v>8.0</v>
      </c>
      <c r="K79" s="66">
        <v>8.0</v>
      </c>
      <c r="L79" s="66">
        <v>0.0</v>
      </c>
      <c r="M79" s="66">
        <v>8.0</v>
      </c>
      <c r="N79" s="66">
        <v>8.0</v>
      </c>
      <c r="O79" s="66">
        <v>0.0</v>
      </c>
      <c r="P79" s="66">
        <v>8.0</v>
      </c>
      <c r="Q79" s="66">
        <v>8.0</v>
      </c>
      <c r="R79" s="66">
        <v>8.0</v>
      </c>
      <c r="S79" s="66">
        <v>8.0</v>
      </c>
      <c r="T79" s="66">
        <v>8.0</v>
      </c>
      <c r="U79" s="66">
        <v>8.0</v>
      </c>
      <c r="V79" s="66">
        <v>8.0</v>
      </c>
      <c r="W79" s="66">
        <v>8.0</v>
      </c>
      <c r="X79" s="66">
        <v>8.0</v>
      </c>
      <c r="Y79" s="66">
        <v>8.0</v>
      </c>
      <c r="Z79" s="66">
        <v>8.0</v>
      </c>
      <c r="AA79" s="66">
        <v>8.0</v>
      </c>
      <c r="AB79" s="66">
        <v>0.0</v>
      </c>
      <c r="AC79" s="66">
        <v>8.0</v>
      </c>
      <c r="AD79" s="66">
        <v>8.0</v>
      </c>
      <c r="AE79" s="66">
        <v>8.0</v>
      </c>
      <c r="AF79" s="66">
        <v>0.0</v>
      </c>
      <c r="AG79" s="66">
        <v>8.0</v>
      </c>
      <c r="AH79" s="66">
        <v>8.0</v>
      </c>
      <c r="AI79" s="66">
        <v>0.0</v>
      </c>
      <c r="AJ79" s="66">
        <v>0.0</v>
      </c>
      <c r="AK79" s="66">
        <v>0.0</v>
      </c>
      <c r="AL79" s="66">
        <v>8.0</v>
      </c>
      <c r="AM79" s="66">
        <v>0.0</v>
      </c>
      <c r="AN79" s="66">
        <v>8.0</v>
      </c>
      <c r="AO79" s="66">
        <v>8.0</v>
      </c>
      <c r="AP79" s="66">
        <v>8.0</v>
      </c>
      <c r="AQ79" s="66">
        <v>8.0</v>
      </c>
      <c r="AR79" s="66">
        <v>0.0</v>
      </c>
      <c r="AS79" s="66">
        <v>8.0</v>
      </c>
      <c r="AT79" s="66">
        <v>0.0</v>
      </c>
      <c r="AU79" s="66">
        <v>4.0</v>
      </c>
      <c r="AV79" s="66">
        <v>8.0</v>
      </c>
      <c r="AW79" s="66">
        <v>0.0</v>
      </c>
      <c r="AX79" s="66">
        <v>8.0</v>
      </c>
      <c r="AY79" s="66">
        <v>8.0</v>
      </c>
      <c r="AZ79" s="66">
        <v>8.0</v>
      </c>
      <c r="BA79" s="66">
        <v>8.0</v>
      </c>
      <c r="BB79" s="66">
        <v>8.0</v>
      </c>
      <c r="BC79" s="66">
        <v>8.0</v>
      </c>
      <c r="BD79" s="66">
        <v>8.0</v>
      </c>
      <c r="BE79" s="66">
        <v>8.0</v>
      </c>
      <c r="BF79" s="66">
        <v>0.0</v>
      </c>
      <c r="BG79" s="66">
        <v>8.0</v>
      </c>
      <c r="BH79" s="66">
        <v>8.0</v>
      </c>
      <c r="BI79" s="66">
        <v>8.0</v>
      </c>
      <c r="BJ79" s="66">
        <v>8.0</v>
      </c>
      <c r="BK79" s="66">
        <v>8.0</v>
      </c>
      <c r="BL79" s="66">
        <v>0.0</v>
      </c>
      <c r="BM79" s="66">
        <v>8.0</v>
      </c>
      <c r="BN79" s="66">
        <v>0.0</v>
      </c>
      <c r="BO79" s="66">
        <v>8.0</v>
      </c>
      <c r="BP79" s="66">
        <v>8.0</v>
      </c>
      <c r="BQ79" s="66">
        <v>8.0</v>
      </c>
      <c r="BR79" s="66">
        <v>8.0</v>
      </c>
      <c r="BS79" s="66">
        <v>8.0</v>
      </c>
      <c r="BT79" s="66">
        <v>8.0</v>
      </c>
      <c r="BU79" s="66">
        <v>8.0</v>
      </c>
      <c r="BV79" s="66">
        <v>8.0</v>
      </c>
      <c r="BW79" s="66">
        <v>8.0</v>
      </c>
      <c r="BX79" s="66">
        <v>8.0</v>
      </c>
      <c r="BY79" s="66"/>
    </row>
    <row r="80" ht="15.75" customHeight="1">
      <c r="A80" s="61" t="s">
        <v>781</v>
      </c>
      <c r="B80" s="65">
        <f t="shared" si="3"/>
        <v>63</v>
      </c>
      <c r="C80" s="66">
        <v>8.0</v>
      </c>
      <c r="D80" s="66">
        <v>8.0</v>
      </c>
      <c r="E80" s="66">
        <v>8.0</v>
      </c>
      <c r="F80" s="66">
        <v>8.0</v>
      </c>
      <c r="G80" s="66">
        <v>8.0</v>
      </c>
      <c r="H80" s="66">
        <v>8.0</v>
      </c>
      <c r="I80" s="66">
        <v>8.0</v>
      </c>
      <c r="J80" s="66">
        <v>0.0</v>
      </c>
      <c r="K80" s="66">
        <v>8.0</v>
      </c>
      <c r="L80" s="66">
        <v>0.0</v>
      </c>
      <c r="M80" s="66">
        <v>8.0</v>
      </c>
      <c r="N80" s="66">
        <v>8.0</v>
      </c>
      <c r="O80" s="66">
        <v>8.0</v>
      </c>
      <c r="P80" s="66">
        <v>8.0</v>
      </c>
      <c r="Q80" s="66">
        <v>8.0</v>
      </c>
      <c r="R80" s="66">
        <v>8.0</v>
      </c>
      <c r="S80" s="66">
        <v>8.0</v>
      </c>
      <c r="T80" s="66">
        <v>8.0</v>
      </c>
      <c r="U80" s="66">
        <v>8.0</v>
      </c>
      <c r="V80" s="66">
        <v>8.0</v>
      </c>
      <c r="W80" s="66">
        <v>8.0</v>
      </c>
      <c r="X80" s="66">
        <v>8.0</v>
      </c>
      <c r="Y80" s="66">
        <v>8.0</v>
      </c>
      <c r="Z80" s="66">
        <v>8.0</v>
      </c>
      <c r="AA80" s="66">
        <v>8.0</v>
      </c>
      <c r="AB80" s="66">
        <v>0.0</v>
      </c>
      <c r="AC80" s="66">
        <v>8.0</v>
      </c>
      <c r="AD80" s="66">
        <v>0.0</v>
      </c>
      <c r="AE80" s="66">
        <v>8.0</v>
      </c>
      <c r="AF80" s="66">
        <v>8.0</v>
      </c>
      <c r="AG80" s="66">
        <v>8.0</v>
      </c>
      <c r="AH80" s="66">
        <v>8.0</v>
      </c>
      <c r="AI80" s="66">
        <v>8.0</v>
      </c>
      <c r="AJ80" s="66">
        <v>0.0</v>
      </c>
      <c r="AK80" s="66">
        <v>8.0</v>
      </c>
      <c r="AL80" s="66">
        <v>8.0</v>
      </c>
      <c r="AM80" s="66">
        <v>0.0</v>
      </c>
      <c r="AN80" s="66">
        <v>8.0</v>
      </c>
      <c r="AO80" s="66">
        <v>0.0</v>
      </c>
      <c r="AP80" s="66">
        <v>0.0</v>
      </c>
      <c r="AQ80" s="66">
        <v>8.0</v>
      </c>
      <c r="AR80" s="66">
        <v>8.0</v>
      </c>
      <c r="AS80" s="66">
        <v>8.0</v>
      </c>
      <c r="AT80" s="66">
        <v>8.0</v>
      </c>
      <c r="AU80" s="66">
        <v>8.0</v>
      </c>
      <c r="AV80" s="66">
        <v>8.0</v>
      </c>
      <c r="AW80" s="66">
        <v>8.0</v>
      </c>
      <c r="AX80" s="66">
        <v>8.0</v>
      </c>
      <c r="AY80" s="66">
        <v>8.0</v>
      </c>
      <c r="AZ80" s="66">
        <v>8.0</v>
      </c>
      <c r="BA80" s="66">
        <v>8.0</v>
      </c>
      <c r="BB80" s="66">
        <v>8.0</v>
      </c>
      <c r="BC80" s="66">
        <v>8.0</v>
      </c>
      <c r="BD80" s="66">
        <v>8.0</v>
      </c>
      <c r="BE80" s="66">
        <v>8.0</v>
      </c>
      <c r="BF80" s="66">
        <v>8.0</v>
      </c>
      <c r="BG80" s="66">
        <v>8.0</v>
      </c>
      <c r="BH80" s="66">
        <v>8.0</v>
      </c>
      <c r="BI80" s="66">
        <v>0.0</v>
      </c>
      <c r="BJ80" s="66">
        <v>8.0</v>
      </c>
      <c r="BK80" s="66">
        <v>8.0</v>
      </c>
      <c r="BL80" s="66">
        <v>8.0</v>
      </c>
      <c r="BM80" s="66">
        <v>8.0</v>
      </c>
      <c r="BN80" s="66">
        <v>8.0</v>
      </c>
      <c r="BO80" s="66">
        <v>8.0</v>
      </c>
      <c r="BP80" s="66">
        <v>8.0</v>
      </c>
      <c r="BQ80" s="66">
        <v>0.0</v>
      </c>
      <c r="BR80" s="66">
        <v>8.0</v>
      </c>
      <c r="BS80" s="66">
        <v>0.0</v>
      </c>
      <c r="BT80" s="66">
        <v>8.0</v>
      </c>
      <c r="BU80" s="66">
        <v>8.0</v>
      </c>
      <c r="BV80" s="66">
        <v>8.0</v>
      </c>
      <c r="BW80" s="66">
        <v>8.0</v>
      </c>
      <c r="BX80" s="66">
        <v>8.0</v>
      </c>
      <c r="BY80" s="66"/>
    </row>
    <row r="81" ht="15.75" customHeight="1">
      <c r="A81" s="61" t="s">
        <v>782</v>
      </c>
      <c r="B81" s="65">
        <f t="shared" si="3"/>
        <v>63</v>
      </c>
      <c r="C81" s="66">
        <v>0.0</v>
      </c>
      <c r="D81" s="66">
        <v>8.0</v>
      </c>
      <c r="E81" s="66">
        <v>8.0</v>
      </c>
      <c r="F81" s="66">
        <v>8.0</v>
      </c>
      <c r="G81" s="66">
        <v>8.0</v>
      </c>
      <c r="H81" s="66">
        <v>8.0</v>
      </c>
      <c r="I81" s="66">
        <v>8.0</v>
      </c>
      <c r="J81" s="66">
        <v>0.0</v>
      </c>
      <c r="K81" s="66">
        <v>8.0</v>
      </c>
      <c r="L81" s="66">
        <v>8.0</v>
      </c>
      <c r="M81" s="66">
        <v>8.0</v>
      </c>
      <c r="N81" s="66">
        <v>0.0</v>
      </c>
      <c r="O81" s="66">
        <v>8.0</v>
      </c>
      <c r="P81" s="66">
        <v>8.0</v>
      </c>
      <c r="Q81" s="66">
        <v>8.0</v>
      </c>
      <c r="R81" s="66">
        <v>8.0</v>
      </c>
      <c r="S81" s="66">
        <v>0.0</v>
      </c>
      <c r="T81" s="66">
        <v>8.0</v>
      </c>
      <c r="U81" s="66">
        <v>8.0</v>
      </c>
      <c r="V81" s="66">
        <v>8.0</v>
      </c>
      <c r="W81" s="66">
        <v>8.0</v>
      </c>
      <c r="X81" s="66">
        <v>0.0</v>
      </c>
      <c r="Y81" s="66">
        <v>8.0</v>
      </c>
      <c r="Z81" s="66">
        <v>8.0</v>
      </c>
      <c r="AA81" s="66">
        <v>8.0</v>
      </c>
      <c r="AB81" s="66">
        <v>0.0</v>
      </c>
      <c r="AC81" s="66">
        <v>8.0</v>
      </c>
      <c r="AD81" s="66">
        <v>8.0</v>
      </c>
      <c r="AE81" s="66">
        <v>0.0</v>
      </c>
      <c r="AF81" s="66">
        <v>8.0</v>
      </c>
      <c r="AG81" s="66">
        <v>8.0</v>
      </c>
      <c r="AH81" s="66">
        <v>8.0</v>
      </c>
      <c r="AI81" s="66">
        <v>8.0</v>
      </c>
      <c r="AJ81" s="66">
        <v>0.0</v>
      </c>
      <c r="AK81" s="66">
        <v>8.0</v>
      </c>
      <c r="AL81" s="66">
        <v>8.0</v>
      </c>
      <c r="AM81" s="66">
        <v>0.0</v>
      </c>
      <c r="AN81" s="66">
        <v>0.0</v>
      </c>
      <c r="AO81" s="66">
        <v>8.0</v>
      </c>
      <c r="AP81" s="66">
        <v>8.0</v>
      </c>
      <c r="AQ81" s="66">
        <v>8.0</v>
      </c>
      <c r="AR81" s="66">
        <v>8.0</v>
      </c>
      <c r="AS81" s="66">
        <v>8.0</v>
      </c>
      <c r="AT81" s="66">
        <v>8.0</v>
      </c>
      <c r="AU81" s="66">
        <v>8.0</v>
      </c>
      <c r="AV81" s="66">
        <v>8.0</v>
      </c>
      <c r="AW81" s="66">
        <v>8.0</v>
      </c>
      <c r="AX81" s="66">
        <v>8.0</v>
      </c>
      <c r="AY81" s="66">
        <v>8.0</v>
      </c>
      <c r="AZ81" s="66">
        <v>8.0</v>
      </c>
      <c r="BA81" s="66">
        <v>8.0</v>
      </c>
      <c r="BB81" s="66">
        <v>8.0</v>
      </c>
      <c r="BC81" s="66">
        <v>8.0</v>
      </c>
      <c r="BD81" s="66">
        <v>8.0</v>
      </c>
      <c r="BE81" s="66">
        <v>8.0</v>
      </c>
      <c r="BF81" s="66">
        <v>8.0</v>
      </c>
      <c r="BG81" s="66">
        <v>8.0</v>
      </c>
      <c r="BH81" s="66">
        <v>8.0</v>
      </c>
      <c r="BI81" s="66">
        <v>8.0</v>
      </c>
      <c r="BJ81" s="66">
        <v>8.0</v>
      </c>
      <c r="BK81" s="66">
        <v>8.0</v>
      </c>
      <c r="BL81" s="66">
        <v>8.0</v>
      </c>
      <c r="BM81" s="66">
        <v>8.0</v>
      </c>
      <c r="BN81" s="66">
        <v>8.0</v>
      </c>
      <c r="BO81" s="66">
        <v>8.0</v>
      </c>
      <c r="BP81" s="66">
        <v>8.0</v>
      </c>
      <c r="BQ81" s="66">
        <v>8.0</v>
      </c>
      <c r="BR81" s="66">
        <v>8.0</v>
      </c>
      <c r="BS81" s="66">
        <v>8.0</v>
      </c>
      <c r="BT81" s="66">
        <v>8.0</v>
      </c>
      <c r="BU81" s="66">
        <v>8.0</v>
      </c>
      <c r="BV81" s="66">
        <v>8.0</v>
      </c>
      <c r="BW81" s="66">
        <v>8.0</v>
      </c>
      <c r="BX81" s="66">
        <v>0.0</v>
      </c>
      <c r="BY81" s="66"/>
    </row>
    <row r="82" ht="15.75" customHeight="1">
      <c r="A82" s="61" t="s">
        <v>783</v>
      </c>
      <c r="B82" s="65">
        <f t="shared" si="3"/>
        <v>61</v>
      </c>
      <c r="C82" s="66">
        <v>8.0</v>
      </c>
      <c r="D82" s="66">
        <v>8.0</v>
      </c>
      <c r="E82" s="66">
        <v>0.0</v>
      </c>
      <c r="F82" s="66">
        <v>8.0</v>
      </c>
      <c r="G82" s="66">
        <v>8.0</v>
      </c>
      <c r="H82" s="66">
        <v>8.0</v>
      </c>
      <c r="I82" s="66">
        <v>8.0</v>
      </c>
      <c r="J82" s="66">
        <v>0.0</v>
      </c>
      <c r="K82" s="66">
        <v>0.0</v>
      </c>
      <c r="L82" s="66">
        <v>8.0</v>
      </c>
      <c r="M82" s="66">
        <v>8.0</v>
      </c>
      <c r="N82" s="66">
        <v>0.0</v>
      </c>
      <c r="O82" s="66">
        <v>8.0</v>
      </c>
      <c r="P82" s="66">
        <v>8.0</v>
      </c>
      <c r="Q82" s="66">
        <v>8.0</v>
      </c>
      <c r="R82" s="66">
        <v>0.0</v>
      </c>
      <c r="S82" s="66">
        <v>8.0</v>
      </c>
      <c r="T82" s="66">
        <v>8.0</v>
      </c>
      <c r="U82" s="66">
        <v>8.0</v>
      </c>
      <c r="V82" s="66">
        <v>8.0</v>
      </c>
      <c r="W82" s="66">
        <v>8.0</v>
      </c>
      <c r="X82" s="66">
        <v>0.0</v>
      </c>
      <c r="Y82" s="66">
        <v>8.0</v>
      </c>
      <c r="Z82" s="66">
        <v>0.0</v>
      </c>
      <c r="AA82" s="66">
        <v>8.0</v>
      </c>
      <c r="AB82" s="66">
        <v>0.0</v>
      </c>
      <c r="AC82" s="66">
        <v>8.0</v>
      </c>
      <c r="AD82" s="66">
        <v>8.0</v>
      </c>
      <c r="AE82" s="66">
        <v>8.0</v>
      </c>
      <c r="AF82" s="66">
        <v>8.0</v>
      </c>
      <c r="AG82" s="66">
        <v>8.0</v>
      </c>
      <c r="AH82" s="66">
        <v>8.0</v>
      </c>
      <c r="AI82" s="66">
        <v>8.0</v>
      </c>
      <c r="AJ82" s="66">
        <v>0.0</v>
      </c>
      <c r="AK82" s="66">
        <v>8.0</v>
      </c>
      <c r="AL82" s="66">
        <v>8.0</v>
      </c>
      <c r="AM82" s="66">
        <v>0.0</v>
      </c>
      <c r="AN82" s="66">
        <v>8.0</v>
      </c>
      <c r="AO82" s="66">
        <v>8.0</v>
      </c>
      <c r="AP82" s="66">
        <v>8.0</v>
      </c>
      <c r="AQ82" s="66">
        <v>8.0</v>
      </c>
      <c r="AR82" s="66">
        <v>8.0</v>
      </c>
      <c r="AS82" s="66">
        <v>8.0</v>
      </c>
      <c r="AT82" s="66">
        <v>8.0</v>
      </c>
      <c r="AU82" s="66">
        <v>8.0</v>
      </c>
      <c r="AV82" s="66">
        <v>0.0</v>
      </c>
      <c r="AW82" s="66">
        <v>8.0</v>
      </c>
      <c r="AX82" s="66">
        <v>0.0</v>
      </c>
      <c r="AY82" s="66">
        <v>0.0</v>
      </c>
      <c r="AZ82" s="66">
        <v>8.0</v>
      </c>
      <c r="BA82" s="66">
        <v>8.0</v>
      </c>
      <c r="BB82" s="66">
        <v>8.0</v>
      </c>
      <c r="BC82" s="66">
        <v>8.0</v>
      </c>
      <c r="BD82" s="66">
        <v>8.0</v>
      </c>
      <c r="BE82" s="66">
        <v>8.0</v>
      </c>
      <c r="BF82" s="66">
        <v>8.0</v>
      </c>
      <c r="BG82" s="66">
        <v>8.0</v>
      </c>
      <c r="BH82" s="66">
        <v>8.0</v>
      </c>
      <c r="BI82" s="66">
        <v>8.0</v>
      </c>
      <c r="BJ82" s="66">
        <v>8.0</v>
      </c>
      <c r="BK82" s="66">
        <v>8.0</v>
      </c>
      <c r="BL82" s="66">
        <v>8.0</v>
      </c>
      <c r="BM82" s="66">
        <v>8.0</v>
      </c>
      <c r="BN82" s="66">
        <v>8.0</v>
      </c>
      <c r="BO82" s="66">
        <v>8.0</v>
      </c>
      <c r="BP82" s="66">
        <v>8.0</v>
      </c>
      <c r="BQ82" s="66">
        <v>8.0</v>
      </c>
      <c r="BR82" s="66">
        <v>8.0</v>
      </c>
      <c r="BS82" s="66">
        <v>8.0</v>
      </c>
      <c r="BT82" s="66">
        <v>8.0</v>
      </c>
      <c r="BU82" s="66">
        <v>8.0</v>
      </c>
      <c r="BV82" s="66">
        <v>8.0</v>
      </c>
      <c r="BW82" s="66">
        <v>8.0</v>
      </c>
      <c r="BX82" s="66">
        <v>8.0</v>
      </c>
      <c r="BY82" s="66"/>
    </row>
    <row r="83" ht="15.75" customHeight="1">
      <c r="A83" s="61" t="s">
        <v>784</v>
      </c>
      <c r="B83" s="65">
        <f t="shared" si="3"/>
        <v>64</v>
      </c>
      <c r="C83" s="66">
        <v>8.0</v>
      </c>
      <c r="D83" s="66">
        <v>8.0</v>
      </c>
      <c r="E83" s="66">
        <v>8.0</v>
      </c>
      <c r="F83" s="66">
        <v>8.0</v>
      </c>
      <c r="G83" s="66">
        <v>8.0</v>
      </c>
      <c r="H83" s="66">
        <v>8.0</v>
      </c>
      <c r="I83" s="66">
        <v>0.0</v>
      </c>
      <c r="J83" s="66">
        <v>0.0</v>
      </c>
      <c r="K83" s="66">
        <v>8.0</v>
      </c>
      <c r="L83" s="66">
        <v>8.0</v>
      </c>
      <c r="M83" s="66">
        <v>8.0</v>
      </c>
      <c r="N83" s="66">
        <v>8.0</v>
      </c>
      <c r="O83" s="66">
        <v>8.0</v>
      </c>
      <c r="P83" s="66">
        <v>8.0</v>
      </c>
      <c r="Q83" s="66">
        <v>8.0</v>
      </c>
      <c r="R83" s="66">
        <v>8.0</v>
      </c>
      <c r="S83" s="66">
        <v>8.0</v>
      </c>
      <c r="T83" s="66">
        <v>8.0</v>
      </c>
      <c r="U83" s="66">
        <v>8.0</v>
      </c>
      <c r="V83" s="66">
        <v>0.0</v>
      </c>
      <c r="W83" s="66">
        <v>8.0</v>
      </c>
      <c r="X83" s="66">
        <v>0.0</v>
      </c>
      <c r="Y83" s="66">
        <v>8.0</v>
      </c>
      <c r="Z83" s="66">
        <v>8.0</v>
      </c>
      <c r="AA83" s="66">
        <v>8.0</v>
      </c>
      <c r="AB83" s="66">
        <v>0.0</v>
      </c>
      <c r="AC83" s="66">
        <v>0.0</v>
      </c>
      <c r="AD83" s="66">
        <v>8.0</v>
      </c>
      <c r="AE83" s="66">
        <v>8.0</v>
      </c>
      <c r="AF83" s="66">
        <v>8.0</v>
      </c>
      <c r="AG83" s="66">
        <v>8.0</v>
      </c>
      <c r="AH83" s="66">
        <v>8.0</v>
      </c>
      <c r="AI83" s="66">
        <v>8.0</v>
      </c>
      <c r="AJ83" s="66">
        <v>0.0</v>
      </c>
      <c r="AK83" s="66">
        <v>8.0</v>
      </c>
      <c r="AL83" s="66">
        <v>8.0</v>
      </c>
      <c r="AM83" s="66">
        <v>0.0</v>
      </c>
      <c r="AN83" s="66">
        <v>8.0</v>
      </c>
      <c r="AO83" s="66">
        <v>8.0</v>
      </c>
      <c r="AP83" s="66">
        <v>8.0</v>
      </c>
      <c r="AQ83" s="66">
        <v>8.0</v>
      </c>
      <c r="AR83" s="66">
        <v>8.0</v>
      </c>
      <c r="AS83" s="66">
        <v>8.0</v>
      </c>
      <c r="AT83" s="66">
        <v>8.0</v>
      </c>
      <c r="AU83" s="66">
        <v>8.0</v>
      </c>
      <c r="AV83" s="66">
        <v>8.0</v>
      </c>
      <c r="AW83" s="66">
        <v>0.0</v>
      </c>
      <c r="AX83" s="66">
        <v>8.0</v>
      </c>
      <c r="AY83" s="66">
        <v>8.0</v>
      </c>
      <c r="AZ83" s="66">
        <v>8.0</v>
      </c>
      <c r="BA83" s="66">
        <v>8.0</v>
      </c>
      <c r="BB83" s="66">
        <v>8.0</v>
      </c>
      <c r="BC83" s="66">
        <v>8.0</v>
      </c>
      <c r="BD83" s="66">
        <v>8.0</v>
      </c>
      <c r="BE83" s="66" t="s">
        <v>896</v>
      </c>
      <c r="BF83" s="66">
        <v>8.0</v>
      </c>
      <c r="BG83" s="66">
        <v>8.0</v>
      </c>
      <c r="BH83" s="66">
        <v>8.0</v>
      </c>
      <c r="BI83" s="66">
        <v>8.0</v>
      </c>
      <c r="BJ83" s="66">
        <v>8.0</v>
      </c>
      <c r="BK83" s="66">
        <v>8.0</v>
      </c>
      <c r="BL83" s="66">
        <v>8.0</v>
      </c>
      <c r="BM83" s="66">
        <v>8.0</v>
      </c>
      <c r="BN83" s="66">
        <v>8.0</v>
      </c>
      <c r="BO83" s="66">
        <v>8.0</v>
      </c>
      <c r="BP83" s="66">
        <v>8.0</v>
      </c>
      <c r="BQ83" s="66">
        <v>8.0</v>
      </c>
      <c r="BR83" s="66">
        <v>8.0</v>
      </c>
      <c r="BS83" s="66">
        <v>8.0</v>
      </c>
      <c r="BT83" s="66">
        <v>0.0</v>
      </c>
      <c r="BU83" s="66">
        <v>8.0</v>
      </c>
      <c r="BV83" s="66">
        <v>8.0</v>
      </c>
      <c r="BW83" s="66">
        <v>8.0</v>
      </c>
      <c r="BX83" s="66">
        <v>8.0</v>
      </c>
      <c r="BY83" s="66"/>
    </row>
    <row r="84" ht="15.75" customHeight="1">
      <c r="A84" s="61" t="s">
        <v>785</v>
      </c>
      <c r="B84" s="65">
        <f t="shared" si="3"/>
        <v>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row>
    <row r="85" ht="15.75" customHeight="1">
      <c r="A85" s="61" t="s">
        <v>786</v>
      </c>
      <c r="B85" s="65">
        <f t="shared" si="3"/>
        <v>0</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row>
    <row r="86" ht="15.75" customHeight="1">
      <c r="A86" s="61" t="s">
        <v>787</v>
      </c>
      <c r="B86" s="65">
        <f t="shared" si="3"/>
        <v>0</v>
      </c>
      <c r="C86" s="61"/>
      <c r="D86" s="61"/>
      <c r="E86" s="61"/>
      <c r="F86" s="61"/>
      <c r="G86" s="61"/>
      <c r="H86" s="7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row>
    <row r="87" ht="15.75" customHeight="1">
      <c r="A87" s="61" t="s">
        <v>788</v>
      </c>
      <c r="B87" s="65">
        <f t="shared" si="3"/>
        <v>0</v>
      </c>
      <c r="C87" s="61"/>
      <c r="D87" s="61"/>
      <c r="E87" s="61"/>
      <c r="F87" s="61"/>
      <c r="G87" s="61"/>
      <c r="H87" s="79"/>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row>
    <row r="88" ht="15.75" customHeight="1">
      <c r="A88" s="61" t="s">
        <v>789</v>
      </c>
      <c r="B88" s="65">
        <f t="shared" si="3"/>
        <v>0</v>
      </c>
      <c r="C88" s="61"/>
      <c r="D88" s="61"/>
      <c r="E88" s="61"/>
      <c r="F88" s="61"/>
      <c r="G88" s="61"/>
      <c r="H88" s="79"/>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row>
    <row r="89" ht="15.75" customHeight="1">
      <c r="A89" s="61" t="s">
        <v>790</v>
      </c>
      <c r="B89" s="65">
        <f t="shared" si="3"/>
        <v>0</v>
      </c>
      <c r="C89" s="61"/>
      <c r="D89" s="61"/>
      <c r="E89" s="61"/>
      <c r="F89" s="61"/>
      <c r="G89" s="61"/>
      <c r="H89" s="79"/>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row>
    <row r="90" ht="15.75" customHeight="1">
      <c r="A90" s="61" t="s">
        <v>791</v>
      </c>
      <c r="B90" s="65">
        <f t="shared" si="3"/>
        <v>0</v>
      </c>
      <c r="C90" s="61"/>
      <c r="D90" s="61"/>
      <c r="E90" s="61"/>
      <c r="F90" s="61"/>
      <c r="G90" s="61"/>
      <c r="H90" s="7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row>
    <row r="91" ht="15.75" customHeight="1">
      <c r="A91" s="61" t="s">
        <v>792</v>
      </c>
      <c r="B91" s="65">
        <f t="shared" si="3"/>
        <v>0</v>
      </c>
      <c r="C91" s="61"/>
      <c r="D91" s="61"/>
      <c r="E91" s="61"/>
      <c r="F91" s="61"/>
      <c r="G91" s="61"/>
      <c r="H91" s="79"/>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row>
    <row r="92" ht="15.75" customHeight="1">
      <c r="A92" s="61" t="s">
        <v>793</v>
      </c>
      <c r="B92" s="65">
        <f t="shared" si="3"/>
        <v>0</v>
      </c>
      <c r="C92" s="80"/>
      <c r="D92" s="80"/>
      <c r="E92" s="80"/>
      <c r="F92" s="80"/>
      <c r="G92" s="80"/>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row>
    <row r="93" ht="15.75" customHeight="1">
      <c r="A93" s="61" t="s">
        <v>794</v>
      </c>
      <c r="B93" s="65">
        <f t="shared" si="3"/>
        <v>0</v>
      </c>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row>
    <row r="94" ht="15.75" customHeight="1">
      <c r="A94" s="61" t="s">
        <v>795</v>
      </c>
      <c r="B94" s="65">
        <f t="shared" si="3"/>
        <v>0</v>
      </c>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row>
    <row r="95" ht="15.75" customHeight="1">
      <c r="A95" s="61" t="s">
        <v>796</v>
      </c>
      <c r="B95" s="65">
        <f t="shared" si="3"/>
        <v>0</v>
      </c>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row>
    <row r="96" ht="15.75" customHeight="1">
      <c r="A96" s="61" t="s">
        <v>797</v>
      </c>
      <c r="B96" s="65">
        <f t="shared" si="3"/>
        <v>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row>
    <row r="97" ht="15.75" customHeight="1">
      <c r="A97" s="61" t="s">
        <v>798</v>
      </c>
      <c r="B97" s="65">
        <f t="shared" si="3"/>
        <v>0</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row>
    <row r="98" ht="15.75" customHeight="1">
      <c r="A98" s="61" t="s">
        <v>799</v>
      </c>
      <c r="B98" s="65">
        <f t="shared" si="3"/>
        <v>0</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row>
    <row r="99" ht="15.75" customHeight="1">
      <c r="A99" s="61" t="s">
        <v>800</v>
      </c>
      <c r="B99" s="65">
        <f t="shared" si="3"/>
        <v>0</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row>
    <row r="100" ht="15.75" customHeight="1">
      <c r="A100" s="61" t="s">
        <v>801</v>
      </c>
      <c r="B100" s="65">
        <f t="shared" si="3"/>
        <v>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row>
    <row r="101" ht="15.75" customHeight="1">
      <c r="A101" s="61" t="s">
        <v>802</v>
      </c>
      <c r="B101" s="65">
        <f t="shared" si="3"/>
        <v>0</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row>
    <row r="102" ht="15.75" customHeight="1">
      <c r="A102" s="61" t="s">
        <v>803</v>
      </c>
      <c r="B102" s="65" t="s">
        <v>897</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row>
    <row r="103" ht="15.75" customHeight="1">
      <c r="A103" s="61"/>
      <c r="B103" s="65"/>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row>
    <row r="104" ht="15.75" customHeight="1">
      <c r="A104" s="61"/>
      <c r="B104" s="65"/>
      <c r="C104" s="64">
        <f>SUM(C10:BX10)</f>
        <v>307910000</v>
      </c>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row>
    <row r="105" ht="15.75" customHeight="1">
      <c r="A105" s="61"/>
      <c r="B105" s="65"/>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row>
    <row r="106" ht="15.75" customHeight="1">
      <c r="A106" s="61"/>
      <c r="B106" s="65"/>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row>
    <row r="107" ht="15.75" customHeight="1">
      <c r="A107" s="61"/>
      <c r="B107" s="65"/>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row>
    <row r="108" ht="15.75" customHeight="1">
      <c r="A108" s="61"/>
      <c r="B108" s="65"/>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row>
    <row r="109" ht="15.75" customHeight="1">
      <c r="A109" s="61"/>
      <c r="B109" s="65"/>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row>
    <row r="110" ht="15.75" customHeight="1">
      <c r="A110" s="61"/>
      <c r="B110" s="65"/>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row>
    <row r="111" ht="15.75" customHeight="1">
      <c r="A111" s="61"/>
      <c r="B111" s="65"/>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row>
    <row r="112" ht="15.75" customHeight="1">
      <c r="A112" s="61"/>
      <c r="B112" s="65"/>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row>
    <row r="113" ht="15.75" customHeight="1">
      <c r="A113" s="61"/>
      <c r="B113" s="65"/>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row>
    <row r="114" ht="15.75" customHeight="1">
      <c r="A114" s="61"/>
      <c r="B114" s="65"/>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row>
    <row r="115" ht="15.75" customHeight="1">
      <c r="A115" s="61"/>
      <c r="B115" s="65"/>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row>
    <row r="116" ht="15.75" customHeight="1">
      <c r="A116" s="61"/>
      <c r="B116" s="65"/>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row>
    <row r="117" ht="15.75" customHeight="1">
      <c r="A117" s="61"/>
      <c r="B117" s="65"/>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row>
    <row r="118" ht="15.75" customHeight="1">
      <c r="A118" s="61"/>
      <c r="B118" s="65"/>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row>
    <row r="119" ht="15.75" customHeight="1">
      <c r="A119" s="61"/>
      <c r="B119" s="65"/>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row>
    <row r="120" ht="15.75" customHeight="1">
      <c r="A120" s="61"/>
      <c r="B120" s="65"/>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row>
    <row r="121" ht="15.75" customHeight="1">
      <c r="A121" s="61"/>
      <c r="B121" s="65"/>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row>
    <row r="122" ht="15.75" customHeight="1">
      <c r="A122" s="61"/>
      <c r="B122" s="65"/>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row>
    <row r="123" ht="15.75" customHeight="1">
      <c r="A123" s="61"/>
      <c r="B123" s="65"/>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row>
    <row r="124" ht="15.75" customHeight="1">
      <c r="A124" s="61"/>
      <c r="B124" s="65"/>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row>
    <row r="125" ht="15.75" customHeight="1">
      <c r="A125" s="61"/>
      <c r="B125" s="65"/>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row>
    <row r="126" ht="15.75" customHeight="1">
      <c r="A126" s="61"/>
      <c r="B126" s="65"/>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row>
    <row r="127" ht="15.75" customHeight="1">
      <c r="A127" s="61"/>
      <c r="B127" s="65"/>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row>
    <row r="128" ht="15.75" customHeight="1">
      <c r="A128" s="61"/>
      <c r="B128" s="65"/>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row>
    <row r="129" ht="15.75" customHeight="1">
      <c r="A129" s="61"/>
      <c r="B129" s="65"/>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row>
    <row r="130" ht="15.75" customHeight="1">
      <c r="A130" s="61"/>
      <c r="B130" s="65"/>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row>
    <row r="131" ht="15.75" customHeight="1">
      <c r="A131" s="61"/>
      <c r="B131" s="62"/>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row>
    <row r="132" ht="15.75" customHeight="1">
      <c r="A132" s="61"/>
      <c r="B132" s="62"/>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row>
    <row r="133" ht="15.75" customHeight="1">
      <c r="A133" s="61"/>
      <c r="B133" s="62"/>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row>
    <row r="134" ht="15.75" customHeight="1">
      <c r="A134" s="61"/>
      <c r="B134" s="62"/>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row>
    <row r="135" ht="15.75" customHeight="1">
      <c r="A135" s="61"/>
      <c r="B135" s="62"/>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row>
    <row r="136" ht="15.75" customHeight="1">
      <c r="A136" s="61"/>
      <c r="B136" s="62"/>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row>
    <row r="137" ht="15.75" customHeight="1">
      <c r="A137" s="61"/>
      <c r="B137" s="62"/>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row>
    <row r="138" ht="15.75" customHeight="1">
      <c r="A138" s="61"/>
      <c r="B138" s="62"/>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row>
    <row r="139" ht="15.75" customHeight="1">
      <c r="A139" s="61"/>
      <c r="B139" s="62"/>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row>
    <row r="140" ht="15.75" customHeight="1">
      <c r="A140" s="61"/>
      <c r="B140" s="62"/>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row>
    <row r="141" ht="15.75" customHeight="1">
      <c r="A141" s="61"/>
      <c r="B141" s="62"/>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row>
    <row r="142" ht="15.75" customHeight="1">
      <c r="A142" s="61"/>
      <c r="B142" s="6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row>
    <row r="143" ht="15.75" customHeight="1">
      <c r="A143" s="61"/>
      <c r="B143" s="62"/>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row>
    <row r="144" ht="15.75" customHeight="1">
      <c r="A144" s="61"/>
      <c r="B144" s="62"/>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row>
    <row r="145" ht="15.75" customHeight="1">
      <c r="A145" s="61"/>
      <c r="B145" s="62"/>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row>
    <row r="146" ht="15.75" customHeight="1">
      <c r="A146" s="61"/>
      <c r="B146" s="62"/>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row>
    <row r="147" ht="15.75" customHeight="1">
      <c r="A147" s="61"/>
      <c r="B147" s="62"/>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row>
    <row r="148" ht="15.75" customHeight="1">
      <c r="A148" s="61"/>
      <c r="B148" s="62"/>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row>
    <row r="149" ht="15.75" customHeight="1">
      <c r="A149" s="61"/>
      <c r="B149" s="62"/>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row>
    <row r="150" ht="15.75" customHeight="1">
      <c r="A150" s="61"/>
      <c r="B150" s="62"/>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row>
    <row r="151" ht="15.75" customHeight="1">
      <c r="A151" s="61"/>
      <c r="B151" s="62"/>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row>
    <row r="152" ht="15.75" customHeight="1">
      <c r="A152" s="61"/>
      <c r="B152" s="62"/>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row>
    <row r="153" ht="15.75" customHeight="1">
      <c r="A153" s="61"/>
      <c r="B153" s="62"/>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row>
    <row r="154" ht="15.75" customHeight="1">
      <c r="A154" s="61"/>
      <c r="B154" s="62"/>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row>
    <row r="155" ht="15.75" customHeight="1">
      <c r="A155" s="61"/>
      <c r="B155" s="62"/>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row>
    <row r="156" ht="15.75" customHeight="1">
      <c r="A156" s="61"/>
      <c r="B156" s="62"/>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row>
    <row r="157" ht="15.75" customHeight="1">
      <c r="A157" s="61"/>
      <c r="B157" s="62"/>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row>
    <row r="158" ht="15.75" customHeight="1">
      <c r="A158" s="61"/>
      <c r="B158" s="62"/>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row>
    <row r="159" ht="15.75" customHeight="1">
      <c r="A159" s="61"/>
      <c r="B159" s="62"/>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row>
    <row r="160" ht="15.75" customHeight="1">
      <c r="A160" s="61"/>
      <c r="B160" s="62"/>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row>
    <row r="161" ht="15.75" customHeight="1">
      <c r="A161" s="61"/>
      <c r="B161" s="62"/>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row>
    <row r="162" ht="15.75" customHeight="1">
      <c r="A162" s="61"/>
      <c r="B162" s="62"/>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row>
    <row r="163" ht="15.75" customHeight="1">
      <c r="A163" s="61"/>
      <c r="B163" s="62"/>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row>
    <row r="164" ht="15.75" customHeight="1">
      <c r="A164" s="61"/>
      <c r="B164" s="62"/>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row>
    <row r="165" ht="15.75" customHeight="1">
      <c r="A165" s="61"/>
      <c r="B165" s="62"/>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row>
    <row r="166" ht="15.75" customHeight="1">
      <c r="A166" s="61"/>
      <c r="B166" s="62"/>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row>
    <row r="167" ht="15.75" customHeight="1">
      <c r="A167" s="61"/>
      <c r="B167" s="62"/>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row>
    <row r="168" ht="15.75" customHeight="1">
      <c r="A168" s="61"/>
      <c r="B168" s="62"/>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row>
    <row r="169" ht="15.75" customHeight="1">
      <c r="A169" s="61"/>
      <c r="B169" s="62"/>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row>
    <row r="170" ht="15.75" customHeight="1">
      <c r="A170" s="61"/>
      <c r="B170" s="62"/>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row>
    <row r="171" ht="15.75" customHeight="1">
      <c r="A171" s="61"/>
      <c r="B171" s="62"/>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row>
    <row r="172" ht="15.75" customHeight="1">
      <c r="A172" s="61"/>
      <c r="B172" s="62"/>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row>
    <row r="173" ht="15.75" customHeight="1">
      <c r="A173" s="61"/>
      <c r="B173" s="62"/>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row>
    <row r="174" ht="15.75" customHeight="1">
      <c r="A174" s="61"/>
      <c r="B174" s="62"/>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row>
    <row r="175" ht="15.75" customHeight="1">
      <c r="A175" s="61"/>
      <c r="B175" s="62"/>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row>
    <row r="176" ht="15.75" customHeight="1">
      <c r="A176" s="61"/>
      <c r="B176" s="62"/>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row>
    <row r="177" ht="15.75" customHeight="1">
      <c r="A177" s="61"/>
      <c r="B177" s="62"/>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row>
    <row r="178" ht="15.75" customHeight="1">
      <c r="A178" s="61"/>
      <c r="B178" s="62"/>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row>
    <row r="179" ht="15.75" customHeight="1">
      <c r="A179" s="61"/>
      <c r="B179" s="62"/>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row>
    <row r="180" ht="15.75" customHeight="1">
      <c r="A180" s="61"/>
      <c r="B180" s="62"/>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row>
    <row r="181" ht="15.75" customHeight="1">
      <c r="A181" s="61"/>
      <c r="B181" s="62"/>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row>
    <row r="182" ht="15.75" customHeight="1">
      <c r="A182" s="61"/>
      <c r="B182" s="62"/>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row>
    <row r="183" ht="15.75" customHeight="1">
      <c r="A183" s="61"/>
      <c r="B183" s="62"/>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row>
    <row r="184" ht="15.75" customHeight="1">
      <c r="A184" s="61"/>
      <c r="B184" s="62"/>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row>
    <row r="185" ht="15.75" customHeight="1">
      <c r="A185" s="61"/>
      <c r="B185" s="62"/>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row>
    <row r="186" ht="15.75" customHeight="1">
      <c r="A186" s="61"/>
      <c r="B186" s="62"/>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row>
    <row r="187" ht="15.75" customHeight="1">
      <c r="A187" s="61"/>
      <c r="B187" s="62"/>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row>
    <row r="188" ht="15.75" customHeight="1">
      <c r="A188" s="61"/>
      <c r="B188" s="62"/>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row>
    <row r="189" ht="15.75" customHeight="1">
      <c r="A189" s="61"/>
      <c r="B189" s="62"/>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row>
    <row r="190" ht="15.75" customHeight="1">
      <c r="A190" s="61"/>
      <c r="B190" s="62"/>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row>
    <row r="191" ht="15.75" customHeight="1">
      <c r="A191" s="61"/>
      <c r="B191" s="62"/>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row>
    <row r="192" ht="15.75" customHeight="1">
      <c r="A192" s="61"/>
      <c r="B192" s="62"/>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row>
    <row r="193" ht="15.75" customHeight="1">
      <c r="A193" s="61"/>
      <c r="B193" s="62"/>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row>
    <row r="194" ht="15.75" customHeight="1">
      <c r="A194" s="61"/>
      <c r="B194" s="62"/>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row>
    <row r="195" ht="15.75" customHeight="1">
      <c r="A195" s="61"/>
      <c r="B195" s="62"/>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row>
    <row r="196" ht="15.75" customHeight="1">
      <c r="A196" s="61"/>
      <c r="B196" s="62"/>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row>
    <row r="197" ht="15.75" customHeight="1">
      <c r="A197" s="61"/>
      <c r="B197" s="62"/>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row>
    <row r="198" ht="15.75" customHeight="1">
      <c r="A198" s="61"/>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row>
    <row r="199" ht="15.75" customHeight="1">
      <c r="A199" s="61"/>
      <c r="B199" s="62"/>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row>
    <row r="200" ht="15.75" customHeight="1">
      <c r="A200" s="61"/>
      <c r="B200" s="62"/>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row>
    <row r="201" ht="15.75" customHeight="1">
      <c r="A201" s="61"/>
      <c r="B201" s="62"/>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row>
    <row r="202" ht="15.75" customHeight="1">
      <c r="A202" s="61"/>
      <c r="B202" s="62"/>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row>
    <row r="203" ht="15.75" customHeight="1">
      <c r="A203" s="61"/>
      <c r="B203" s="62"/>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row>
    <row r="204" ht="15.75" customHeight="1">
      <c r="A204" s="61"/>
      <c r="B204" s="62"/>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row>
    <row r="205" ht="15.75" customHeight="1">
      <c r="A205" s="61"/>
      <c r="B205" s="62"/>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row>
    <row r="206" ht="15.75" customHeight="1">
      <c r="A206" s="61"/>
      <c r="B206" s="62"/>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row>
    <row r="207" ht="15.75" customHeight="1">
      <c r="A207" s="61"/>
      <c r="B207" s="62"/>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row>
    <row r="208" ht="15.75" customHeight="1">
      <c r="A208" s="61"/>
      <c r="B208" s="62"/>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row>
    <row r="209" ht="15.75" customHeight="1">
      <c r="A209" s="61"/>
      <c r="B209" s="62"/>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row>
    <row r="210" ht="15.75" customHeight="1">
      <c r="A210" s="61"/>
      <c r="B210" s="62"/>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row>
    <row r="211" ht="15.75" customHeight="1">
      <c r="A211" s="61"/>
      <c r="B211" s="62"/>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row>
    <row r="212" ht="15.75" customHeight="1">
      <c r="A212" s="61"/>
      <c r="B212" s="62"/>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row>
    <row r="213" ht="15.75" customHeight="1">
      <c r="A213" s="61"/>
      <c r="B213" s="62"/>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row>
    <row r="214" ht="15.75" customHeight="1">
      <c r="A214" s="61"/>
      <c r="B214" s="62"/>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row>
    <row r="215" ht="15.75" customHeight="1">
      <c r="A215" s="61"/>
      <c r="B215" s="62"/>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row>
    <row r="216" ht="15.75" customHeight="1">
      <c r="A216" s="61"/>
      <c r="B216" s="62"/>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row>
    <row r="217" ht="15.75" customHeight="1">
      <c r="A217" s="61"/>
      <c r="B217" s="6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row>
    <row r="218" ht="15.75" customHeight="1">
      <c r="A218" s="61"/>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row>
    <row r="219" ht="15.75" customHeight="1">
      <c r="A219" s="61"/>
      <c r="B219" s="62"/>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row>
    <row r="220" ht="15.75" customHeight="1">
      <c r="A220" s="61"/>
      <c r="B220" s="62"/>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row>
    <row r="221" ht="15.75" customHeight="1">
      <c r="A221" s="61"/>
      <c r="B221" s="62"/>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row>
    <row r="222" ht="15.75" customHeight="1">
      <c r="A222" s="61"/>
      <c r="B222" s="62"/>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row>
    <row r="223" ht="15.75" customHeight="1">
      <c r="A223" s="61"/>
      <c r="B223" s="62"/>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row>
    <row r="224" ht="15.75" customHeight="1">
      <c r="A224" s="61"/>
      <c r="B224" s="62"/>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row>
    <row r="225" ht="15.75" customHeight="1">
      <c r="A225" s="61"/>
      <c r="B225" s="62"/>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row>
    <row r="226" ht="15.75" customHeight="1">
      <c r="A226" s="61"/>
      <c r="B226" s="62"/>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row>
    <row r="227" ht="15.75" customHeight="1">
      <c r="A227" s="61"/>
      <c r="B227" s="62"/>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row>
    <row r="228" ht="15.75" customHeight="1">
      <c r="A228" s="61"/>
      <c r="B228" s="62"/>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row>
    <row r="229" ht="15.75" customHeight="1">
      <c r="A229" s="61"/>
      <c r="B229" s="62"/>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row>
    <row r="230" ht="15.75" customHeight="1">
      <c r="A230" s="61"/>
      <c r="B230" s="62"/>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row>
    <row r="231" ht="15.75" customHeight="1">
      <c r="A231" s="61"/>
      <c r="B231" s="62"/>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row>
    <row r="232" ht="15.75" customHeight="1">
      <c r="A232" s="61"/>
      <c r="B232" s="62"/>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row>
    <row r="233" ht="15.75" customHeight="1">
      <c r="A233" s="61"/>
      <c r="B233" s="62"/>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row>
    <row r="234" ht="15.75" customHeight="1">
      <c r="A234" s="61"/>
      <c r="B234" s="62"/>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row>
    <row r="235" ht="15.75" customHeight="1">
      <c r="A235" s="61"/>
      <c r="B235" s="62"/>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row>
    <row r="236" ht="15.75" customHeight="1">
      <c r="A236" s="61"/>
      <c r="B236" s="62"/>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row>
    <row r="237" ht="15.75" customHeight="1">
      <c r="A237" s="61"/>
      <c r="B237" s="62"/>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row>
    <row r="238" ht="15.75" customHeight="1">
      <c r="A238" s="61"/>
      <c r="B238" s="62"/>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row>
    <row r="239" ht="15.75" customHeight="1">
      <c r="A239" s="61"/>
      <c r="B239" s="62"/>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row>
    <row r="240" ht="15.75" customHeight="1">
      <c r="A240" s="61"/>
      <c r="B240" s="62"/>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row>
    <row r="241" ht="15.75" customHeight="1">
      <c r="A241" s="61"/>
      <c r="B241" s="62"/>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row>
    <row r="242" ht="15.75" customHeight="1">
      <c r="A242" s="61"/>
      <c r="B242" s="62"/>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row>
    <row r="243" ht="15.75" customHeight="1">
      <c r="A243" s="61"/>
      <c r="B243" s="62"/>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row>
    <row r="244" ht="15.75" customHeight="1">
      <c r="A244" s="61"/>
      <c r="B244" s="62"/>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row>
    <row r="245" ht="15.75" customHeight="1">
      <c r="A245" s="61"/>
      <c r="B245" s="62"/>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row>
    <row r="246" ht="15.75" customHeight="1">
      <c r="A246" s="61"/>
      <c r="B246" s="62"/>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row>
    <row r="247" ht="15.75" customHeight="1">
      <c r="A247" s="61"/>
      <c r="B247" s="62"/>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row>
    <row r="248" ht="15.75" customHeight="1">
      <c r="A248" s="61"/>
      <c r="B248" s="62"/>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row>
    <row r="249" ht="15.75" customHeight="1">
      <c r="A249" s="61"/>
      <c r="B249" s="62"/>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row>
    <row r="250" ht="15.75" customHeight="1">
      <c r="A250" s="61"/>
      <c r="B250" s="62"/>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row>
    <row r="251" ht="15.75" customHeight="1">
      <c r="A251" s="61"/>
      <c r="B251" s="62"/>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row>
    <row r="252" ht="15.75" customHeight="1">
      <c r="A252" s="61"/>
      <c r="B252" s="62"/>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row>
    <row r="253" ht="15.75" customHeight="1">
      <c r="A253" s="61"/>
      <c r="B253" s="62"/>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row>
    <row r="254" ht="15.75" customHeight="1">
      <c r="A254" s="61"/>
      <c r="B254" s="62"/>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row>
    <row r="255" ht="15.75" customHeight="1">
      <c r="A255" s="61"/>
      <c r="B255" s="62"/>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row>
    <row r="256" ht="15.75" customHeight="1">
      <c r="A256" s="61"/>
      <c r="B256" s="62"/>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row>
    <row r="257" ht="15.75" customHeight="1">
      <c r="A257" s="61"/>
      <c r="B257" s="62"/>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row>
    <row r="258" ht="15.75" customHeight="1">
      <c r="A258" s="61"/>
      <c r="B258" s="62"/>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row>
    <row r="259" ht="15.75" customHeight="1">
      <c r="A259" s="61"/>
      <c r="B259" s="62"/>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row>
    <row r="260" ht="15.75" customHeight="1">
      <c r="A260" s="61"/>
      <c r="B260" s="62"/>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row>
    <row r="261" ht="15.75" customHeight="1">
      <c r="A261" s="61"/>
      <c r="B261" s="62"/>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row>
    <row r="262" ht="15.75" customHeight="1">
      <c r="A262" s="61"/>
      <c r="B262" s="62"/>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row>
    <row r="263" ht="15.75" customHeight="1">
      <c r="A263" s="61"/>
      <c r="B263" s="62"/>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row>
    <row r="264" ht="15.75" customHeight="1">
      <c r="A264" s="61"/>
      <c r="B264" s="62"/>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row>
    <row r="265" ht="15.75" customHeight="1">
      <c r="A265" s="61"/>
      <c r="B265" s="62"/>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row>
    <row r="266" ht="15.75" customHeight="1">
      <c r="A266" s="61"/>
      <c r="B266" s="62"/>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row>
    <row r="267" ht="15.75" customHeight="1">
      <c r="A267" s="61"/>
      <c r="B267" s="62"/>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row>
    <row r="268" ht="15.75" customHeight="1">
      <c r="A268" s="61"/>
      <c r="B268" s="62"/>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row>
    <row r="269" ht="15.75" customHeight="1">
      <c r="A269" s="61"/>
      <c r="B269" s="62"/>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row>
    <row r="270" ht="15.75" customHeight="1">
      <c r="A270" s="61"/>
      <c r="B270" s="62"/>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row>
    <row r="271" ht="15.75" customHeight="1">
      <c r="A271" s="61"/>
      <c r="B271" s="62"/>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row>
    <row r="272" ht="15.75" customHeight="1">
      <c r="A272" s="61"/>
      <c r="B272" s="62"/>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row>
    <row r="273" ht="15.75" customHeight="1">
      <c r="A273" s="61"/>
      <c r="B273" s="62"/>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row>
    <row r="274" ht="15.75" customHeight="1">
      <c r="A274" s="61"/>
      <c r="B274" s="62"/>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row>
    <row r="275" ht="15.75" customHeight="1">
      <c r="A275" s="61"/>
      <c r="B275" s="62"/>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row>
    <row r="276" ht="15.75" customHeight="1">
      <c r="A276" s="61"/>
      <c r="B276" s="62"/>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row>
    <row r="277" ht="15.75" customHeight="1">
      <c r="A277" s="61"/>
      <c r="B277" s="62"/>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row>
    <row r="278" ht="15.75" customHeight="1">
      <c r="A278" s="61"/>
      <c r="B278" s="62"/>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row>
    <row r="279" ht="15.75" customHeight="1">
      <c r="A279" s="61"/>
      <c r="B279" s="62"/>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row>
    <row r="280" ht="15.75" customHeight="1">
      <c r="A280" s="61"/>
      <c r="B280" s="62"/>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row>
    <row r="281" ht="15.75" customHeight="1">
      <c r="A281" s="61"/>
      <c r="B281" s="62"/>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row>
    <row r="282" ht="15.75" customHeight="1">
      <c r="A282" s="61"/>
      <c r="B282" s="62"/>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row>
    <row r="283" ht="15.75" customHeight="1">
      <c r="A283" s="61"/>
      <c r="B283" s="62"/>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row>
    <row r="284" ht="15.75" customHeight="1">
      <c r="A284" s="61"/>
      <c r="B284" s="62"/>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row>
    <row r="285" ht="15.75" customHeight="1">
      <c r="A285" s="61"/>
      <c r="B285" s="62"/>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row>
    <row r="286" ht="15.75" customHeight="1">
      <c r="A286" s="61"/>
      <c r="B286" s="62"/>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row>
    <row r="287" ht="15.75" customHeight="1">
      <c r="A287" s="61"/>
      <c r="B287" s="62"/>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row>
    <row r="288" ht="15.75" customHeight="1">
      <c r="A288" s="61"/>
      <c r="B288" s="62"/>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row>
    <row r="289" ht="15.75" customHeight="1">
      <c r="A289" s="61"/>
      <c r="B289" s="62"/>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row>
    <row r="290" ht="15.75" customHeight="1">
      <c r="A290" s="61"/>
      <c r="B290" s="62"/>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row>
    <row r="291" ht="15.75" customHeight="1">
      <c r="A291" s="61"/>
      <c r="B291" s="62"/>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row>
    <row r="292" ht="15.75" customHeight="1">
      <c r="A292" s="61"/>
      <c r="B292" s="62"/>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row>
    <row r="293" ht="15.75" customHeight="1">
      <c r="A293" s="61"/>
      <c r="B293" s="62"/>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row>
    <row r="294" ht="15.75" customHeight="1">
      <c r="A294" s="61"/>
      <c r="B294" s="62"/>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row>
    <row r="295" ht="15.75" customHeight="1">
      <c r="A295" s="61"/>
      <c r="B295" s="62"/>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row>
    <row r="296" ht="15.75" customHeight="1">
      <c r="A296" s="61"/>
      <c r="B296" s="62"/>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row>
    <row r="297" ht="15.75" customHeight="1">
      <c r="A297" s="61"/>
      <c r="B297" s="62"/>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row>
    <row r="298" ht="15.75" customHeight="1">
      <c r="A298" s="61"/>
      <c r="B298" s="62"/>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row>
    <row r="299" ht="15.75" customHeight="1">
      <c r="A299" s="61"/>
      <c r="B299" s="62"/>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row>
    <row r="300" ht="15.75" customHeight="1">
      <c r="A300" s="61"/>
      <c r="B300" s="62"/>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row>
    <row r="301" ht="15.75" customHeight="1">
      <c r="A301" s="61"/>
      <c r="B301" s="62"/>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row>
    <row r="302" ht="15.75" customHeight="1">
      <c r="A302" s="61"/>
      <c r="B302" s="62"/>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row>
    <row r="303" ht="15.75" customHeight="1">
      <c r="A303" s="61"/>
      <c r="B303" s="62"/>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row>
    <row r="304" ht="15.75" customHeight="1">
      <c r="A304" s="61"/>
      <c r="B304" s="62"/>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1" t="s">
        <v>898</v>
      </c>
      <c r="B1" s="81" t="s">
        <v>899</v>
      </c>
      <c r="C1" s="81" t="s">
        <v>900</v>
      </c>
      <c r="D1" s="81" t="s">
        <v>901</v>
      </c>
      <c r="E1" s="81"/>
      <c r="F1" s="81"/>
      <c r="G1" s="81"/>
      <c r="H1" s="81"/>
      <c r="I1" s="81"/>
      <c r="J1" s="81"/>
      <c r="K1" s="81"/>
      <c r="L1" s="81"/>
      <c r="M1" s="81"/>
      <c r="N1" s="81"/>
      <c r="O1" s="81"/>
      <c r="P1" s="81"/>
      <c r="Q1" s="81"/>
      <c r="R1" s="81"/>
      <c r="S1" s="81"/>
      <c r="T1" s="81"/>
      <c r="U1" s="81"/>
      <c r="V1" s="81"/>
      <c r="W1" s="81"/>
      <c r="X1" s="81"/>
      <c r="Y1" s="81"/>
      <c r="Z1" s="81"/>
    </row>
    <row r="2" ht="15.75" customHeight="1">
      <c r="A2" s="81" t="s">
        <v>902</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903</v>
      </c>
      <c r="B3" s="81">
        <v>4.0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904</v>
      </c>
      <c r="B4" s="81">
        <v>4.0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905</v>
      </c>
      <c r="B5" s="81">
        <v>4.0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t="s">
        <v>906</v>
      </c>
      <c r="B6" s="81">
        <v>0.5</v>
      </c>
      <c r="C6" s="81">
        <v>1.0</v>
      </c>
      <c r="D6" s="81">
        <v>1200.0</v>
      </c>
      <c r="E6" s="82" t="s">
        <v>907</v>
      </c>
      <c r="F6" s="81"/>
      <c r="G6" s="81"/>
      <c r="H6" s="81"/>
      <c r="I6" s="81"/>
      <c r="J6" s="81"/>
      <c r="K6" s="81"/>
      <c r="L6" s="81"/>
      <c r="M6" s="81"/>
      <c r="N6" s="81"/>
      <c r="O6" s="81"/>
      <c r="P6" s="81"/>
      <c r="Q6" s="81"/>
      <c r="R6" s="81"/>
      <c r="S6" s="81"/>
      <c r="T6" s="81"/>
      <c r="U6" s="81"/>
      <c r="V6" s="81"/>
      <c r="W6" s="81"/>
      <c r="X6" s="81"/>
      <c r="Y6" s="81"/>
      <c r="Z6" s="81"/>
    </row>
    <row r="7" ht="15.75" customHeight="1">
      <c r="A7" s="81" t="s">
        <v>908</v>
      </c>
      <c r="B7" s="81">
        <v>0.5</v>
      </c>
      <c r="C7" s="81">
        <v>1.0</v>
      </c>
      <c r="D7" s="81">
        <v>2400.0</v>
      </c>
      <c r="E7" s="83" t="s">
        <v>909</v>
      </c>
      <c r="F7" s="81"/>
      <c r="G7" s="81"/>
      <c r="H7" s="81"/>
      <c r="I7" s="81"/>
      <c r="J7" s="81"/>
      <c r="K7" s="81"/>
      <c r="L7" s="81"/>
      <c r="M7" s="81"/>
      <c r="N7" s="81"/>
      <c r="O7" s="81"/>
      <c r="P7" s="81"/>
      <c r="Q7" s="81"/>
      <c r="R7" s="81"/>
      <c r="S7" s="81"/>
      <c r="T7" s="81"/>
      <c r="U7" s="81"/>
      <c r="V7" s="81"/>
      <c r="W7" s="81"/>
      <c r="X7" s="81"/>
      <c r="Y7" s="81"/>
      <c r="Z7" s="81"/>
    </row>
    <row r="8" ht="15.75" customHeight="1">
      <c r="A8" s="81" t="s">
        <v>910</v>
      </c>
      <c r="B8" s="81">
        <v>16.0</v>
      </c>
      <c r="C8" s="81">
        <v>10.0</v>
      </c>
      <c r="D8" s="81">
        <v>1000.0</v>
      </c>
      <c r="E8" s="81"/>
      <c r="F8" s="81"/>
      <c r="G8" s="81"/>
      <c r="H8" s="81"/>
      <c r="I8" s="81"/>
      <c r="J8" s="81"/>
      <c r="K8" s="81"/>
      <c r="L8" s="81"/>
      <c r="M8" s="81"/>
      <c r="N8" s="81"/>
      <c r="O8" s="81"/>
      <c r="P8" s="81"/>
      <c r="Q8" s="81"/>
      <c r="R8" s="81"/>
      <c r="S8" s="81"/>
      <c r="T8" s="81"/>
      <c r="U8" s="81"/>
      <c r="V8" s="81"/>
      <c r="W8" s="81"/>
      <c r="X8" s="81"/>
      <c r="Y8" s="81"/>
      <c r="Z8" s="81"/>
    </row>
    <row r="9" ht="15.75" customHeight="1">
      <c r="A9" s="81" t="s">
        <v>911</v>
      </c>
      <c r="B9" s="81">
        <v>0.2</v>
      </c>
      <c r="C9" s="81"/>
      <c r="D9" s="81">
        <v>500.0</v>
      </c>
      <c r="E9" s="81"/>
      <c r="F9" s="81"/>
      <c r="G9" s="81"/>
      <c r="H9" s="81"/>
      <c r="I9" s="81"/>
      <c r="J9" s="81"/>
      <c r="K9" s="81"/>
      <c r="L9" s="81"/>
      <c r="M9" s="81"/>
      <c r="N9" s="81"/>
      <c r="O9" s="81"/>
      <c r="P9" s="81"/>
      <c r="Q9" s="81"/>
      <c r="R9" s="81"/>
      <c r="S9" s="81"/>
      <c r="T9" s="81"/>
      <c r="U9" s="81"/>
      <c r="V9" s="81"/>
      <c r="W9" s="81"/>
      <c r="X9" s="81"/>
      <c r="Y9" s="81"/>
      <c r="Z9" s="81"/>
    </row>
    <row r="10" ht="15.75" customHeight="1">
      <c r="A10" s="81" t="s">
        <v>912</v>
      </c>
      <c r="B10" s="81">
        <v>0.1</v>
      </c>
      <c r="C10" s="81"/>
      <c r="D10" s="81">
        <v>800.0</v>
      </c>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t="s">
        <v>913</v>
      </c>
      <c r="B11" s="81"/>
      <c r="C11" s="81">
        <v>1.0</v>
      </c>
      <c r="D11" s="81">
        <v>800.0</v>
      </c>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t="s">
        <v>914</v>
      </c>
      <c r="B12" s="81">
        <v>0.1</v>
      </c>
      <c r="C12" s="81"/>
      <c r="D12" s="81">
        <v>100.0</v>
      </c>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t="s">
        <v>915</v>
      </c>
      <c r="B13" s="81">
        <v>0.1</v>
      </c>
      <c r="C13" s="81"/>
      <c r="D13" s="81">
        <v>500.0</v>
      </c>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t="s">
        <v>916</v>
      </c>
      <c r="B14" s="81">
        <v>0.1</v>
      </c>
      <c r="C14" s="81"/>
      <c r="D14" s="81">
        <v>500.0</v>
      </c>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t="s">
        <v>917</v>
      </c>
      <c r="B15" s="81">
        <v>0.1</v>
      </c>
      <c r="C15" s="81"/>
      <c r="D15" s="81">
        <v>200.0</v>
      </c>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t="s">
        <v>918</v>
      </c>
      <c r="B16" s="81"/>
      <c r="C16" s="81"/>
      <c r="D16" s="81">
        <v>500.0</v>
      </c>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t="s">
        <v>919</v>
      </c>
      <c r="B17" s="81">
        <v>0.2</v>
      </c>
      <c r="C17" s="81"/>
      <c r="D17" s="81">
        <v>300.0</v>
      </c>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t="s">
        <v>920</v>
      </c>
      <c r="B18" s="81"/>
      <c r="C18" s="81"/>
      <c r="D18" s="81">
        <v>200.0</v>
      </c>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t="s">
        <v>921</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t="s">
        <v>922</v>
      </c>
      <c r="B20" s="81">
        <v>1.0</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t="s">
        <v>923</v>
      </c>
      <c r="B21" s="81">
        <v>1.0</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t="s">
        <v>924</v>
      </c>
      <c r="B22" s="81">
        <v>1.0</v>
      </c>
      <c r="C22" s="81"/>
      <c r="D22" s="81">
        <v>500.0</v>
      </c>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t="s">
        <v>925</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t="s">
        <v>926</v>
      </c>
      <c r="B24" s="81">
        <f>6.4</f>
        <v>6.4</v>
      </c>
      <c r="C24" s="81"/>
      <c r="D24" s="81">
        <v>200.0</v>
      </c>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t="s">
        <v>927</v>
      </c>
      <c r="B25" s="81">
        <v>2.0</v>
      </c>
      <c r="C25" s="81"/>
      <c r="D25" s="81">
        <v>100.0</v>
      </c>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t="s">
        <v>928</v>
      </c>
      <c r="B26" s="81">
        <v>2.0</v>
      </c>
      <c r="C26" s="81"/>
      <c r="D26" s="81">
        <v>300.0</v>
      </c>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t="s">
        <v>929</v>
      </c>
      <c r="B27" s="81">
        <v>4.0</v>
      </c>
      <c r="C27" s="81"/>
      <c r="D27" s="81">
        <v>200.0</v>
      </c>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t="s">
        <v>930</v>
      </c>
      <c r="B28" s="81"/>
      <c r="C28" s="81"/>
      <c r="D28" s="81">
        <v>50.0</v>
      </c>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t="s">
        <v>931</v>
      </c>
      <c r="B29" s="81"/>
      <c r="C29" s="81"/>
      <c r="D29" s="81">
        <v>100.0</v>
      </c>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t="s">
        <v>932</v>
      </c>
      <c r="B30" s="81"/>
      <c r="C30" s="81"/>
      <c r="D30" s="81">
        <v>100.0</v>
      </c>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t="s">
        <v>933</v>
      </c>
      <c r="B31" s="81"/>
      <c r="C31" s="81"/>
      <c r="D31" s="81">
        <v>100.0</v>
      </c>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t="s">
        <v>934</v>
      </c>
      <c r="B32" s="81">
        <v>60.0</v>
      </c>
      <c r="C32" s="81"/>
      <c r="D32" s="81">
        <v>300.0</v>
      </c>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t="s">
        <v>935</v>
      </c>
      <c r="B33" s="81"/>
      <c r="C33" s="81"/>
      <c r="D33" s="81">
        <v>400.0</v>
      </c>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t="s">
        <v>936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t="s">
        <v>937</v>
      </c>
      <c r="B35" s="81"/>
      <c r="C35" s="81"/>
      <c r="D35" s="81">
        <v>200.0</v>
      </c>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t="s">
        <v>938</v>
      </c>
      <c r="B36" s="81">
        <v>60.0</v>
      </c>
      <c r="C36" s="81"/>
      <c r="D36" s="81">
        <f>B36*3</f>
        <v>180</v>
      </c>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t="s">
        <v>939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t="s">
        <v>940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t="s">
        <v>941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t="s">
        <v>942</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t="s">
        <v>943</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t="s">
        <v>944</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t="s">
        <v>945</v>
      </c>
      <c r="B43" s="81"/>
      <c r="C43" s="81">
        <v>15.0</v>
      </c>
      <c r="D43" s="84">
        <f>C43*E43*250000/16000</f>
        <v>2812.5</v>
      </c>
      <c r="E43" s="81">
        <v>12.0</v>
      </c>
      <c r="F43" s="81" t="s">
        <v>946</v>
      </c>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5" t="s">
        <v>947</v>
      </c>
      <c r="B1" s="85"/>
      <c r="C1" s="86"/>
      <c r="D1" s="85"/>
      <c r="E1" s="85"/>
      <c r="F1" s="85"/>
      <c r="G1" s="85"/>
      <c r="H1" s="85"/>
      <c r="I1" s="81"/>
      <c r="J1" s="81"/>
      <c r="K1" s="81" t="s">
        <v>948</v>
      </c>
      <c r="L1" s="81"/>
      <c r="M1" s="81"/>
      <c r="N1" s="81"/>
      <c r="O1" s="81"/>
      <c r="P1" s="81"/>
      <c r="Q1" s="81"/>
      <c r="R1" s="81"/>
      <c r="S1" s="81"/>
      <c r="T1" s="81"/>
      <c r="U1" s="81"/>
      <c r="V1" s="81"/>
      <c r="W1" s="81"/>
      <c r="X1" s="81"/>
      <c r="Y1" s="81"/>
      <c r="Z1" s="81"/>
    </row>
    <row r="2" ht="15.75" customHeight="1">
      <c r="A2" s="85"/>
      <c r="B2" s="85" t="s">
        <v>949</v>
      </c>
      <c r="C2" s="85"/>
      <c r="D2" s="86"/>
      <c r="E2" s="86"/>
      <c r="F2" s="85"/>
      <c r="G2" s="85"/>
      <c r="H2" s="85"/>
      <c r="I2" s="81"/>
      <c r="J2" s="81"/>
      <c r="K2" s="81" t="s">
        <v>950</v>
      </c>
      <c r="L2" s="81" t="s">
        <v>951</v>
      </c>
      <c r="M2" s="81" t="s">
        <v>952</v>
      </c>
      <c r="N2" s="81" t="s">
        <v>953</v>
      </c>
      <c r="O2" s="81"/>
      <c r="P2" s="81"/>
      <c r="Q2" s="81"/>
      <c r="R2" s="81"/>
      <c r="S2" s="81"/>
      <c r="T2" s="81"/>
      <c r="U2" s="81"/>
      <c r="V2" s="81"/>
      <c r="W2" s="81"/>
      <c r="X2" s="81"/>
      <c r="Y2" s="81"/>
      <c r="Z2" s="81"/>
    </row>
    <row r="3" ht="15.75" customHeight="1">
      <c r="A3" s="85"/>
      <c r="B3" s="85"/>
      <c r="C3" s="85"/>
      <c r="D3" s="86"/>
      <c r="E3" s="85"/>
      <c r="F3" s="86"/>
      <c r="G3" s="85"/>
      <c r="H3" s="85"/>
      <c r="I3" s="81"/>
      <c r="J3" s="81"/>
      <c r="K3" s="81" t="s">
        <v>954</v>
      </c>
      <c r="L3" s="81" t="s">
        <v>955</v>
      </c>
      <c r="M3" s="81" t="s">
        <v>956</v>
      </c>
      <c r="N3" s="81"/>
      <c r="O3" s="81"/>
      <c r="P3" s="81"/>
      <c r="Q3" s="81"/>
      <c r="R3" s="81"/>
      <c r="S3" s="81"/>
      <c r="T3" s="81"/>
      <c r="U3" s="81"/>
      <c r="V3" s="81"/>
      <c r="W3" s="81"/>
      <c r="X3" s="81"/>
      <c r="Y3" s="81"/>
      <c r="Z3" s="81"/>
    </row>
    <row r="4" ht="15.75" customHeight="1">
      <c r="A4" s="85"/>
      <c r="B4" s="85" t="s">
        <v>957</v>
      </c>
      <c r="C4" s="85"/>
      <c r="D4" s="85"/>
      <c r="E4" s="85"/>
      <c r="F4" s="85"/>
      <c r="G4" s="85"/>
      <c r="H4" s="85"/>
      <c r="I4" s="81"/>
      <c r="J4" s="81"/>
      <c r="K4" s="81" t="s">
        <v>958</v>
      </c>
      <c r="L4" s="81"/>
      <c r="M4" s="81" t="s">
        <v>959</v>
      </c>
      <c r="N4" s="81"/>
      <c r="O4" s="81"/>
      <c r="P4" s="81"/>
      <c r="Q4" s="81"/>
      <c r="R4" s="81"/>
      <c r="S4" s="81"/>
      <c r="T4" s="81"/>
      <c r="U4" s="81"/>
      <c r="V4" s="81"/>
      <c r="W4" s="81"/>
      <c r="X4" s="81"/>
      <c r="Y4" s="81"/>
      <c r="Z4" s="81"/>
    </row>
    <row r="5" ht="15.75" customHeight="1">
      <c r="A5" s="85"/>
      <c r="B5" s="85" t="s">
        <v>960</v>
      </c>
      <c r="C5" s="85"/>
      <c r="D5" s="85"/>
      <c r="E5" s="85"/>
      <c r="F5" s="85"/>
      <c r="G5" s="85"/>
      <c r="H5" s="85"/>
      <c r="I5" s="81"/>
      <c r="J5" s="81"/>
      <c r="K5" s="81" t="s">
        <v>961</v>
      </c>
      <c r="L5" s="81"/>
      <c r="M5" s="81"/>
      <c r="N5" s="81"/>
      <c r="O5" s="81"/>
      <c r="P5" s="81"/>
      <c r="Q5" s="81"/>
      <c r="R5" s="81"/>
      <c r="S5" s="81"/>
      <c r="T5" s="81"/>
      <c r="U5" s="81"/>
      <c r="V5" s="81"/>
      <c r="W5" s="81"/>
      <c r="X5" s="81"/>
      <c r="Y5" s="81"/>
      <c r="Z5" s="81"/>
    </row>
    <row r="6" ht="15.75" customHeight="1">
      <c r="A6" s="85"/>
      <c r="B6" s="85" t="s">
        <v>962</v>
      </c>
      <c r="C6" s="85"/>
      <c r="D6" s="85" t="s">
        <v>963</v>
      </c>
      <c r="E6" s="85"/>
      <c r="F6" s="85"/>
      <c r="G6" s="85"/>
      <c r="H6" s="85"/>
      <c r="I6" s="81"/>
      <c r="J6" s="81"/>
      <c r="K6" s="81"/>
      <c r="L6" s="81"/>
      <c r="M6" s="81"/>
      <c r="N6" s="81"/>
      <c r="O6" s="81"/>
      <c r="P6" s="81"/>
      <c r="Q6" s="81"/>
      <c r="R6" s="81"/>
      <c r="S6" s="81"/>
      <c r="T6" s="81"/>
      <c r="U6" s="81"/>
      <c r="V6" s="81"/>
      <c r="W6" s="81"/>
      <c r="X6" s="81"/>
      <c r="Y6" s="81"/>
      <c r="Z6" s="81"/>
    </row>
    <row r="7" ht="15.75" customHeight="1">
      <c r="A7" s="85"/>
      <c r="B7" s="85" t="s">
        <v>964</v>
      </c>
      <c r="C7" s="85"/>
      <c r="D7" s="85"/>
      <c r="E7" s="85"/>
      <c r="F7" s="85"/>
      <c r="G7" s="85"/>
      <c r="H7" s="85"/>
      <c r="I7" s="81"/>
      <c r="J7" s="81"/>
      <c r="K7" s="81" t="s">
        <v>965</v>
      </c>
      <c r="L7" s="81"/>
      <c r="M7" s="81"/>
      <c r="N7" s="81"/>
      <c r="O7" s="81"/>
      <c r="P7" s="81"/>
      <c r="Q7" s="81"/>
      <c r="R7" s="81"/>
      <c r="S7" s="81"/>
      <c r="T7" s="81"/>
      <c r="U7" s="81"/>
      <c r="V7" s="81"/>
      <c r="W7" s="81"/>
      <c r="X7" s="81"/>
      <c r="Y7" s="81"/>
      <c r="Z7" s="81"/>
    </row>
    <row r="8" ht="15.75" customHeight="1">
      <c r="A8" s="85"/>
      <c r="B8" s="85"/>
      <c r="C8" s="85"/>
      <c r="D8" s="85"/>
      <c r="E8" s="85"/>
      <c r="F8" s="85"/>
      <c r="G8" s="85" t="s">
        <v>966</v>
      </c>
      <c r="H8" s="85"/>
      <c r="I8" s="81"/>
      <c r="J8" s="81"/>
      <c r="K8" s="81" t="s">
        <v>967</v>
      </c>
      <c r="L8" s="81"/>
      <c r="M8" s="81"/>
      <c r="N8" s="81"/>
      <c r="O8" s="81"/>
      <c r="P8" s="81"/>
      <c r="Q8" s="81"/>
      <c r="R8" s="81"/>
      <c r="S8" s="81"/>
      <c r="T8" s="81"/>
      <c r="U8" s="81"/>
      <c r="V8" s="81"/>
      <c r="W8" s="81"/>
      <c r="X8" s="81"/>
      <c r="Y8" s="81"/>
      <c r="Z8" s="81"/>
    </row>
    <row r="9" ht="15.75" customHeight="1">
      <c r="A9" s="87">
        <v>1.0</v>
      </c>
      <c r="B9" s="88" t="s">
        <v>968</v>
      </c>
      <c r="C9" s="88" t="s">
        <v>969</v>
      </c>
      <c r="D9" s="88" t="s">
        <v>970</v>
      </c>
      <c r="E9" s="88" t="s">
        <v>971</v>
      </c>
      <c r="F9" s="88" t="s">
        <v>972</v>
      </c>
      <c r="G9" s="89"/>
      <c r="H9" s="85"/>
      <c r="I9" s="81"/>
      <c r="J9" s="81"/>
      <c r="K9" s="81" t="s">
        <v>950</v>
      </c>
      <c r="L9" s="81"/>
      <c r="M9" s="81"/>
      <c r="N9" s="81"/>
      <c r="O9" s="81"/>
      <c r="P9" s="81"/>
      <c r="Q9" s="81"/>
      <c r="R9" s="81"/>
      <c r="S9" s="81"/>
      <c r="T9" s="81"/>
      <c r="U9" s="81"/>
      <c r="V9" s="81"/>
      <c r="W9" s="81"/>
      <c r="X9" s="81"/>
      <c r="Y9" s="81"/>
      <c r="Z9" s="81"/>
    </row>
    <row r="10" ht="15.75" customHeight="1">
      <c r="A10" s="85"/>
      <c r="B10" s="85"/>
      <c r="C10" s="85"/>
      <c r="D10" s="85"/>
      <c r="E10" s="85"/>
      <c r="F10" s="85"/>
      <c r="G10" s="85" t="s">
        <v>973</v>
      </c>
      <c r="H10" s="85"/>
      <c r="I10" s="81"/>
      <c r="J10" s="81"/>
      <c r="K10" s="81" t="s">
        <v>954</v>
      </c>
      <c r="L10" s="81"/>
      <c r="M10" s="81"/>
      <c r="N10" s="81"/>
      <c r="O10" s="81"/>
      <c r="P10" s="81"/>
      <c r="Q10" s="81"/>
      <c r="R10" s="81"/>
      <c r="S10" s="81"/>
      <c r="T10" s="81"/>
      <c r="U10" s="81"/>
      <c r="V10" s="81"/>
      <c r="W10" s="81"/>
      <c r="X10" s="81"/>
      <c r="Y10" s="81"/>
      <c r="Z10" s="81"/>
    </row>
    <row r="11" ht="15.75" customHeight="1">
      <c r="A11" s="85"/>
      <c r="B11" s="85"/>
      <c r="C11" s="85"/>
      <c r="D11" s="85"/>
      <c r="E11" s="85"/>
      <c r="F11" s="85"/>
      <c r="G11" s="85"/>
      <c r="H11" s="85"/>
      <c r="I11" s="81"/>
      <c r="J11" s="81"/>
      <c r="K11" s="81" t="s">
        <v>958</v>
      </c>
      <c r="L11" s="81"/>
      <c r="M11" s="81" t="s">
        <v>974</v>
      </c>
      <c r="N11" s="81"/>
      <c r="O11" s="81"/>
      <c r="P11" s="81"/>
      <c r="Q11" s="81"/>
      <c r="R11" s="81"/>
      <c r="S11" s="81"/>
      <c r="T11" s="81"/>
      <c r="U11" s="81"/>
      <c r="V11" s="81"/>
      <c r="W11" s="81"/>
      <c r="X11" s="81"/>
      <c r="Y11" s="81"/>
      <c r="Z11" s="81"/>
    </row>
    <row r="12" ht="15.75" customHeight="1">
      <c r="A12" s="85"/>
      <c r="B12" s="85"/>
      <c r="C12" s="90" t="s">
        <v>975</v>
      </c>
      <c r="D12" s="85"/>
      <c r="E12" s="85"/>
      <c r="F12" s="85"/>
      <c r="G12" s="85"/>
      <c r="H12" s="85"/>
      <c r="I12" s="81"/>
      <c r="J12" s="81"/>
      <c r="K12" s="81" t="s">
        <v>961</v>
      </c>
      <c r="L12" s="81"/>
      <c r="M12" s="81"/>
      <c r="N12" s="81"/>
      <c r="O12" s="81"/>
      <c r="P12" s="81"/>
      <c r="Q12" s="81"/>
      <c r="R12" s="81"/>
      <c r="S12" s="81"/>
      <c r="T12" s="81"/>
      <c r="U12" s="81"/>
      <c r="V12" s="81"/>
      <c r="W12" s="81"/>
      <c r="X12" s="81"/>
      <c r="Y12" s="81"/>
      <c r="Z12" s="81"/>
    </row>
    <row r="13" ht="15.75" customHeight="1">
      <c r="A13" s="87">
        <v>2.0</v>
      </c>
      <c r="B13" s="89" t="s">
        <v>976</v>
      </c>
      <c r="C13" s="89"/>
      <c r="D13" s="88" t="s">
        <v>977</v>
      </c>
      <c r="E13" s="88" t="s">
        <v>978</v>
      </c>
      <c r="F13" s="88" t="s">
        <v>979</v>
      </c>
      <c r="G13" s="88" t="s">
        <v>980</v>
      </c>
      <c r="H13" s="89" t="s">
        <v>981</v>
      </c>
      <c r="I13" s="81"/>
      <c r="J13" s="81"/>
      <c r="K13" s="81" t="s">
        <v>982</v>
      </c>
      <c r="L13" s="81"/>
      <c r="M13" s="81"/>
      <c r="N13" s="81"/>
      <c r="O13" s="81"/>
      <c r="P13" s="81"/>
      <c r="Q13" s="81"/>
      <c r="R13" s="81"/>
      <c r="S13" s="81"/>
      <c r="T13" s="81"/>
      <c r="U13" s="81"/>
      <c r="V13" s="81"/>
      <c r="W13" s="81"/>
      <c r="X13" s="81"/>
      <c r="Y13" s="81"/>
      <c r="Z13" s="81"/>
    </row>
    <row r="14" ht="15.75" customHeight="1">
      <c r="A14" s="85"/>
      <c r="B14" s="85"/>
      <c r="C14" s="90" t="s">
        <v>983</v>
      </c>
      <c r="D14" s="85"/>
      <c r="E14" s="85"/>
      <c r="F14" s="85"/>
      <c r="G14" s="85"/>
      <c r="H14" s="85"/>
      <c r="I14" s="81"/>
      <c r="J14" s="81"/>
      <c r="K14" s="81" t="s">
        <v>984</v>
      </c>
      <c r="L14" s="81" t="s">
        <v>985</v>
      </c>
      <c r="M14" s="81" t="s">
        <v>952</v>
      </c>
      <c r="N14" s="81"/>
      <c r="O14" s="81"/>
      <c r="P14" s="81"/>
      <c r="Q14" s="81"/>
      <c r="R14" s="81"/>
      <c r="S14" s="81"/>
      <c r="T14" s="81"/>
      <c r="U14" s="81"/>
      <c r="V14" s="81"/>
      <c r="W14" s="81"/>
      <c r="X14" s="81"/>
      <c r="Y14" s="81"/>
      <c r="Z14" s="81"/>
    </row>
    <row r="15" ht="15.75" customHeight="1">
      <c r="A15" s="85"/>
      <c r="B15" s="85"/>
      <c r="C15" s="85"/>
      <c r="D15" s="85"/>
      <c r="E15" s="85"/>
      <c r="F15" s="85"/>
      <c r="G15" s="85"/>
      <c r="H15" s="85"/>
      <c r="I15" s="81"/>
      <c r="J15" s="81"/>
      <c r="K15" s="81" t="s">
        <v>986</v>
      </c>
      <c r="L15" s="81" t="s">
        <v>987</v>
      </c>
      <c r="M15" s="81" t="s">
        <v>952</v>
      </c>
      <c r="N15" s="81"/>
      <c r="O15" s="81"/>
      <c r="P15" s="81"/>
      <c r="Q15" s="81"/>
      <c r="R15" s="81"/>
      <c r="S15" s="81"/>
      <c r="T15" s="81"/>
      <c r="U15" s="81"/>
      <c r="V15" s="81"/>
      <c r="W15" s="81"/>
      <c r="X15" s="81"/>
      <c r="Y15" s="81"/>
      <c r="Z15" s="81"/>
    </row>
    <row r="16" ht="15.75" customHeight="1">
      <c r="A16" s="85"/>
      <c r="B16" s="85"/>
      <c r="C16" s="85"/>
      <c r="D16" s="85"/>
      <c r="E16" s="85"/>
      <c r="F16" s="85"/>
      <c r="G16" s="85"/>
      <c r="H16" s="85"/>
      <c r="I16" s="81"/>
      <c r="J16" s="81"/>
      <c r="K16" s="81" t="s">
        <v>988</v>
      </c>
      <c r="L16" s="81"/>
      <c r="M16" s="81"/>
      <c r="N16" s="81"/>
      <c r="O16" s="81"/>
      <c r="P16" s="81"/>
      <c r="Q16" s="81"/>
      <c r="R16" s="81"/>
      <c r="S16" s="81"/>
      <c r="T16" s="81"/>
      <c r="U16" s="81"/>
      <c r="V16" s="81"/>
      <c r="W16" s="81"/>
      <c r="X16" s="81"/>
      <c r="Y16" s="81"/>
      <c r="Z16" s="81"/>
    </row>
    <row r="17" ht="15.75" customHeight="1">
      <c r="A17" s="85"/>
      <c r="B17" s="85" t="s">
        <v>989</v>
      </c>
      <c r="C17" s="85" t="s">
        <v>990</v>
      </c>
      <c r="D17" s="85" t="s">
        <v>991</v>
      </c>
      <c r="E17" s="85"/>
      <c r="F17" s="85" t="s">
        <v>992</v>
      </c>
      <c r="G17" s="85"/>
      <c r="H17" s="85"/>
      <c r="I17" s="81"/>
      <c r="J17" s="81"/>
      <c r="K17" s="81">
        <v>37.0</v>
      </c>
      <c r="L17" s="81" t="s">
        <v>993</v>
      </c>
      <c r="M17" s="81"/>
      <c r="N17" s="81"/>
      <c r="O17" s="81"/>
      <c r="P17" s="81"/>
      <c r="Q17" s="81"/>
      <c r="R17" s="81"/>
      <c r="S17" s="81"/>
      <c r="T17" s="81"/>
      <c r="U17" s="81"/>
      <c r="V17" s="81"/>
      <c r="W17" s="81"/>
      <c r="X17" s="81"/>
      <c r="Y17" s="81"/>
      <c r="Z17" s="81"/>
    </row>
    <row r="18" ht="15.75" customHeight="1">
      <c r="A18" s="85"/>
      <c r="B18" s="85"/>
      <c r="C18" s="85"/>
      <c r="D18" s="85"/>
      <c r="E18" s="85"/>
      <c r="F18" s="85"/>
      <c r="G18" s="85"/>
      <c r="H18" s="85"/>
      <c r="I18" s="81"/>
      <c r="J18" s="81"/>
      <c r="K18" s="81">
        <v>17.0</v>
      </c>
      <c r="L18" s="81" t="s">
        <v>994</v>
      </c>
      <c r="M18" s="81"/>
      <c r="N18" s="81"/>
      <c r="O18" s="81"/>
      <c r="P18" s="81"/>
      <c r="Q18" s="81"/>
      <c r="R18" s="81"/>
      <c r="S18" s="81"/>
      <c r="T18" s="81"/>
      <c r="U18" s="81"/>
      <c r="V18" s="81"/>
      <c r="W18" s="81"/>
      <c r="X18" s="81"/>
      <c r="Y18" s="81"/>
      <c r="Z18" s="81"/>
    </row>
    <row r="19" ht="15.75" customHeight="1">
      <c r="A19" s="85"/>
      <c r="B19" s="85" t="s">
        <v>995</v>
      </c>
      <c r="C19" s="85"/>
      <c r="D19" s="85"/>
      <c r="E19" s="85"/>
      <c r="F19" s="85"/>
      <c r="G19" s="85"/>
      <c r="H19" s="85"/>
      <c r="I19" s="81"/>
      <c r="J19" s="81"/>
      <c r="K19" s="81">
        <f>K17-K18</f>
        <v>20</v>
      </c>
      <c r="L19" s="81" t="s">
        <v>996</v>
      </c>
      <c r="M19" s="81"/>
      <c r="N19" s="81"/>
      <c r="O19" s="81"/>
      <c r="P19" s="81"/>
      <c r="Q19" s="81"/>
      <c r="R19" s="81"/>
      <c r="S19" s="81"/>
      <c r="T19" s="81"/>
      <c r="U19" s="81"/>
      <c r="V19" s="81"/>
      <c r="W19" s="81"/>
      <c r="X19" s="81"/>
      <c r="Y19" s="81"/>
      <c r="Z19" s="81"/>
    </row>
    <row r="20" ht="15.75" customHeight="1">
      <c r="A20" s="85"/>
      <c r="B20" s="85"/>
      <c r="C20" s="85"/>
      <c r="D20" s="85"/>
      <c r="E20" s="85"/>
      <c r="F20" s="85" t="s">
        <v>997</v>
      </c>
      <c r="G20" s="85" t="s">
        <v>998</v>
      </c>
      <c r="H20" s="85"/>
      <c r="I20" s="81"/>
      <c r="J20" s="81"/>
      <c r="K20" s="81"/>
      <c r="L20" s="81"/>
      <c r="M20" s="81"/>
      <c r="N20" s="81"/>
      <c r="O20" s="81"/>
      <c r="P20" s="81"/>
      <c r="Q20" s="81"/>
      <c r="R20" s="81"/>
      <c r="S20" s="81"/>
      <c r="T20" s="81"/>
      <c r="U20" s="81"/>
      <c r="V20" s="81"/>
      <c r="W20" s="81"/>
      <c r="X20" s="81"/>
      <c r="Y20" s="81"/>
      <c r="Z20" s="81"/>
    </row>
    <row r="21" ht="15.75" customHeight="1">
      <c r="A21" s="85"/>
      <c r="B21" s="85"/>
      <c r="C21" s="85"/>
      <c r="D21" s="85"/>
      <c r="E21" s="85"/>
      <c r="F21" s="85" t="s">
        <v>999</v>
      </c>
      <c r="G21" s="85"/>
      <c r="H21" s="85"/>
      <c r="I21" s="81"/>
      <c r="J21" s="81"/>
      <c r="K21" s="81"/>
      <c r="L21" s="81"/>
      <c r="M21" s="81"/>
      <c r="N21" s="81"/>
      <c r="O21" s="81"/>
      <c r="P21" s="81"/>
      <c r="Q21" s="81"/>
      <c r="R21" s="81"/>
      <c r="S21" s="81"/>
      <c r="T21" s="81"/>
      <c r="U21" s="81"/>
      <c r="V21" s="81"/>
      <c r="W21" s="81"/>
      <c r="X21" s="81"/>
      <c r="Y21" s="81"/>
      <c r="Z21" s="81"/>
    </row>
    <row r="22" ht="15.75" customHeight="1">
      <c r="A22" s="85"/>
      <c r="B22" s="85"/>
      <c r="C22" s="85"/>
      <c r="D22" s="85"/>
      <c r="E22" s="85"/>
      <c r="F22" s="85" t="s">
        <v>1000</v>
      </c>
      <c r="G22" s="85"/>
      <c r="H22" s="85"/>
      <c r="I22" s="81"/>
      <c r="J22" s="81"/>
      <c r="K22" s="81"/>
      <c r="L22" s="81"/>
      <c r="M22" s="81"/>
      <c r="N22" s="81"/>
      <c r="O22" s="81"/>
      <c r="P22" s="81"/>
      <c r="Q22" s="81"/>
      <c r="R22" s="81"/>
      <c r="S22" s="81"/>
      <c r="T22" s="81"/>
      <c r="U22" s="81"/>
      <c r="V22" s="81"/>
      <c r="W22" s="81"/>
      <c r="X22" s="81"/>
      <c r="Y22" s="81"/>
      <c r="Z22" s="81"/>
    </row>
    <row r="23" ht="15.75" customHeight="1">
      <c r="A23" s="85"/>
      <c r="B23" s="85"/>
      <c r="C23" s="85"/>
      <c r="D23" s="85"/>
      <c r="E23" s="85"/>
      <c r="F23" s="85"/>
      <c r="G23" s="85"/>
      <c r="H23" s="85"/>
      <c r="I23" s="81"/>
      <c r="J23" s="81"/>
      <c r="K23" s="81"/>
      <c r="L23" s="81"/>
      <c r="M23" s="81"/>
      <c r="N23" s="81"/>
      <c r="O23" s="81"/>
      <c r="P23" s="81"/>
      <c r="Q23" s="81"/>
      <c r="R23" s="81"/>
      <c r="S23" s="81"/>
      <c r="T23" s="81"/>
      <c r="U23" s="81"/>
      <c r="V23" s="81"/>
      <c r="W23" s="81"/>
      <c r="X23" s="81"/>
      <c r="Y23" s="81"/>
      <c r="Z23" s="81"/>
    </row>
    <row r="24" ht="15.75" customHeight="1">
      <c r="A24" s="85"/>
      <c r="B24" s="85"/>
      <c r="C24" s="85"/>
      <c r="D24" s="85" t="s">
        <v>1001</v>
      </c>
      <c r="E24" s="85" t="s">
        <v>1002</v>
      </c>
      <c r="F24" s="85" t="s">
        <v>1003</v>
      </c>
      <c r="G24" s="85"/>
      <c r="H24" s="85"/>
      <c r="I24" s="81"/>
      <c r="J24" s="81"/>
      <c r="K24" s="81"/>
      <c r="L24" s="81"/>
      <c r="M24" s="81"/>
      <c r="N24" s="81"/>
      <c r="O24" s="81"/>
      <c r="P24" s="81"/>
      <c r="Q24" s="81"/>
      <c r="R24" s="81"/>
      <c r="S24" s="81"/>
      <c r="T24" s="81"/>
      <c r="U24" s="81"/>
      <c r="V24" s="81"/>
      <c r="W24" s="81"/>
      <c r="X24" s="81"/>
      <c r="Y24" s="81"/>
      <c r="Z24" s="81"/>
    </row>
    <row r="25" ht="15.75" customHeight="1">
      <c r="A25" s="85"/>
      <c r="B25" s="85"/>
      <c r="C25" s="85"/>
      <c r="D25" s="85"/>
      <c r="E25" s="85"/>
      <c r="F25" s="85" t="s">
        <v>1004</v>
      </c>
      <c r="G25" s="85"/>
      <c r="H25" s="85"/>
      <c r="I25" s="81"/>
      <c r="J25" s="81"/>
      <c r="K25" s="81"/>
      <c r="L25" s="81"/>
      <c r="M25" s="81"/>
      <c r="N25" s="81"/>
      <c r="O25" s="81"/>
      <c r="P25" s="81"/>
      <c r="Q25" s="81"/>
      <c r="R25" s="81"/>
      <c r="S25" s="81"/>
      <c r="T25" s="81"/>
      <c r="U25" s="81"/>
      <c r="V25" s="81"/>
      <c r="W25" s="81"/>
      <c r="X25" s="81"/>
      <c r="Y25" s="81"/>
      <c r="Z25" s="81"/>
    </row>
    <row r="26" ht="15.75" customHeight="1">
      <c r="A26" s="85"/>
      <c r="B26" s="85"/>
      <c r="C26" s="85"/>
      <c r="D26" s="85"/>
      <c r="E26" s="85"/>
      <c r="F26" s="85" t="s">
        <v>1005</v>
      </c>
      <c r="G26" s="85"/>
      <c r="H26" s="85"/>
      <c r="I26" s="81"/>
      <c r="J26" s="81"/>
      <c r="K26" s="81"/>
      <c r="L26" s="81"/>
      <c r="M26" s="81"/>
      <c r="N26" s="81"/>
      <c r="O26" s="81"/>
      <c r="P26" s="81"/>
      <c r="Q26" s="81"/>
      <c r="R26" s="81"/>
      <c r="S26" s="81"/>
      <c r="T26" s="81"/>
      <c r="U26" s="81"/>
      <c r="V26" s="81"/>
      <c r="W26" s="81"/>
      <c r="X26" s="81"/>
      <c r="Y26" s="81"/>
      <c r="Z26" s="81"/>
    </row>
    <row r="27" ht="15.75" customHeight="1">
      <c r="A27" s="85"/>
      <c r="B27" s="85" t="s">
        <v>1006</v>
      </c>
      <c r="C27" s="85"/>
      <c r="D27" s="85"/>
      <c r="E27" s="85"/>
      <c r="F27" s="85"/>
      <c r="G27" s="85"/>
      <c r="H27" s="85"/>
      <c r="I27" s="81"/>
      <c r="J27" s="81"/>
      <c r="K27" s="81"/>
      <c r="L27" s="81"/>
      <c r="M27" s="81"/>
      <c r="N27" s="81"/>
      <c r="O27" s="81"/>
      <c r="P27" s="81"/>
      <c r="Q27" s="81"/>
      <c r="R27" s="81"/>
      <c r="S27" s="81"/>
      <c r="T27" s="81"/>
      <c r="U27" s="81"/>
      <c r="V27" s="81"/>
      <c r="W27" s="81"/>
      <c r="X27" s="81"/>
      <c r="Y27" s="81"/>
      <c r="Z27" s="81"/>
    </row>
    <row r="28" ht="15.75" customHeight="1">
      <c r="A28" s="85"/>
      <c r="B28" s="85" t="s">
        <v>1005</v>
      </c>
      <c r="C28" s="85"/>
      <c r="D28" s="85"/>
      <c r="E28" s="85"/>
      <c r="F28" s="85"/>
      <c r="G28" s="85"/>
      <c r="H28" s="85"/>
      <c r="I28" s="81"/>
      <c r="J28" s="81"/>
      <c r="K28" s="81"/>
      <c r="L28" s="81"/>
      <c r="M28" s="81"/>
      <c r="N28" s="81"/>
      <c r="O28" s="81"/>
      <c r="P28" s="81"/>
      <c r="Q28" s="81"/>
      <c r="R28" s="81"/>
      <c r="S28" s="81"/>
      <c r="T28" s="81"/>
      <c r="U28" s="81"/>
      <c r="V28" s="81"/>
      <c r="W28" s="81"/>
      <c r="X28" s="81"/>
      <c r="Y28" s="81"/>
      <c r="Z28" s="81"/>
    </row>
    <row r="29" ht="15.75" customHeight="1">
      <c r="A29" s="85"/>
      <c r="B29" s="85"/>
      <c r="C29" s="85"/>
      <c r="D29" s="85"/>
      <c r="E29" s="85"/>
      <c r="F29" s="85"/>
      <c r="G29" s="85"/>
      <c r="H29" s="85"/>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1"/>
      <c r="B1" s="61"/>
      <c r="C1" s="61"/>
      <c r="D1" s="92"/>
      <c r="E1" s="92">
        <v>1.0</v>
      </c>
      <c r="F1" s="92">
        <v>2.0</v>
      </c>
      <c r="G1" s="92">
        <v>3.0</v>
      </c>
      <c r="H1" s="92">
        <v>4.0</v>
      </c>
      <c r="I1" s="92">
        <v>5.0</v>
      </c>
      <c r="J1" s="92">
        <v>6.0</v>
      </c>
      <c r="K1" s="92">
        <v>9.0</v>
      </c>
      <c r="L1" s="92">
        <v>10.0</v>
      </c>
      <c r="M1" s="92">
        <v>11.0</v>
      </c>
      <c r="N1" s="92">
        <v>12.0</v>
      </c>
      <c r="O1" s="92">
        <v>13.0</v>
      </c>
      <c r="P1" s="92">
        <v>14.0</v>
      </c>
      <c r="Q1" s="92">
        <v>15.0</v>
      </c>
      <c r="R1" s="92">
        <v>16.0</v>
      </c>
      <c r="S1" s="92">
        <v>17.0</v>
      </c>
      <c r="T1" s="92">
        <v>18.0</v>
      </c>
      <c r="U1" s="92">
        <v>19.0</v>
      </c>
      <c r="V1" s="92">
        <v>20.0</v>
      </c>
      <c r="W1" s="92">
        <v>21.0</v>
      </c>
      <c r="X1" s="92">
        <v>22.0</v>
      </c>
      <c r="Y1" s="81"/>
      <c r="Z1" s="81"/>
      <c r="AA1" s="81"/>
    </row>
    <row r="2" ht="15.75" customHeight="1">
      <c r="A2" s="91" t="s">
        <v>1007</v>
      </c>
      <c r="B2" s="93">
        <v>364000.0</v>
      </c>
      <c r="C2" s="93">
        <f>B2/B6*C6</f>
        <v>16396396.38</v>
      </c>
      <c r="D2" s="2"/>
      <c r="E2" s="2"/>
      <c r="F2" s="2"/>
      <c r="G2" s="2"/>
      <c r="H2" s="2"/>
      <c r="I2" s="2"/>
      <c r="J2" s="2"/>
      <c r="K2" s="2"/>
      <c r="L2" s="2"/>
      <c r="M2" s="2"/>
      <c r="N2" s="2"/>
      <c r="O2" s="2"/>
      <c r="P2" s="2"/>
      <c r="Q2" s="2"/>
      <c r="R2" s="2"/>
      <c r="S2" s="2"/>
      <c r="T2" s="2"/>
      <c r="U2" s="2"/>
      <c r="V2" s="2"/>
      <c r="W2" s="2"/>
      <c r="X2" s="2"/>
      <c r="Y2" s="81"/>
      <c r="Z2" s="81"/>
      <c r="AA2" s="81"/>
    </row>
    <row r="3" ht="15.75" customHeight="1">
      <c r="A3" s="91" t="s">
        <v>99</v>
      </c>
      <c r="B3" s="93">
        <v>110000.0</v>
      </c>
      <c r="C3" s="93">
        <f>B3/B2*C2</f>
        <v>4954954.95</v>
      </c>
      <c r="D3" s="2"/>
      <c r="E3" s="2"/>
      <c r="F3" s="2"/>
      <c r="G3" s="2"/>
      <c r="H3" s="2"/>
      <c r="I3" s="2"/>
      <c r="J3" s="2"/>
      <c r="K3" s="2"/>
      <c r="L3" s="2"/>
      <c r="M3" s="2"/>
      <c r="N3" s="2"/>
      <c r="O3" s="2"/>
      <c r="P3" s="2"/>
      <c r="Q3" s="2"/>
      <c r="R3" s="2"/>
      <c r="S3" s="2"/>
      <c r="T3" s="2"/>
      <c r="U3" s="2"/>
      <c r="V3" s="2"/>
      <c r="W3" s="2"/>
      <c r="X3" s="2"/>
      <c r="Y3" s="81"/>
      <c r="Z3" s="81"/>
      <c r="AA3" s="81"/>
    </row>
    <row r="4" ht="15.75" customHeight="1">
      <c r="A4" s="91" t="s">
        <v>1008</v>
      </c>
      <c r="B4" s="93">
        <f>B2-B3</f>
        <v>254000</v>
      </c>
      <c r="C4" s="93">
        <f>B4/B2*C2</f>
        <v>11441441.43</v>
      </c>
      <c r="D4" s="2"/>
      <c r="E4" s="2"/>
      <c r="F4" s="2"/>
      <c r="G4" s="2"/>
      <c r="H4" s="2"/>
      <c r="I4" s="2"/>
      <c r="J4" s="2"/>
      <c r="K4" s="2"/>
      <c r="L4" s="2"/>
      <c r="M4" s="2"/>
      <c r="N4" s="2"/>
      <c r="O4" s="2"/>
      <c r="P4" s="2"/>
      <c r="Q4" s="2"/>
      <c r="R4" s="2"/>
      <c r="S4" s="2"/>
      <c r="T4" s="2"/>
      <c r="U4" s="2"/>
      <c r="V4" s="2"/>
      <c r="W4" s="2"/>
      <c r="X4" s="2"/>
      <c r="Y4" s="81"/>
      <c r="Z4" s="81"/>
      <c r="AA4" s="81"/>
    </row>
    <row r="5" ht="15.75" customHeight="1">
      <c r="A5" s="85"/>
      <c r="B5" s="94"/>
      <c r="C5" s="94"/>
      <c r="D5" s="2"/>
      <c r="E5" s="2"/>
      <c r="F5" s="2"/>
      <c r="G5" s="2"/>
      <c r="H5" s="2"/>
      <c r="I5" s="2"/>
      <c r="J5" s="2"/>
      <c r="K5" s="2"/>
      <c r="L5" s="2"/>
      <c r="M5" s="2"/>
      <c r="N5" s="2"/>
      <c r="O5" s="2"/>
      <c r="P5" s="2"/>
      <c r="Q5" s="2"/>
      <c r="R5" s="2"/>
      <c r="S5" s="2"/>
      <c r="T5" s="2"/>
      <c r="U5" s="2"/>
      <c r="V5" s="2"/>
      <c r="W5" s="2"/>
      <c r="X5" s="2"/>
      <c r="Y5" s="81"/>
      <c r="Z5" s="81"/>
      <c r="AA5" s="81"/>
    </row>
    <row r="6" ht="15.75" customHeight="1">
      <c r="A6" s="91" t="s">
        <v>1009</v>
      </c>
      <c r="B6" s="93">
        <v>2000.0</v>
      </c>
      <c r="C6" s="93">
        <v>90090.09</v>
      </c>
      <c r="D6" s="2"/>
      <c r="E6" s="2">
        <v>20.0</v>
      </c>
      <c r="F6" s="2"/>
      <c r="G6" s="2"/>
      <c r="H6" s="2"/>
      <c r="I6" s="2"/>
      <c r="J6" s="2"/>
      <c r="K6" s="2"/>
      <c r="L6" s="2"/>
      <c r="M6" s="2"/>
      <c r="N6" s="2"/>
      <c r="O6" s="2"/>
      <c r="P6" s="2"/>
      <c r="Q6" s="2"/>
      <c r="R6" s="2"/>
      <c r="S6" s="2"/>
      <c r="T6" s="2"/>
      <c r="U6" s="2"/>
      <c r="V6" s="2"/>
      <c r="W6" s="2"/>
      <c r="X6" s="2"/>
      <c r="Y6" s="81"/>
      <c r="Z6" s="81"/>
      <c r="AA6" s="81"/>
    </row>
    <row r="7" ht="15.75" customHeight="1">
      <c r="A7" s="95" t="s">
        <v>1010</v>
      </c>
      <c r="B7" s="96">
        <f>B6/B2</f>
        <v>0.005494505495</v>
      </c>
      <c r="C7" s="97"/>
      <c r="D7" s="2"/>
      <c r="E7" s="2"/>
      <c r="F7" s="2"/>
      <c r="G7" s="2"/>
      <c r="H7" s="2"/>
      <c r="I7" s="2"/>
      <c r="J7" s="2"/>
      <c r="K7" s="2"/>
      <c r="L7" s="2"/>
      <c r="M7" s="2"/>
      <c r="N7" s="2"/>
      <c r="O7" s="2"/>
      <c r="P7" s="2"/>
      <c r="Q7" s="2"/>
      <c r="R7" s="2"/>
      <c r="S7" s="2"/>
      <c r="T7" s="2"/>
      <c r="U7" s="2"/>
      <c r="V7" s="2"/>
      <c r="W7" s="2"/>
      <c r="X7" s="2"/>
      <c r="Y7" s="81"/>
      <c r="Z7" s="81"/>
      <c r="AA7" s="81"/>
    </row>
    <row r="8" ht="15.75" customHeight="1">
      <c r="A8" s="85" t="s">
        <v>1011</v>
      </c>
      <c r="B8" s="98">
        <v>0.11</v>
      </c>
      <c r="C8" s="99">
        <f>C6*B8</f>
        <v>9909.9099</v>
      </c>
      <c r="D8" s="2"/>
      <c r="E8" s="2"/>
      <c r="F8" s="2"/>
      <c r="G8" s="2"/>
      <c r="H8" s="2"/>
      <c r="I8" s="2"/>
      <c r="J8" s="2"/>
      <c r="K8" s="2"/>
      <c r="L8" s="2"/>
      <c r="M8" s="2"/>
      <c r="N8" s="2"/>
      <c r="O8" s="2"/>
      <c r="P8" s="2"/>
      <c r="Q8" s="2"/>
      <c r="R8" s="2"/>
      <c r="S8" s="2"/>
      <c r="T8" s="2"/>
      <c r="U8" s="2"/>
      <c r="V8" s="2"/>
      <c r="W8" s="2"/>
      <c r="X8" s="2"/>
      <c r="Y8" s="81"/>
      <c r="Z8" s="81"/>
      <c r="AA8" s="81"/>
    </row>
    <row r="9" ht="15.75" customHeight="1">
      <c r="A9" s="85" t="s">
        <v>1012</v>
      </c>
      <c r="B9" s="98">
        <v>0.05</v>
      </c>
      <c r="C9" s="99">
        <f>C6*B9</f>
        <v>4504.5045</v>
      </c>
      <c r="D9" s="2"/>
      <c r="E9" s="2"/>
      <c r="F9" s="2"/>
      <c r="G9" s="2"/>
      <c r="H9" s="2"/>
      <c r="I9" s="2"/>
      <c r="J9" s="2"/>
      <c r="K9" s="2"/>
      <c r="L9" s="2"/>
      <c r="M9" s="2"/>
      <c r="N9" s="2"/>
      <c r="O9" s="2"/>
      <c r="P9" s="2"/>
      <c r="Q9" s="2"/>
      <c r="R9" s="2"/>
      <c r="S9" s="2"/>
      <c r="T9" s="2"/>
      <c r="U9" s="2"/>
      <c r="V9" s="2"/>
      <c r="W9" s="2"/>
      <c r="X9" s="2"/>
      <c r="Y9" s="81"/>
      <c r="Z9" s="81"/>
      <c r="AA9" s="81"/>
    </row>
    <row r="10" ht="15.75" customHeight="1">
      <c r="A10" s="91" t="s">
        <v>1013</v>
      </c>
      <c r="B10" s="94"/>
      <c r="C10" s="100">
        <f>SUM(C6:C9)</f>
        <v>104504.5044</v>
      </c>
      <c r="D10" s="2"/>
      <c r="E10" s="2"/>
      <c r="F10" s="2"/>
      <c r="G10" s="2"/>
      <c r="H10" s="2"/>
      <c r="I10" s="2"/>
      <c r="J10" s="2"/>
      <c r="K10" s="2"/>
      <c r="L10" s="2"/>
      <c r="M10" s="2"/>
      <c r="N10" s="2"/>
      <c r="O10" s="2"/>
      <c r="P10" s="2"/>
      <c r="Q10" s="2"/>
      <c r="R10" s="2"/>
      <c r="S10" s="2"/>
      <c r="T10" s="2"/>
      <c r="U10" s="2"/>
      <c r="V10" s="2"/>
      <c r="W10" s="2"/>
      <c r="X10" s="2"/>
      <c r="Y10" s="81"/>
      <c r="Z10" s="81"/>
      <c r="AA10" s="81"/>
    </row>
    <row r="11" ht="15.75" customHeight="1">
      <c r="A11" s="91" t="s">
        <v>1014</v>
      </c>
      <c r="B11" s="97"/>
      <c r="C11" s="94"/>
      <c r="D11" s="2"/>
      <c r="E11" s="2"/>
      <c r="F11" s="2"/>
      <c r="G11" s="2"/>
      <c r="H11" s="2"/>
      <c r="I11" s="2"/>
      <c r="J11" s="2"/>
      <c r="K11" s="2"/>
      <c r="L11" s="2"/>
      <c r="M11" s="2"/>
      <c r="N11" s="2"/>
      <c r="O11" s="2"/>
      <c r="P11" s="2"/>
      <c r="Q11" s="2"/>
      <c r="R11" s="2"/>
      <c r="S11" s="2"/>
      <c r="T11" s="2"/>
      <c r="U11" s="2"/>
      <c r="V11" s="2"/>
      <c r="W11" s="2"/>
      <c r="X11" s="2"/>
      <c r="Y11" s="81"/>
      <c r="Z11" s="81"/>
      <c r="AA11" s="81"/>
    </row>
    <row r="12" ht="15.75" customHeight="1">
      <c r="A12" s="85" t="s">
        <v>1015</v>
      </c>
      <c r="B12" s="85"/>
      <c r="C12" s="99">
        <v>1000.0</v>
      </c>
      <c r="D12" s="2"/>
      <c r="E12" s="2"/>
      <c r="F12" s="2"/>
      <c r="G12" s="2"/>
      <c r="H12" s="2"/>
      <c r="I12" s="2"/>
      <c r="J12" s="2"/>
      <c r="K12" s="2"/>
      <c r="L12" s="2"/>
      <c r="M12" s="2"/>
      <c r="N12" s="2"/>
      <c r="O12" s="2"/>
      <c r="P12" s="2"/>
      <c r="Q12" s="2"/>
      <c r="R12" s="2"/>
      <c r="S12" s="2"/>
      <c r="T12" s="2"/>
      <c r="U12" s="2"/>
      <c r="V12" s="2"/>
      <c r="W12" s="2"/>
      <c r="X12" s="2"/>
      <c r="Y12" s="81"/>
      <c r="Z12" s="81"/>
      <c r="AA12" s="81"/>
    </row>
    <row r="13" ht="15.75" customHeight="1">
      <c r="A13" s="85" t="s">
        <v>1016</v>
      </c>
      <c r="B13" s="85"/>
      <c r="C13" s="99">
        <v>2000.0</v>
      </c>
      <c r="D13" s="2"/>
      <c r="E13" s="2"/>
      <c r="F13" s="2"/>
      <c r="G13" s="2"/>
      <c r="H13" s="2"/>
      <c r="I13" s="2"/>
      <c r="J13" s="2"/>
      <c r="K13" s="2"/>
      <c r="L13" s="2"/>
      <c r="M13" s="2"/>
      <c r="N13" s="2"/>
      <c r="O13" s="2"/>
      <c r="P13" s="2"/>
      <c r="Q13" s="2"/>
      <c r="R13" s="2"/>
      <c r="S13" s="2"/>
      <c r="T13" s="2"/>
      <c r="U13" s="2"/>
      <c r="V13" s="2"/>
      <c r="W13" s="2"/>
      <c r="X13" s="2"/>
      <c r="Y13" s="81"/>
      <c r="Z13" s="81"/>
      <c r="AA13" s="81"/>
    </row>
    <row r="14" ht="15.75" customHeight="1">
      <c r="A14" s="85" t="s">
        <v>1017</v>
      </c>
      <c r="B14" s="85"/>
      <c r="C14" s="99">
        <v>5000.0</v>
      </c>
      <c r="D14" s="2"/>
      <c r="E14" s="2"/>
      <c r="F14" s="2"/>
      <c r="G14" s="2"/>
      <c r="H14" s="2"/>
      <c r="I14" s="2"/>
      <c r="J14" s="2"/>
      <c r="K14" s="2"/>
      <c r="L14" s="2"/>
      <c r="M14" s="2"/>
      <c r="N14" s="2"/>
      <c r="O14" s="2"/>
      <c r="P14" s="2"/>
      <c r="Q14" s="2"/>
      <c r="R14" s="2"/>
      <c r="S14" s="2"/>
      <c r="T14" s="2"/>
      <c r="U14" s="2"/>
      <c r="V14" s="2"/>
      <c r="W14" s="2"/>
      <c r="X14" s="2"/>
      <c r="Y14" s="81"/>
      <c r="Z14" s="81"/>
      <c r="AA14" s="81"/>
    </row>
    <row r="15" ht="15.75" customHeight="1">
      <c r="A15" s="85" t="s">
        <v>1018</v>
      </c>
      <c r="B15" s="85"/>
      <c r="C15" s="99">
        <v>2000.0</v>
      </c>
      <c r="D15" s="2"/>
      <c r="E15" s="2"/>
      <c r="F15" s="2"/>
      <c r="G15" s="2"/>
      <c r="H15" s="2"/>
      <c r="I15" s="2"/>
      <c r="J15" s="2"/>
      <c r="K15" s="2"/>
      <c r="L15" s="2"/>
      <c r="M15" s="2"/>
      <c r="N15" s="2"/>
      <c r="O15" s="2"/>
      <c r="P15" s="2"/>
      <c r="Q15" s="2"/>
      <c r="R15" s="2"/>
      <c r="S15" s="2"/>
      <c r="T15" s="2"/>
      <c r="U15" s="2"/>
      <c r="V15" s="2"/>
      <c r="W15" s="2"/>
      <c r="X15" s="2"/>
      <c r="Y15" s="81"/>
      <c r="Z15" s="81"/>
      <c r="AA15" s="81"/>
    </row>
    <row r="16" ht="15.75" customHeight="1">
      <c r="A16" s="85" t="s">
        <v>1019</v>
      </c>
      <c r="B16" s="85"/>
      <c r="C16" s="99">
        <v>20000.0</v>
      </c>
      <c r="D16" s="2"/>
      <c r="E16" s="2"/>
      <c r="F16" s="2"/>
      <c r="G16" s="2"/>
      <c r="H16" s="2"/>
      <c r="I16" s="2"/>
      <c r="J16" s="2"/>
      <c r="K16" s="2"/>
      <c r="L16" s="2"/>
      <c r="M16" s="2"/>
      <c r="N16" s="2"/>
      <c r="O16" s="2"/>
      <c r="P16" s="2"/>
      <c r="Q16" s="2"/>
      <c r="R16" s="2"/>
      <c r="S16" s="2"/>
      <c r="T16" s="2"/>
      <c r="U16" s="2"/>
      <c r="V16" s="2"/>
      <c r="W16" s="2"/>
      <c r="X16" s="2"/>
      <c r="Y16" s="81"/>
      <c r="Z16" s="81"/>
      <c r="AA16" s="81"/>
    </row>
    <row r="17" ht="15.75" customHeight="1">
      <c r="A17" s="91" t="s">
        <v>1020</v>
      </c>
      <c r="B17" s="85"/>
      <c r="C17" s="100">
        <f>SUM(C12:C16)</f>
        <v>30000</v>
      </c>
      <c r="D17" s="2"/>
      <c r="E17" s="2"/>
      <c r="F17" s="2"/>
      <c r="G17" s="2"/>
      <c r="H17" s="2"/>
      <c r="I17" s="2"/>
      <c r="J17" s="2"/>
      <c r="K17" s="2"/>
      <c r="L17" s="2"/>
      <c r="M17" s="2"/>
      <c r="N17" s="2"/>
      <c r="O17" s="2"/>
      <c r="P17" s="2"/>
      <c r="Q17" s="2"/>
      <c r="R17" s="2"/>
      <c r="S17" s="2"/>
      <c r="T17" s="2"/>
      <c r="U17" s="2"/>
      <c r="V17" s="2"/>
      <c r="W17" s="2"/>
      <c r="X17" s="2"/>
      <c r="Y17" s="81"/>
      <c r="Z17" s="81"/>
      <c r="AA17" s="81"/>
    </row>
    <row r="18" ht="15.75" customHeight="1">
      <c r="A18" s="91" t="s">
        <v>1021</v>
      </c>
      <c r="B18" s="101"/>
      <c r="C18" s="102">
        <f>C17+C10</f>
        <v>134504.5044</v>
      </c>
      <c r="D18" s="2"/>
      <c r="E18" s="2"/>
      <c r="F18" s="2"/>
      <c r="G18" s="2"/>
      <c r="H18" s="2"/>
      <c r="I18" s="2"/>
      <c r="J18" s="2"/>
      <c r="K18" s="2"/>
      <c r="L18" s="2"/>
      <c r="M18" s="2"/>
      <c r="N18" s="2"/>
      <c r="O18" s="2"/>
      <c r="P18" s="2"/>
      <c r="Q18" s="2"/>
      <c r="R18" s="2"/>
      <c r="S18" s="2"/>
      <c r="T18" s="2"/>
      <c r="U18" s="2"/>
      <c r="V18" s="2"/>
      <c r="W18" s="2"/>
      <c r="X18" s="2"/>
      <c r="Y18" s="81"/>
      <c r="Z18" s="81"/>
      <c r="AA18" s="81"/>
    </row>
    <row r="19" ht="15.75" customHeight="1">
      <c r="A19" s="91" t="s">
        <v>1022</v>
      </c>
      <c r="B19" s="98">
        <v>0.05</v>
      </c>
      <c r="C19" s="99">
        <f>C17*B19</f>
        <v>1500</v>
      </c>
      <c r="D19" s="2"/>
      <c r="E19" s="2"/>
      <c r="F19" s="2"/>
      <c r="G19" s="2"/>
      <c r="H19" s="2"/>
      <c r="I19" s="2"/>
      <c r="J19" s="2"/>
      <c r="K19" s="2"/>
      <c r="L19" s="2"/>
      <c r="M19" s="2"/>
      <c r="N19" s="2"/>
      <c r="O19" s="2"/>
      <c r="P19" s="2"/>
      <c r="Q19" s="2"/>
      <c r="R19" s="2"/>
      <c r="S19" s="2"/>
      <c r="T19" s="2"/>
      <c r="U19" s="2"/>
      <c r="V19" s="2"/>
      <c r="W19" s="2"/>
      <c r="X19" s="2"/>
      <c r="Y19" s="81"/>
      <c r="Z19" s="81"/>
      <c r="AA19" s="81"/>
    </row>
    <row r="20" ht="15.75" customHeight="1">
      <c r="A20" s="103" t="s">
        <v>1023</v>
      </c>
      <c r="B20" s="94"/>
      <c r="C20" s="94"/>
      <c r="D20" s="2"/>
      <c r="E20" s="2"/>
      <c r="F20" s="2"/>
      <c r="G20" s="2"/>
      <c r="H20" s="2"/>
      <c r="I20" s="2"/>
      <c r="J20" s="2"/>
      <c r="K20" s="2"/>
      <c r="L20" s="2"/>
      <c r="M20" s="2"/>
      <c r="N20" s="2"/>
      <c r="O20" s="2"/>
      <c r="P20" s="2"/>
      <c r="Q20" s="2"/>
      <c r="R20" s="2"/>
      <c r="S20" s="2"/>
      <c r="T20" s="2"/>
      <c r="U20" s="2"/>
      <c r="V20" s="2"/>
      <c r="W20" s="2"/>
      <c r="X20" s="2"/>
      <c r="Y20" s="81"/>
      <c r="Z20" s="81"/>
      <c r="AA20" s="81"/>
    </row>
    <row r="21" ht="15.75" customHeight="1">
      <c r="A21" s="94" t="s">
        <v>1024</v>
      </c>
      <c r="B21" s="98"/>
      <c r="C21" s="99">
        <v>3000.0</v>
      </c>
      <c r="D21" s="2"/>
      <c r="E21" s="2"/>
      <c r="F21" s="2"/>
      <c r="G21" s="2"/>
      <c r="H21" s="2"/>
      <c r="I21" s="2"/>
      <c r="J21" s="2"/>
      <c r="K21" s="2"/>
      <c r="L21" s="2"/>
      <c r="M21" s="2"/>
      <c r="N21" s="2"/>
      <c r="O21" s="2"/>
      <c r="P21" s="2"/>
      <c r="Q21" s="2"/>
      <c r="R21" s="2"/>
      <c r="S21" s="2"/>
      <c r="T21" s="2"/>
      <c r="U21" s="2"/>
      <c r="V21" s="2"/>
      <c r="W21" s="2"/>
      <c r="X21" s="2"/>
      <c r="Y21" s="81"/>
      <c r="Z21" s="81"/>
      <c r="AA21" s="81"/>
    </row>
    <row r="22" ht="15.75" customHeight="1">
      <c r="A22" s="85" t="s">
        <v>1025</v>
      </c>
      <c r="B22" s="98"/>
      <c r="C22" s="99">
        <f>400*365*0.7</f>
        <v>102200</v>
      </c>
      <c r="D22" s="104"/>
      <c r="E22" s="104"/>
      <c r="F22" s="2"/>
      <c r="G22" s="2"/>
      <c r="H22" s="2"/>
      <c r="I22" s="2"/>
      <c r="J22" s="2"/>
      <c r="K22" s="2"/>
      <c r="L22" s="2"/>
      <c r="M22" s="2"/>
      <c r="N22" s="2"/>
      <c r="O22" s="2"/>
      <c r="P22" s="2"/>
      <c r="Q22" s="2"/>
      <c r="R22" s="2"/>
      <c r="S22" s="2"/>
      <c r="T22" s="2"/>
      <c r="U22" s="2"/>
      <c r="V22" s="2"/>
      <c r="W22" s="2"/>
      <c r="X22" s="2"/>
      <c r="Y22" s="81"/>
      <c r="Z22" s="81"/>
      <c r="AA22" s="81"/>
    </row>
    <row r="23" ht="15.75" customHeight="1">
      <c r="A23" s="105" t="s">
        <v>1026</v>
      </c>
      <c r="B23" s="94"/>
      <c r="C23" s="102">
        <f>SUM(C21:C22)</f>
        <v>105200</v>
      </c>
      <c r="D23" s="2"/>
      <c r="E23" s="2"/>
      <c r="F23" s="2"/>
      <c r="G23" s="2"/>
      <c r="H23" s="2"/>
      <c r="I23" s="2"/>
      <c r="J23" s="2"/>
      <c r="K23" s="2"/>
      <c r="L23" s="2"/>
      <c r="M23" s="2"/>
      <c r="N23" s="2"/>
      <c r="O23" s="2"/>
      <c r="P23" s="2"/>
      <c r="Q23" s="2"/>
      <c r="R23" s="2"/>
      <c r="S23" s="2"/>
      <c r="T23" s="2"/>
      <c r="U23" s="2"/>
      <c r="V23" s="2"/>
      <c r="W23" s="2"/>
      <c r="X23" s="2"/>
      <c r="Y23" s="81"/>
      <c r="Z23" s="81"/>
      <c r="AA23" s="81"/>
    </row>
    <row r="24" ht="15.75" customHeight="1">
      <c r="A24" s="85" t="s">
        <v>1027</v>
      </c>
      <c r="B24" s="98">
        <v>0.2</v>
      </c>
      <c r="C24" s="99">
        <f>C23*B24</f>
        <v>21040</v>
      </c>
      <c r="D24" s="2"/>
      <c r="E24" s="2"/>
      <c r="F24" s="2"/>
      <c r="G24" s="2"/>
      <c r="H24" s="2"/>
      <c r="I24" s="2"/>
      <c r="J24" s="2"/>
      <c r="K24" s="2"/>
      <c r="L24" s="2"/>
      <c r="M24" s="2"/>
      <c r="N24" s="2"/>
      <c r="O24" s="2"/>
      <c r="P24" s="2"/>
      <c r="Q24" s="2"/>
      <c r="R24" s="2"/>
      <c r="S24" s="2"/>
      <c r="T24" s="2"/>
      <c r="U24" s="2"/>
      <c r="V24" s="2"/>
      <c r="W24" s="2"/>
      <c r="X24" s="2"/>
      <c r="Y24" s="81"/>
      <c r="Z24" s="81"/>
      <c r="AA24" s="81"/>
    </row>
    <row r="25" ht="15.75" customHeight="1">
      <c r="A25" s="85" t="s">
        <v>1028</v>
      </c>
      <c r="B25" s="98">
        <v>0.11</v>
      </c>
      <c r="C25" s="99">
        <f>B25*(C23-C24)</f>
        <v>9257.6</v>
      </c>
      <c r="D25" s="2"/>
      <c r="E25" s="2"/>
      <c r="F25" s="2"/>
      <c r="G25" s="2"/>
      <c r="H25" s="2"/>
      <c r="I25" s="2"/>
      <c r="J25" s="2"/>
      <c r="K25" s="2"/>
      <c r="L25" s="2"/>
      <c r="M25" s="2"/>
      <c r="N25" s="2"/>
      <c r="O25" s="2"/>
      <c r="P25" s="2"/>
      <c r="Q25" s="2"/>
      <c r="R25" s="2"/>
      <c r="S25" s="2"/>
      <c r="T25" s="2"/>
      <c r="U25" s="2"/>
      <c r="V25" s="2"/>
      <c r="W25" s="2"/>
      <c r="X25" s="2"/>
      <c r="Y25" s="81"/>
      <c r="Z25" s="81"/>
      <c r="AA25" s="81"/>
    </row>
    <row r="26" ht="15.75" customHeight="1">
      <c r="A26" s="105" t="s">
        <v>1029</v>
      </c>
      <c r="B26" s="94"/>
      <c r="C26" s="99">
        <f>C23-C24-C25</f>
        <v>74902.4</v>
      </c>
      <c r="D26" s="2"/>
      <c r="E26" s="2"/>
      <c r="F26" s="2"/>
      <c r="G26" s="2"/>
      <c r="H26" s="2"/>
      <c r="I26" s="2"/>
      <c r="J26" s="2"/>
      <c r="K26" s="2"/>
      <c r="L26" s="2"/>
      <c r="M26" s="2"/>
      <c r="N26" s="2"/>
      <c r="O26" s="2"/>
      <c r="P26" s="2"/>
      <c r="Q26" s="2"/>
      <c r="R26" s="2"/>
      <c r="S26" s="2"/>
      <c r="T26" s="2"/>
      <c r="U26" s="2"/>
      <c r="V26" s="2"/>
      <c r="W26" s="2"/>
      <c r="X26" s="2"/>
      <c r="Y26" s="81"/>
      <c r="Z26" s="81"/>
      <c r="AA26" s="81"/>
    </row>
    <row r="27" ht="15.75" customHeight="1">
      <c r="A27" s="85" t="s">
        <v>1030</v>
      </c>
      <c r="B27" s="106">
        <f>C26/(C17+C10)</f>
        <v>0.5568765175</v>
      </c>
      <c r="C27" s="94"/>
      <c r="D27" s="2"/>
      <c r="E27" s="2"/>
      <c r="F27" s="2"/>
      <c r="G27" s="2"/>
      <c r="H27" s="2"/>
      <c r="I27" s="2"/>
      <c r="J27" s="2"/>
      <c r="K27" s="2"/>
      <c r="L27" s="2"/>
      <c r="M27" s="2"/>
      <c r="N27" s="2"/>
      <c r="O27" s="2"/>
      <c r="P27" s="2"/>
      <c r="Q27" s="2"/>
      <c r="R27" s="2"/>
      <c r="S27" s="2"/>
      <c r="T27" s="2"/>
      <c r="U27" s="2"/>
      <c r="V27" s="2"/>
      <c r="W27" s="2"/>
      <c r="X27" s="2"/>
      <c r="Y27" s="81"/>
      <c r="Z27" s="81"/>
      <c r="AA27" s="81"/>
    </row>
    <row r="28" ht="15.75" customHeight="1">
      <c r="A28" s="81"/>
      <c r="B28" s="81"/>
      <c r="C28" s="81"/>
      <c r="D28" s="2"/>
      <c r="E28" s="2"/>
      <c r="F28" s="2"/>
      <c r="G28" s="2"/>
      <c r="H28" s="2"/>
      <c r="I28" s="2"/>
      <c r="J28" s="2"/>
      <c r="K28" s="2"/>
      <c r="L28" s="2"/>
      <c r="M28" s="2"/>
      <c r="N28" s="2"/>
      <c r="O28" s="2"/>
      <c r="P28" s="2"/>
      <c r="Q28" s="2"/>
      <c r="R28" s="2"/>
      <c r="S28" s="2"/>
      <c r="T28" s="2"/>
      <c r="U28" s="2"/>
      <c r="V28" s="2"/>
      <c r="W28" s="2"/>
      <c r="X28" s="2"/>
      <c r="Y28" s="81"/>
      <c r="Z28" s="81"/>
      <c r="AA28" s="81"/>
    </row>
    <row r="29" ht="15.75" customHeight="1">
      <c r="A29" s="81"/>
      <c r="B29" s="81"/>
      <c r="C29" s="81"/>
      <c r="D29" s="2"/>
      <c r="E29" s="2"/>
      <c r="F29" s="2"/>
      <c r="G29" s="2"/>
      <c r="H29" s="2"/>
      <c r="I29" s="2"/>
      <c r="J29" s="2"/>
      <c r="K29" s="2"/>
      <c r="L29" s="2"/>
      <c r="M29" s="2"/>
      <c r="N29" s="2"/>
      <c r="O29" s="2"/>
      <c r="P29" s="2"/>
      <c r="Q29" s="2"/>
      <c r="R29" s="2"/>
      <c r="S29" s="2"/>
      <c r="T29" s="2"/>
      <c r="U29" s="2"/>
      <c r="V29" s="2"/>
      <c r="W29" s="2"/>
      <c r="X29" s="2"/>
      <c r="Y29" s="81"/>
      <c r="Z29" s="81"/>
      <c r="AA29" s="81"/>
    </row>
    <row r="30" ht="15.75" customHeight="1">
      <c r="A30" s="81"/>
      <c r="B30" s="81"/>
      <c r="C30" s="81"/>
      <c r="D30" s="2"/>
      <c r="E30" s="2"/>
      <c r="F30" s="2"/>
      <c r="G30" s="2"/>
      <c r="H30" s="2"/>
      <c r="I30" s="2"/>
      <c r="J30" s="2"/>
      <c r="K30" s="2"/>
      <c r="L30" s="2"/>
      <c r="M30" s="2"/>
      <c r="N30" s="2"/>
      <c r="O30" s="2"/>
      <c r="P30" s="2"/>
      <c r="Q30" s="2"/>
      <c r="R30" s="2"/>
      <c r="S30" s="2"/>
      <c r="T30" s="2"/>
      <c r="U30" s="2"/>
      <c r="V30" s="2"/>
      <c r="W30" s="2"/>
      <c r="X30" s="2"/>
      <c r="Y30" s="81"/>
      <c r="Z30" s="81"/>
      <c r="AA30" s="81"/>
    </row>
    <row r="31" ht="15.75" customHeight="1">
      <c r="A31" s="81" t="s">
        <v>1031</v>
      </c>
      <c r="B31" s="81"/>
      <c r="C31" s="81"/>
      <c r="D31" s="2"/>
      <c r="E31" s="2"/>
      <c r="F31" s="2"/>
      <c r="G31" s="2"/>
      <c r="H31" s="2"/>
      <c r="I31" s="2"/>
      <c r="J31" s="2"/>
      <c r="K31" s="2"/>
      <c r="L31" s="2"/>
      <c r="M31" s="2"/>
      <c r="N31" s="2"/>
      <c r="O31" s="2"/>
      <c r="P31" s="2"/>
      <c r="Q31" s="2"/>
      <c r="R31" s="2"/>
      <c r="S31" s="2"/>
      <c r="T31" s="2"/>
      <c r="U31" s="2"/>
      <c r="V31" s="2"/>
      <c r="W31" s="2"/>
      <c r="X31" s="2"/>
      <c r="Y31" s="81"/>
      <c r="Z31" s="81"/>
      <c r="AA31" s="81"/>
    </row>
    <row r="32" ht="15.75" customHeight="1">
      <c r="A32" s="81" t="s">
        <v>1032</v>
      </c>
      <c r="B32" s="81"/>
      <c r="C32" s="81"/>
      <c r="D32" s="2"/>
      <c r="E32" s="2"/>
      <c r="F32" s="2"/>
      <c r="G32" s="2"/>
      <c r="H32" s="2"/>
      <c r="I32" s="2"/>
      <c r="J32" s="2"/>
      <c r="K32" s="2"/>
      <c r="L32" s="2"/>
      <c r="M32" s="2"/>
      <c r="N32" s="2"/>
      <c r="O32" s="2"/>
      <c r="P32" s="2"/>
      <c r="Q32" s="2"/>
      <c r="R32" s="2"/>
      <c r="S32" s="2"/>
      <c r="T32" s="2"/>
      <c r="U32" s="2"/>
      <c r="V32" s="2"/>
      <c r="W32" s="2"/>
      <c r="X32" s="2"/>
      <c r="Y32" s="81"/>
      <c r="Z32" s="81"/>
      <c r="AA32" s="81"/>
    </row>
    <row r="33" ht="15.75" customHeight="1">
      <c r="A33" s="81" t="s">
        <v>1033</v>
      </c>
      <c r="B33" s="81"/>
      <c r="C33" s="81"/>
      <c r="D33" s="2"/>
      <c r="E33" s="2"/>
      <c r="F33" s="2"/>
      <c r="G33" s="2"/>
      <c r="H33" s="2"/>
      <c r="I33" s="2"/>
      <c r="J33" s="2"/>
      <c r="K33" s="2"/>
      <c r="L33" s="2"/>
      <c r="M33" s="2"/>
      <c r="N33" s="2"/>
      <c r="O33" s="2"/>
      <c r="P33" s="2"/>
      <c r="Q33" s="2"/>
      <c r="R33" s="2"/>
      <c r="S33" s="2"/>
      <c r="T33" s="2"/>
      <c r="U33" s="2"/>
      <c r="V33" s="2"/>
      <c r="W33" s="2"/>
      <c r="X33" s="2"/>
      <c r="Y33" s="81"/>
      <c r="Z33" s="81"/>
      <c r="AA33" s="81"/>
    </row>
    <row r="34" ht="15.75" customHeight="1">
      <c r="A34" s="81" t="s">
        <v>1034</v>
      </c>
      <c r="B34" s="81"/>
      <c r="C34" s="81"/>
      <c r="D34" s="2"/>
      <c r="E34" s="2"/>
      <c r="F34" s="2"/>
      <c r="G34" s="2"/>
      <c r="H34" s="2"/>
      <c r="I34" s="2"/>
      <c r="J34" s="2"/>
      <c r="K34" s="2"/>
      <c r="L34" s="2"/>
      <c r="M34" s="2"/>
      <c r="N34" s="2"/>
      <c r="O34" s="2"/>
      <c r="P34" s="2"/>
      <c r="Q34" s="2"/>
      <c r="R34" s="2"/>
      <c r="S34" s="2"/>
      <c r="T34" s="2"/>
      <c r="U34" s="2"/>
      <c r="V34" s="2"/>
      <c r="W34" s="2"/>
      <c r="X34" s="2"/>
      <c r="Y34" s="81"/>
      <c r="Z34" s="81"/>
      <c r="AA34" s="81"/>
    </row>
    <row r="35" ht="15.75" customHeight="1">
      <c r="A35" s="81"/>
      <c r="B35" s="81"/>
      <c r="C35" s="81"/>
      <c r="D35" s="2"/>
      <c r="E35" s="2"/>
      <c r="F35" s="2"/>
      <c r="G35" s="2"/>
      <c r="H35" s="2"/>
      <c r="I35" s="2"/>
      <c r="J35" s="2"/>
      <c r="K35" s="2"/>
      <c r="L35" s="2"/>
      <c r="M35" s="2"/>
      <c r="N35" s="2"/>
      <c r="O35" s="2"/>
      <c r="P35" s="2"/>
      <c r="Q35" s="2"/>
      <c r="R35" s="2"/>
      <c r="S35" s="2"/>
      <c r="T35" s="2"/>
      <c r="U35" s="2"/>
      <c r="V35" s="2"/>
      <c r="W35" s="2"/>
      <c r="X35" s="2"/>
      <c r="Y35" s="81"/>
      <c r="Z35" s="81"/>
      <c r="AA35" s="81"/>
    </row>
    <row r="36" ht="15.75" customHeight="1">
      <c r="A36" s="81" t="s">
        <v>1035</v>
      </c>
      <c r="B36" s="81"/>
      <c r="C36" s="81"/>
      <c r="D36" s="2"/>
      <c r="E36" s="2"/>
      <c r="F36" s="2"/>
      <c r="G36" s="2"/>
      <c r="H36" s="2"/>
      <c r="I36" s="2"/>
      <c r="J36" s="2"/>
      <c r="K36" s="2"/>
      <c r="L36" s="2"/>
      <c r="M36" s="2"/>
      <c r="N36" s="2"/>
      <c r="O36" s="2"/>
      <c r="P36" s="2"/>
      <c r="Q36" s="2"/>
      <c r="R36" s="2"/>
      <c r="S36" s="2"/>
      <c r="T36" s="2"/>
      <c r="U36" s="2"/>
      <c r="V36" s="2"/>
      <c r="W36" s="2"/>
      <c r="X36" s="2"/>
      <c r="Y36" s="81"/>
      <c r="Z36" s="81"/>
      <c r="AA36" s="81"/>
    </row>
    <row r="37" ht="15.75" customHeight="1">
      <c r="A37" s="81"/>
      <c r="B37" s="81"/>
      <c r="C37" s="81"/>
      <c r="D37" s="2"/>
      <c r="E37" s="2"/>
      <c r="F37" s="2"/>
      <c r="G37" s="2"/>
      <c r="H37" s="2"/>
      <c r="I37" s="2"/>
      <c r="J37" s="2"/>
      <c r="K37" s="2"/>
      <c r="L37" s="2"/>
      <c r="M37" s="2"/>
      <c r="N37" s="2"/>
      <c r="O37" s="2"/>
      <c r="P37" s="2"/>
      <c r="Q37" s="2"/>
      <c r="R37" s="2"/>
      <c r="S37" s="2"/>
      <c r="T37" s="2"/>
      <c r="U37" s="2"/>
      <c r="V37" s="2"/>
      <c r="W37" s="2"/>
      <c r="X37" s="2"/>
      <c r="Y37" s="81"/>
      <c r="Z37" s="81"/>
      <c r="AA37" s="81"/>
    </row>
    <row r="38" ht="15.75" customHeight="1">
      <c r="A38" s="81">
        <v>1500.0</v>
      </c>
      <c r="B38" s="81" t="s">
        <v>1036</v>
      </c>
      <c r="C38" s="81"/>
      <c r="D38" s="2"/>
      <c r="E38" s="2"/>
      <c r="F38" s="2"/>
      <c r="G38" s="2"/>
      <c r="H38" s="2"/>
      <c r="I38" s="2"/>
      <c r="J38" s="2"/>
      <c r="K38" s="2"/>
      <c r="L38" s="2"/>
      <c r="M38" s="2"/>
      <c r="N38" s="2"/>
      <c r="O38" s="2"/>
      <c r="P38" s="2"/>
      <c r="Q38" s="2"/>
      <c r="R38" s="2"/>
      <c r="S38" s="2"/>
      <c r="T38" s="2"/>
      <c r="U38" s="2"/>
      <c r="V38" s="2"/>
      <c r="W38" s="2"/>
      <c r="X38" s="2"/>
      <c r="Y38" s="81"/>
      <c r="Z38" s="81"/>
      <c r="AA38" s="81"/>
    </row>
    <row r="39" ht="15.75" customHeight="1">
      <c r="A39" s="81"/>
      <c r="B39" s="81"/>
      <c r="C39" s="81"/>
      <c r="D39" s="2"/>
      <c r="E39" s="2"/>
      <c r="F39" s="2"/>
      <c r="G39" s="2"/>
      <c r="H39" s="2"/>
      <c r="I39" s="2"/>
      <c r="J39" s="2"/>
      <c r="K39" s="2"/>
      <c r="L39" s="2"/>
      <c r="M39" s="2"/>
      <c r="N39" s="2"/>
      <c r="O39" s="2"/>
      <c r="P39" s="2"/>
      <c r="Q39" s="2"/>
      <c r="R39" s="2"/>
      <c r="S39" s="2"/>
      <c r="T39" s="2"/>
      <c r="U39" s="2"/>
      <c r="V39" s="2"/>
      <c r="W39" s="2"/>
      <c r="X39" s="2"/>
      <c r="Y39" s="81"/>
      <c r="Z39" s="81"/>
      <c r="AA39" s="81"/>
    </row>
    <row r="40" ht="15.75" customHeight="1">
      <c r="A40" s="81"/>
      <c r="B40" s="81"/>
      <c r="C40" s="81"/>
      <c r="D40" s="2"/>
      <c r="E40" s="2"/>
      <c r="F40" s="2"/>
      <c r="G40" s="2"/>
      <c r="H40" s="2"/>
      <c r="I40" s="2"/>
      <c r="J40" s="2"/>
      <c r="K40" s="2"/>
      <c r="L40" s="2"/>
      <c r="M40" s="2"/>
      <c r="N40" s="2"/>
      <c r="O40" s="2"/>
      <c r="P40" s="2"/>
      <c r="Q40" s="2"/>
      <c r="R40" s="2"/>
      <c r="S40" s="2"/>
      <c r="T40" s="2"/>
      <c r="U40" s="2"/>
      <c r="V40" s="2"/>
      <c r="W40" s="2"/>
      <c r="X40" s="2"/>
      <c r="Y40" s="81"/>
      <c r="Z40" s="81"/>
      <c r="AA40" s="81"/>
    </row>
    <row r="41" ht="15.75" customHeight="1">
      <c r="A41" s="81"/>
      <c r="K41" s="2"/>
      <c r="L41" s="2"/>
      <c r="M41" s="2"/>
      <c r="N41" s="2"/>
      <c r="O41" s="2"/>
      <c r="P41" s="2"/>
      <c r="Q41" s="2"/>
      <c r="R41" s="2"/>
      <c r="S41" s="2"/>
      <c r="T41" s="2"/>
      <c r="U41" s="2"/>
      <c r="V41" s="2"/>
      <c r="W41" s="2"/>
      <c r="X41" s="2"/>
      <c r="Y41" s="81"/>
      <c r="Z41" s="81"/>
      <c r="AA41" s="81"/>
    </row>
    <row r="42" ht="15.75" customHeight="1">
      <c r="A42" s="61"/>
      <c r="B42" s="81"/>
      <c r="C42" s="81"/>
      <c r="D42" s="2"/>
      <c r="E42" s="2"/>
      <c r="F42" s="2"/>
      <c r="G42" s="2"/>
      <c r="H42" s="2"/>
      <c r="I42" s="2"/>
      <c r="J42" s="2"/>
      <c r="K42" s="2"/>
      <c r="L42" s="2"/>
      <c r="M42" s="2"/>
      <c r="N42" s="2"/>
      <c r="O42" s="2"/>
      <c r="P42" s="2"/>
      <c r="Q42" s="2"/>
      <c r="R42" s="2"/>
      <c r="S42" s="2"/>
      <c r="T42" s="2"/>
      <c r="U42" s="2"/>
      <c r="V42" s="2"/>
      <c r="W42" s="2"/>
      <c r="X42" s="2"/>
      <c r="Y42" s="81"/>
      <c r="Z42" s="81"/>
      <c r="AA42" s="81"/>
    </row>
    <row r="43" ht="15.75" customHeight="1">
      <c r="A43" s="61"/>
      <c r="B43" s="61"/>
      <c r="C43" s="61"/>
      <c r="D43" s="2"/>
      <c r="E43" s="2"/>
      <c r="F43" s="2"/>
      <c r="G43" s="2"/>
      <c r="H43" s="2"/>
      <c r="I43" s="2"/>
      <c r="J43" s="2"/>
      <c r="K43" s="2"/>
      <c r="L43" s="2"/>
      <c r="M43" s="2"/>
      <c r="N43" s="2"/>
      <c r="O43" s="2"/>
      <c r="P43" s="2"/>
      <c r="Q43" s="2"/>
      <c r="R43" s="2"/>
      <c r="S43" s="2"/>
      <c r="T43" s="2"/>
      <c r="U43" s="2"/>
      <c r="V43" s="2"/>
      <c r="W43" s="2"/>
      <c r="X43" s="2"/>
      <c r="Y43" s="81"/>
      <c r="Z43" s="81"/>
      <c r="AA43" s="81"/>
    </row>
    <row r="44" ht="15.75" customHeight="1">
      <c r="A44" s="61"/>
      <c r="B44" s="61"/>
      <c r="C44" s="61"/>
      <c r="D44" s="2"/>
      <c r="E44" s="2"/>
      <c r="F44" s="2"/>
      <c r="G44" s="2"/>
      <c r="H44" s="2"/>
      <c r="I44" s="2"/>
      <c r="J44" s="2"/>
      <c r="K44" s="2"/>
      <c r="L44" s="2"/>
      <c r="M44" s="2"/>
      <c r="N44" s="2"/>
      <c r="O44" s="2"/>
      <c r="P44" s="2"/>
      <c r="Q44" s="2"/>
      <c r="R44" s="2"/>
      <c r="S44" s="2"/>
      <c r="T44" s="2"/>
      <c r="U44" s="2"/>
      <c r="V44" s="2"/>
      <c r="W44" s="2"/>
      <c r="X44" s="2"/>
      <c r="Y44" s="81"/>
      <c r="Z44" s="81"/>
      <c r="AA44" s="81"/>
    </row>
    <row r="45" ht="15.75" customHeight="1">
      <c r="A45" s="107"/>
      <c r="B45" s="61"/>
      <c r="C45" s="61"/>
      <c r="D45" s="2"/>
      <c r="E45" s="2"/>
      <c r="F45" s="2"/>
      <c r="G45" s="2"/>
      <c r="H45" s="2"/>
      <c r="I45" s="2"/>
      <c r="J45" s="2"/>
      <c r="K45" s="2"/>
      <c r="L45" s="2"/>
      <c r="M45" s="2"/>
      <c r="N45" s="2"/>
      <c r="O45" s="2"/>
      <c r="P45" s="2"/>
      <c r="Q45" s="2"/>
      <c r="R45" s="2"/>
      <c r="S45" s="2"/>
      <c r="T45" s="2"/>
      <c r="U45" s="2"/>
      <c r="V45" s="2"/>
      <c r="W45" s="2"/>
      <c r="X45" s="2"/>
      <c r="Y45" s="81"/>
      <c r="Z45" s="81"/>
      <c r="AA45" s="81"/>
    </row>
    <row r="46" ht="15.75" customHeight="1">
      <c r="A46" s="107"/>
      <c r="B46" s="61"/>
      <c r="C46" s="61"/>
      <c r="D46" s="2"/>
      <c r="E46" s="2"/>
      <c r="F46" s="2"/>
      <c r="G46" s="2"/>
      <c r="H46" s="2"/>
      <c r="I46" s="2"/>
      <c r="J46" s="2"/>
      <c r="K46" s="2"/>
      <c r="L46" s="2"/>
      <c r="M46" s="2"/>
      <c r="N46" s="2"/>
      <c r="O46" s="2"/>
      <c r="P46" s="2"/>
      <c r="Q46" s="2"/>
      <c r="R46" s="2"/>
      <c r="S46" s="2"/>
      <c r="T46" s="2"/>
      <c r="U46" s="2"/>
      <c r="V46" s="2"/>
      <c r="W46" s="2"/>
      <c r="X46" s="2"/>
      <c r="Y46" s="81"/>
      <c r="Z46" s="81"/>
      <c r="AA46" s="81"/>
    </row>
    <row r="47" ht="15.75" customHeight="1">
      <c r="A47" s="61"/>
      <c r="B47" s="61"/>
      <c r="C47" s="61"/>
      <c r="D47" s="2"/>
      <c r="E47" s="2"/>
      <c r="F47" s="2"/>
      <c r="G47" s="2"/>
      <c r="H47" s="2"/>
      <c r="I47" s="2"/>
      <c r="J47" s="2"/>
      <c r="K47" s="2"/>
      <c r="L47" s="2"/>
      <c r="M47" s="2"/>
      <c r="N47" s="2"/>
      <c r="O47" s="2"/>
      <c r="P47" s="2"/>
      <c r="Q47" s="2"/>
      <c r="R47" s="2"/>
      <c r="S47" s="2"/>
      <c r="T47" s="2"/>
      <c r="U47" s="2"/>
      <c r="V47" s="2"/>
      <c r="W47" s="2"/>
      <c r="X47" s="2"/>
      <c r="Y47" s="81"/>
      <c r="Z47" s="81"/>
      <c r="AA47" s="81"/>
    </row>
    <row r="48" ht="15.75" customHeight="1">
      <c r="A48" s="61"/>
      <c r="B48" s="61"/>
      <c r="C48" s="61"/>
      <c r="D48" s="2"/>
      <c r="E48" s="2"/>
      <c r="F48" s="2"/>
      <c r="G48" s="2"/>
      <c r="H48" s="2"/>
      <c r="I48" s="2"/>
      <c r="J48" s="2"/>
      <c r="K48" s="2"/>
      <c r="L48" s="2"/>
      <c r="M48" s="2"/>
      <c r="N48" s="2"/>
      <c r="O48" s="2"/>
      <c r="P48" s="2"/>
      <c r="Q48" s="2"/>
      <c r="R48" s="2"/>
      <c r="S48" s="2"/>
      <c r="T48" s="2"/>
      <c r="U48" s="2"/>
      <c r="V48" s="2"/>
      <c r="W48" s="2"/>
      <c r="X48" s="2"/>
      <c r="Y48" s="81"/>
      <c r="Z48" s="81"/>
      <c r="AA48" s="81"/>
    </row>
    <row r="49" ht="15.75" customHeight="1">
      <c r="A49" s="61"/>
      <c r="B49" s="61"/>
      <c r="C49" s="61"/>
      <c r="D49" s="2"/>
      <c r="E49" s="2"/>
      <c r="F49" s="2"/>
      <c r="G49" s="2"/>
      <c r="H49" s="2"/>
      <c r="I49" s="2"/>
      <c r="J49" s="2"/>
      <c r="K49" s="2"/>
      <c r="L49" s="2"/>
      <c r="M49" s="2"/>
      <c r="N49" s="2"/>
      <c r="O49" s="2"/>
      <c r="P49" s="2"/>
      <c r="Q49" s="2"/>
      <c r="R49" s="2"/>
      <c r="S49" s="2"/>
      <c r="T49" s="2"/>
      <c r="U49" s="2"/>
      <c r="V49" s="2"/>
      <c r="W49" s="2"/>
      <c r="X49" s="2"/>
      <c r="Y49" s="81"/>
      <c r="Z49" s="81"/>
      <c r="AA49" s="81"/>
    </row>
    <row r="50" ht="15.75" customHeight="1">
      <c r="A50" s="61"/>
      <c r="B50" s="61"/>
      <c r="C50" s="61"/>
      <c r="D50" s="2"/>
      <c r="E50" s="2"/>
      <c r="F50" s="2"/>
      <c r="G50" s="2"/>
      <c r="H50" s="2"/>
      <c r="I50" s="2"/>
      <c r="J50" s="2"/>
      <c r="K50" s="2"/>
      <c r="L50" s="2"/>
      <c r="M50" s="2"/>
      <c r="N50" s="2"/>
      <c r="O50" s="2"/>
      <c r="P50" s="2"/>
      <c r="Q50" s="2"/>
      <c r="R50" s="2"/>
      <c r="S50" s="2"/>
      <c r="T50" s="2"/>
      <c r="U50" s="2"/>
      <c r="V50" s="2"/>
      <c r="W50" s="2"/>
      <c r="X50" s="2"/>
      <c r="Y50" s="81"/>
      <c r="Z50" s="81"/>
      <c r="AA50" s="81"/>
    </row>
    <row r="51" ht="15.75" customHeight="1">
      <c r="A51" s="81"/>
      <c r="B51" s="81"/>
      <c r="C51" s="81"/>
      <c r="D51" s="2"/>
      <c r="E51" s="2"/>
      <c r="F51" s="2"/>
      <c r="G51" s="2"/>
      <c r="H51" s="2"/>
      <c r="I51" s="2"/>
      <c r="J51" s="2"/>
      <c r="K51" s="2"/>
      <c r="L51" s="2"/>
      <c r="M51" s="2"/>
      <c r="N51" s="2"/>
      <c r="O51" s="2"/>
      <c r="P51" s="2"/>
      <c r="Q51" s="2"/>
      <c r="R51" s="2"/>
      <c r="S51" s="2"/>
      <c r="T51" s="2"/>
      <c r="U51" s="2"/>
      <c r="V51" s="2"/>
      <c r="W51" s="2"/>
      <c r="X51" s="2"/>
      <c r="Y51" s="81"/>
      <c r="Z51" s="81"/>
      <c r="AA51" s="81"/>
    </row>
    <row r="52" ht="15.75" customHeight="1">
      <c r="A52" s="81"/>
      <c r="B52" s="81"/>
      <c r="C52" s="81"/>
      <c r="D52" s="2"/>
      <c r="E52" s="2"/>
      <c r="F52" s="2"/>
      <c r="G52" s="2"/>
      <c r="H52" s="2"/>
      <c r="I52" s="2"/>
      <c r="J52" s="2"/>
      <c r="K52" s="2"/>
      <c r="L52" s="2"/>
      <c r="M52" s="2"/>
      <c r="N52" s="2"/>
      <c r="O52" s="2"/>
      <c r="P52" s="2"/>
      <c r="Q52" s="2"/>
      <c r="R52" s="2"/>
      <c r="S52" s="2"/>
      <c r="T52" s="2"/>
      <c r="U52" s="2"/>
      <c r="V52" s="2"/>
      <c r="W52" s="2"/>
      <c r="X52" s="2"/>
      <c r="Y52" s="81"/>
      <c r="Z52" s="81"/>
      <c r="AA52" s="81"/>
    </row>
    <row r="53" ht="15.75" customHeight="1">
      <c r="A53" s="81"/>
      <c r="B53" s="81"/>
      <c r="C53" s="81"/>
      <c r="D53" s="2"/>
      <c r="E53" s="2"/>
      <c r="F53" s="2"/>
      <c r="G53" s="2"/>
      <c r="H53" s="2"/>
      <c r="I53" s="2"/>
      <c r="J53" s="2"/>
      <c r="K53" s="2"/>
      <c r="L53" s="2"/>
      <c r="M53" s="2"/>
      <c r="N53" s="2"/>
      <c r="O53" s="2"/>
      <c r="P53" s="2"/>
      <c r="Q53" s="2"/>
      <c r="R53" s="2"/>
      <c r="S53" s="2"/>
      <c r="T53" s="2"/>
      <c r="U53" s="2"/>
      <c r="V53" s="2"/>
      <c r="W53" s="2"/>
      <c r="X53" s="2"/>
      <c r="Y53" s="81"/>
      <c r="Z53" s="81"/>
      <c r="AA53" s="81"/>
    </row>
    <row r="54" ht="15.75" customHeight="1">
      <c r="A54" s="81"/>
      <c r="B54" s="81"/>
      <c r="C54" s="81"/>
      <c r="D54" s="2"/>
      <c r="E54" s="2"/>
      <c r="F54" s="2"/>
      <c r="G54" s="2"/>
      <c r="H54" s="2"/>
      <c r="I54" s="2"/>
      <c r="J54" s="2"/>
      <c r="K54" s="2"/>
      <c r="L54" s="2"/>
      <c r="M54" s="2"/>
      <c r="N54" s="2"/>
      <c r="O54" s="2"/>
      <c r="P54" s="2"/>
      <c r="Q54" s="2"/>
      <c r="R54" s="2"/>
      <c r="S54" s="2"/>
      <c r="T54" s="2"/>
      <c r="U54" s="2"/>
      <c r="V54" s="2"/>
      <c r="W54" s="2"/>
      <c r="X54" s="2"/>
      <c r="Y54" s="81"/>
      <c r="Z54" s="81"/>
      <c r="AA54" s="81"/>
    </row>
    <row r="55" ht="15.75" customHeight="1">
      <c r="A55" s="81"/>
      <c r="B55" s="81"/>
      <c r="C55" s="81"/>
      <c r="D55" s="2"/>
      <c r="E55" s="2"/>
      <c r="F55" s="2"/>
      <c r="G55" s="2"/>
      <c r="H55" s="2"/>
      <c r="I55" s="2"/>
      <c r="J55" s="2"/>
      <c r="K55" s="2"/>
      <c r="L55" s="2"/>
      <c r="M55" s="2"/>
      <c r="N55" s="2"/>
      <c r="O55" s="2"/>
      <c r="P55" s="2"/>
      <c r="Q55" s="2"/>
      <c r="R55" s="2"/>
      <c r="S55" s="2"/>
      <c r="T55" s="2"/>
      <c r="U55" s="2"/>
      <c r="V55" s="2"/>
      <c r="W55" s="2"/>
      <c r="X55" s="2"/>
      <c r="Y55" s="81"/>
      <c r="Z55" s="81"/>
      <c r="AA55" s="81"/>
    </row>
    <row r="56" ht="15.75" customHeight="1">
      <c r="A56" s="81"/>
      <c r="B56" s="81"/>
      <c r="C56" s="81"/>
      <c r="D56" s="2"/>
      <c r="E56" s="2"/>
      <c r="F56" s="2"/>
      <c r="G56" s="2"/>
      <c r="H56" s="2"/>
      <c r="I56" s="2"/>
      <c r="J56" s="2"/>
      <c r="K56" s="2"/>
      <c r="L56" s="2"/>
      <c r="M56" s="2"/>
      <c r="N56" s="2"/>
      <c r="O56" s="2"/>
      <c r="P56" s="2"/>
      <c r="Q56" s="2"/>
      <c r="R56" s="2"/>
      <c r="S56" s="2"/>
      <c r="T56" s="2"/>
      <c r="U56" s="2"/>
      <c r="V56" s="2"/>
      <c r="W56" s="2"/>
      <c r="X56" s="2"/>
      <c r="Y56" s="81"/>
      <c r="Z56" s="81"/>
      <c r="AA56" s="81"/>
    </row>
    <row r="57" ht="15.75" customHeight="1">
      <c r="A57" s="81"/>
      <c r="B57" s="81"/>
      <c r="C57" s="81"/>
      <c r="D57" s="2"/>
      <c r="E57" s="2"/>
      <c r="F57" s="2"/>
      <c r="G57" s="2"/>
      <c r="H57" s="2"/>
      <c r="I57" s="2"/>
      <c r="J57" s="2"/>
      <c r="K57" s="2"/>
      <c r="L57" s="2"/>
      <c r="M57" s="2"/>
      <c r="N57" s="2"/>
      <c r="O57" s="2"/>
      <c r="P57" s="2"/>
      <c r="Q57" s="2"/>
      <c r="R57" s="2"/>
      <c r="S57" s="2"/>
      <c r="T57" s="2"/>
      <c r="U57" s="2"/>
      <c r="V57" s="2"/>
      <c r="W57" s="2"/>
      <c r="X57" s="2"/>
      <c r="Y57" s="81"/>
      <c r="Z57" s="81"/>
      <c r="AA57" s="81"/>
    </row>
    <row r="58" ht="15.75" customHeight="1">
      <c r="A58" s="81"/>
      <c r="B58" s="81"/>
      <c r="C58" s="81"/>
      <c r="D58" s="2"/>
      <c r="E58" s="2"/>
      <c r="F58" s="2"/>
      <c r="G58" s="2"/>
      <c r="H58" s="2"/>
      <c r="I58" s="2"/>
      <c r="J58" s="2"/>
      <c r="K58" s="2"/>
      <c r="L58" s="2"/>
      <c r="M58" s="2"/>
      <c r="N58" s="2"/>
      <c r="O58" s="2"/>
      <c r="P58" s="2"/>
      <c r="Q58" s="2"/>
      <c r="R58" s="2"/>
      <c r="S58" s="2"/>
      <c r="T58" s="2"/>
      <c r="U58" s="2"/>
      <c r="V58" s="2"/>
      <c r="W58" s="2"/>
      <c r="X58" s="2"/>
      <c r="Y58" s="81"/>
      <c r="Z58" s="81"/>
      <c r="AA58" s="81"/>
    </row>
    <row r="59" ht="15.75" customHeight="1">
      <c r="A59" s="81"/>
      <c r="B59" s="81"/>
      <c r="C59" s="81"/>
      <c r="D59" s="2"/>
      <c r="E59" s="2"/>
      <c r="F59" s="2"/>
      <c r="G59" s="2"/>
      <c r="H59" s="2"/>
      <c r="I59" s="2"/>
      <c r="J59" s="2"/>
      <c r="K59" s="2"/>
      <c r="L59" s="2"/>
      <c r="M59" s="2"/>
      <c r="N59" s="2"/>
      <c r="O59" s="2"/>
      <c r="P59" s="2"/>
      <c r="Q59" s="2"/>
      <c r="R59" s="2"/>
      <c r="S59" s="2"/>
      <c r="T59" s="2"/>
      <c r="U59" s="2"/>
      <c r="V59" s="2"/>
      <c r="W59" s="2"/>
      <c r="X59" s="2"/>
      <c r="Y59" s="81"/>
      <c r="Z59" s="81"/>
      <c r="AA59" s="81"/>
    </row>
    <row r="60" ht="15.75" customHeight="1">
      <c r="A60" s="81"/>
      <c r="B60" s="81"/>
      <c r="C60" s="81"/>
      <c r="D60" s="2"/>
      <c r="E60" s="2"/>
      <c r="F60" s="2"/>
      <c r="G60" s="2"/>
      <c r="H60" s="2"/>
      <c r="I60" s="2"/>
      <c r="J60" s="2"/>
      <c r="K60" s="2"/>
      <c r="L60" s="2"/>
      <c r="M60" s="2"/>
      <c r="N60" s="2"/>
      <c r="O60" s="2"/>
      <c r="P60" s="2"/>
      <c r="Q60" s="2"/>
      <c r="R60" s="2"/>
      <c r="S60" s="2"/>
      <c r="T60" s="2"/>
      <c r="U60" s="2"/>
      <c r="V60" s="2"/>
      <c r="W60" s="2"/>
      <c r="X60" s="2"/>
      <c r="Y60" s="81"/>
      <c r="Z60" s="81"/>
      <c r="AA60" s="81"/>
    </row>
    <row r="61" ht="15.75" customHeight="1">
      <c r="A61" s="81"/>
      <c r="B61" s="81"/>
      <c r="C61" s="81"/>
      <c r="D61" s="2"/>
      <c r="E61" s="2"/>
      <c r="F61" s="2"/>
      <c r="G61" s="2"/>
      <c r="H61" s="2"/>
      <c r="I61" s="2"/>
      <c r="J61" s="2"/>
      <c r="K61" s="2"/>
      <c r="L61" s="2"/>
      <c r="M61" s="2"/>
      <c r="N61" s="2"/>
      <c r="O61" s="2"/>
      <c r="P61" s="2"/>
      <c r="Q61" s="2"/>
      <c r="R61" s="2"/>
      <c r="S61" s="2"/>
      <c r="T61" s="2"/>
      <c r="U61" s="2"/>
      <c r="V61" s="2"/>
      <c r="W61" s="2"/>
      <c r="X61" s="2"/>
      <c r="Y61" s="81"/>
      <c r="Z61" s="81"/>
      <c r="AA61" s="81"/>
    </row>
    <row r="62" ht="15.75" customHeight="1">
      <c r="A62" s="81"/>
      <c r="B62" s="81"/>
      <c r="C62" s="81"/>
      <c r="D62" s="2"/>
      <c r="E62" s="2"/>
      <c r="F62" s="2"/>
      <c r="G62" s="2"/>
      <c r="H62" s="2"/>
      <c r="I62" s="2"/>
      <c r="J62" s="2"/>
      <c r="K62" s="2"/>
      <c r="L62" s="2"/>
      <c r="M62" s="2"/>
      <c r="N62" s="2"/>
      <c r="O62" s="2"/>
      <c r="P62" s="2"/>
      <c r="Q62" s="2"/>
      <c r="R62" s="2"/>
      <c r="S62" s="2"/>
      <c r="T62" s="2"/>
      <c r="U62" s="2"/>
      <c r="V62" s="2"/>
      <c r="W62" s="2"/>
      <c r="X62" s="2"/>
      <c r="Y62" s="81"/>
      <c r="Z62" s="81"/>
      <c r="AA62" s="81"/>
    </row>
    <row r="63" ht="15.75" customHeight="1">
      <c r="A63" s="81"/>
      <c r="B63" s="81"/>
      <c r="C63" s="81"/>
      <c r="D63" s="2"/>
      <c r="E63" s="2"/>
      <c r="F63" s="2"/>
      <c r="G63" s="2"/>
      <c r="H63" s="2"/>
      <c r="I63" s="2"/>
      <c r="J63" s="2"/>
      <c r="K63" s="2"/>
      <c r="L63" s="2"/>
      <c r="M63" s="2"/>
      <c r="N63" s="2"/>
      <c r="O63" s="2"/>
      <c r="P63" s="2"/>
      <c r="Q63" s="2"/>
      <c r="R63" s="2"/>
      <c r="S63" s="2"/>
      <c r="T63" s="2"/>
      <c r="U63" s="2"/>
      <c r="V63" s="2"/>
      <c r="W63" s="2"/>
      <c r="X63" s="2"/>
      <c r="Y63" s="81"/>
      <c r="Z63" s="81"/>
      <c r="AA63" s="81"/>
    </row>
    <row r="64" ht="15.75" customHeight="1">
      <c r="A64" s="81"/>
      <c r="B64" s="81"/>
      <c r="C64" s="81"/>
      <c r="D64" s="2"/>
      <c r="E64" s="2"/>
      <c r="F64" s="2"/>
      <c r="G64" s="2"/>
      <c r="H64" s="2"/>
      <c r="I64" s="2"/>
      <c r="J64" s="2"/>
      <c r="K64" s="2"/>
      <c r="L64" s="2"/>
      <c r="M64" s="2"/>
      <c r="N64" s="2"/>
      <c r="O64" s="2"/>
      <c r="P64" s="2"/>
      <c r="Q64" s="2"/>
      <c r="R64" s="2"/>
      <c r="S64" s="2"/>
      <c r="T64" s="2"/>
      <c r="U64" s="2"/>
      <c r="V64" s="2"/>
      <c r="W64" s="2"/>
      <c r="X64" s="2"/>
      <c r="Y64" s="81"/>
      <c r="Z64" s="81"/>
      <c r="AA64" s="81"/>
    </row>
    <row r="65" ht="15.75" customHeight="1">
      <c r="A65" s="81"/>
      <c r="B65" s="81"/>
      <c r="C65" s="81"/>
      <c r="D65" s="2"/>
      <c r="E65" s="2"/>
      <c r="F65" s="2"/>
      <c r="G65" s="2"/>
      <c r="H65" s="2"/>
      <c r="I65" s="2"/>
      <c r="J65" s="2"/>
      <c r="K65" s="2"/>
      <c r="L65" s="2"/>
      <c r="M65" s="2"/>
      <c r="N65" s="2"/>
      <c r="O65" s="2"/>
      <c r="P65" s="2"/>
      <c r="Q65" s="2"/>
      <c r="R65" s="2"/>
      <c r="S65" s="2"/>
      <c r="T65" s="2"/>
      <c r="U65" s="2"/>
      <c r="V65" s="2"/>
      <c r="W65" s="2"/>
      <c r="X65" s="2"/>
      <c r="Y65" s="81"/>
      <c r="Z65" s="81"/>
      <c r="AA65" s="81"/>
    </row>
    <row r="66" ht="15.75" customHeight="1">
      <c r="A66" s="81"/>
      <c r="B66" s="81"/>
      <c r="C66" s="81"/>
      <c r="D66" s="2"/>
      <c r="E66" s="2"/>
      <c r="F66" s="2"/>
      <c r="G66" s="2"/>
      <c r="H66" s="2"/>
      <c r="I66" s="2"/>
      <c r="J66" s="2"/>
      <c r="K66" s="2"/>
      <c r="L66" s="2"/>
      <c r="M66" s="2"/>
      <c r="N66" s="2"/>
      <c r="O66" s="2"/>
      <c r="P66" s="2"/>
      <c r="Q66" s="2"/>
      <c r="R66" s="2"/>
      <c r="S66" s="2"/>
      <c r="T66" s="2"/>
      <c r="U66" s="2"/>
      <c r="V66" s="2"/>
      <c r="W66" s="2"/>
      <c r="X66" s="2"/>
      <c r="Y66" s="81"/>
      <c r="Z66" s="81"/>
      <c r="AA66" s="81"/>
    </row>
    <row r="67" ht="15.75" customHeight="1">
      <c r="A67" s="81"/>
      <c r="B67" s="81"/>
      <c r="C67" s="81"/>
      <c r="D67" s="2"/>
      <c r="E67" s="2"/>
      <c r="F67" s="2"/>
      <c r="G67" s="2"/>
      <c r="H67" s="2"/>
      <c r="I67" s="2"/>
      <c r="J67" s="2"/>
      <c r="K67" s="2"/>
      <c r="L67" s="2"/>
      <c r="M67" s="2"/>
      <c r="N67" s="2"/>
      <c r="O67" s="2"/>
      <c r="P67" s="2"/>
      <c r="Q67" s="2"/>
      <c r="R67" s="2"/>
      <c r="S67" s="2"/>
      <c r="T67" s="2"/>
      <c r="U67" s="2"/>
      <c r="V67" s="2"/>
      <c r="W67" s="2"/>
      <c r="X67" s="2"/>
      <c r="Y67" s="81"/>
      <c r="Z67" s="81"/>
      <c r="AA67" s="81"/>
    </row>
    <row r="68" ht="15.75" customHeight="1">
      <c r="A68" s="81"/>
      <c r="B68" s="81"/>
      <c r="C68" s="81"/>
      <c r="D68" s="2"/>
      <c r="E68" s="2"/>
      <c r="F68" s="2"/>
      <c r="G68" s="2"/>
      <c r="H68" s="2"/>
      <c r="I68" s="2"/>
      <c r="J68" s="2"/>
      <c r="K68" s="2"/>
      <c r="L68" s="2"/>
      <c r="M68" s="2"/>
      <c r="N68" s="2"/>
      <c r="O68" s="2"/>
      <c r="P68" s="2"/>
      <c r="Q68" s="2"/>
      <c r="R68" s="2"/>
      <c r="S68" s="2"/>
      <c r="T68" s="2"/>
      <c r="U68" s="2"/>
      <c r="V68" s="2"/>
      <c r="W68" s="2"/>
      <c r="X68" s="2"/>
      <c r="Y68" s="81"/>
      <c r="Z68" s="81"/>
      <c r="AA68" s="81"/>
    </row>
    <row r="69" ht="15.75" customHeight="1">
      <c r="A69" s="81"/>
      <c r="B69" s="81"/>
      <c r="C69" s="81"/>
      <c r="D69" s="2"/>
      <c r="E69" s="2"/>
      <c r="F69" s="2"/>
      <c r="G69" s="2"/>
      <c r="H69" s="2"/>
      <c r="I69" s="2"/>
      <c r="J69" s="2"/>
      <c r="K69" s="2"/>
      <c r="L69" s="2"/>
      <c r="M69" s="2"/>
      <c r="N69" s="2"/>
      <c r="O69" s="2"/>
      <c r="P69" s="2"/>
      <c r="Q69" s="2"/>
      <c r="R69" s="2"/>
      <c r="S69" s="2"/>
      <c r="T69" s="2"/>
      <c r="U69" s="2"/>
      <c r="V69" s="2"/>
      <c r="W69" s="2"/>
      <c r="X69" s="2"/>
      <c r="Y69" s="81"/>
      <c r="Z69" s="81"/>
      <c r="AA69" s="81"/>
    </row>
    <row r="70" ht="15.75" customHeight="1">
      <c r="A70" s="81"/>
      <c r="B70" s="81"/>
      <c r="C70" s="81"/>
      <c r="D70" s="2"/>
      <c r="E70" s="2"/>
      <c r="F70" s="2"/>
      <c r="G70" s="2"/>
      <c r="H70" s="2"/>
      <c r="I70" s="2"/>
      <c r="J70" s="2"/>
      <c r="K70" s="2"/>
      <c r="L70" s="2"/>
      <c r="M70" s="2"/>
      <c r="N70" s="2"/>
      <c r="O70" s="2"/>
      <c r="P70" s="2"/>
      <c r="Q70" s="2"/>
      <c r="R70" s="2"/>
      <c r="S70" s="2"/>
      <c r="T70" s="2"/>
      <c r="U70" s="2"/>
      <c r="V70" s="2"/>
      <c r="W70" s="2"/>
      <c r="X70" s="2"/>
      <c r="Y70" s="81"/>
      <c r="Z70" s="81"/>
      <c r="AA70" s="81"/>
    </row>
    <row r="71" ht="15.75" customHeight="1">
      <c r="A71" s="81"/>
      <c r="B71" s="81"/>
      <c r="C71" s="81"/>
      <c r="D71" s="2"/>
      <c r="E71" s="2"/>
      <c r="F71" s="2"/>
      <c r="G71" s="2"/>
      <c r="H71" s="2"/>
      <c r="I71" s="2"/>
      <c r="J71" s="2"/>
      <c r="K71" s="2"/>
      <c r="L71" s="2"/>
      <c r="M71" s="2"/>
      <c r="N71" s="2"/>
      <c r="O71" s="2"/>
      <c r="P71" s="2"/>
      <c r="Q71" s="2"/>
      <c r="R71" s="2"/>
      <c r="S71" s="2"/>
      <c r="T71" s="2"/>
      <c r="U71" s="2"/>
      <c r="V71" s="2"/>
      <c r="W71" s="2"/>
      <c r="X71" s="2"/>
      <c r="Y71" s="81"/>
      <c r="Z71" s="81"/>
      <c r="AA71" s="81"/>
    </row>
    <row r="72" ht="15.75" customHeight="1">
      <c r="A72" s="81"/>
      <c r="B72" s="81"/>
      <c r="C72" s="81"/>
      <c r="D72" s="2"/>
      <c r="E72" s="2"/>
      <c r="F72" s="2"/>
      <c r="G72" s="2"/>
      <c r="H72" s="2"/>
      <c r="I72" s="2"/>
      <c r="J72" s="2"/>
      <c r="K72" s="2"/>
      <c r="L72" s="2"/>
      <c r="M72" s="2"/>
      <c r="N72" s="2"/>
      <c r="O72" s="2"/>
      <c r="P72" s="2"/>
      <c r="Q72" s="2"/>
      <c r="R72" s="2"/>
      <c r="S72" s="2"/>
      <c r="T72" s="2"/>
      <c r="U72" s="2"/>
      <c r="V72" s="2"/>
      <c r="W72" s="2"/>
      <c r="X72" s="2"/>
      <c r="Y72" s="81"/>
      <c r="Z72" s="81"/>
      <c r="AA72" s="81"/>
    </row>
    <row r="73" ht="15.75" customHeight="1">
      <c r="A73" s="81"/>
      <c r="B73" s="81"/>
      <c r="C73" s="81"/>
      <c r="D73" s="2"/>
      <c r="E73" s="2"/>
      <c r="F73" s="2"/>
      <c r="G73" s="2"/>
      <c r="H73" s="2"/>
      <c r="I73" s="2"/>
      <c r="J73" s="2"/>
      <c r="K73" s="2"/>
      <c r="L73" s="2"/>
      <c r="M73" s="2"/>
      <c r="N73" s="2"/>
      <c r="O73" s="2"/>
      <c r="P73" s="2"/>
      <c r="Q73" s="2"/>
      <c r="R73" s="2"/>
      <c r="S73" s="2"/>
      <c r="T73" s="2"/>
      <c r="U73" s="2"/>
      <c r="V73" s="2"/>
      <c r="W73" s="2"/>
      <c r="X73" s="2"/>
      <c r="Y73" s="81"/>
      <c r="Z73" s="81"/>
      <c r="AA73" s="81"/>
    </row>
    <row r="74" ht="15.75" customHeight="1">
      <c r="A74" s="81"/>
      <c r="B74" s="81"/>
      <c r="C74" s="81"/>
      <c r="D74" s="2"/>
      <c r="E74" s="2"/>
      <c r="F74" s="2"/>
      <c r="G74" s="2"/>
      <c r="H74" s="2"/>
      <c r="I74" s="2"/>
      <c r="J74" s="2"/>
      <c r="K74" s="2"/>
      <c r="L74" s="2"/>
      <c r="M74" s="2"/>
      <c r="N74" s="2"/>
      <c r="O74" s="2"/>
      <c r="P74" s="2"/>
      <c r="Q74" s="2"/>
      <c r="R74" s="2"/>
      <c r="S74" s="2"/>
      <c r="T74" s="2"/>
      <c r="U74" s="2"/>
      <c r="V74" s="2"/>
      <c r="W74" s="2"/>
      <c r="X74" s="2"/>
      <c r="Y74" s="81"/>
      <c r="Z74" s="81"/>
      <c r="AA74" s="81"/>
    </row>
    <row r="75" ht="15.75" customHeight="1">
      <c r="A75" s="81"/>
      <c r="B75" s="81"/>
      <c r="C75" s="81"/>
      <c r="D75" s="2"/>
      <c r="E75" s="2"/>
      <c r="F75" s="2"/>
      <c r="G75" s="2"/>
      <c r="H75" s="2"/>
      <c r="I75" s="2"/>
      <c r="J75" s="2"/>
      <c r="K75" s="2"/>
      <c r="L75" s="2"/>
      <c r="M75" s="2"/>
      <c r="N75" s="2"/>
      <c r="O75" s="2"/>
      <c r="P75" s="2"/>
      <c r="Q75" s="2"/>
      <c r="R75" s="2"/>
      <c r="S75" s="2"/>
      <c r="T75" s="2"/>
      <c r="U75" s="2"/>
      <c r="V75" s="2"/>
      <c r="W75" s="2"/>
      <c r="X75" s="2"/>
      <c r="Y75" s="81"/>
      <c r="Z75" s="81"/>
      <c r="AA75" s="81"/>
    </row>
    <row r="76" ht="15.75" customHeight="1">
      <c r="A76" s="81"/>
      <c r="B76" s="81"/>
      <c r="C76" s="81"/>
      <c r="D76" s="2"/>
      <c r="E76" s="2"/>
      <c r="F76" s="2"/>
      <c r="G76" s="2"/>
      <c r="H76" s="2"/>
      <c r="I76" s="2"/>
      <c r="J76" s="2"/>
      <c r="K76" s="2"/>
      <c r="L76" s="2"/>
      <c r="M76" s="2"/>
      <c r="N76" s="2"/>
      <c r="O76" s="2"/>
      <c r="P76" s="2"/>
      <c r="Q76" s="2"/>
      <c r="R76" s="2"/>
      <c r="S76" s="2"/>
      <c r="T76" s="2"/>
      <c r="U76" s="2"/>
      <c r="V76" s="2"/>
      <c r="W76" s="2"/>
      <c r="X76" s="2"/>
      <c r="Y76" s="81"/>
      <c r="Z76" s="81"/>
      <c r="AA76" s="81"/>
    </row>
    <row r="77" ht="15.75" customHeight="1">
      <c r="A77" s="81"/>
      <c r="B77" s="81"/>
      <c r="C77" s="81"/>
      <c r="D77" s="2"/>
      <c r="E77" s="2"/>
      <c r="F77" s="2"/>
      <c r="G77" s="2"/>
      <c r="H77" s="2"/>
      <c r="I77" s="2"/>
      <c r="J77" s="2"/>
      <c r="K77" s="2"/>
      <c r="L77" s="2"/>
      <c r="M77" s="2"/>
      <c r="N77" s="2"/>
      <c r="O77" s="2"/>
      <c r="P77" s="2"/>
      <c r="Q77" s="2"/>
      <c r="R77" s="2"/>
      <c r="S77" s="2"/>
      <c r="T77" s="2"/>
      <c r="U77" s="2"/>
      <c r="V77" s="2"/>
      <c r="W77" s="2"/>
      <c r="X77" s="2"/>
      <c r="Y77" s="81"/>
      <c r="Z77" s="81"/>
      <c r="AA77" s="81"/>
    </row>
    <row r="78" ht="15.75" customHeight="1">
      <c r="A78" s="81"/>
      <c r="B78" s="81"/>
      <c r="C78" s="81"/>
      <c r="D78" s="2"/>
      <c r="E78" s="2"/>
      <c r="F78" s="2"/>
      <c r="G78" s="2"/>
      <c r="H78" s="2"/>
      <c r="I78" s="2"/>
      <c r="J78" s="2"/>
      <c r="K78" s="2"/>
      <c r="L78" s="2"/>
      <c r="M78" s="2"/>
      <c r="N78" s="2"/>
      <c r="O78" s="2"/>
      <c r="P78" s="2"/>
      <c r="Q78" s="2"/>
      <c r="R78" s="2"/>
      <c r="S78" s="2"/>
      <c r="T78" s="2"/>
      <c r="U78" s="2"/>
      <c r="V78" s="2"/>
      <c r="W78" s="2"/>
      <c r="X78" s="2"/>
      <c r="Y78" s="81"/>
      <c r="Z78" s="81"/>
      <c r="AA78" s="81"/>
    </row>
    <row r="79" ht="15.75" customHeight="1">
      <c r="A79" s="81"/>
      <c r="B79" s="81"/>
      <c r="C79" s="81"/>
      <c r="D79" s="2"/>
      <c r="E79" s="2"/>
      <c r="F79" s="2"/>
      <c r="G79" s="2"/>
      <c r="H79" s="2"/>
      <c r="I79" s="2"/>
      <c r="J79" s="2"/>
      <c r="K79" s="2"/>
      <c r="L79" s="2"/>
      <c r="M79" s="2"/>
      <c r="N79" s="2"/>
      <c r="O79" s="2"/>
      <c r="P79" s="2"/>
      <c r="Q79" s="2"/>
      <c r="R79" s="2"/>
      <c r="S79" s="2"/>
      <c r="T79" s="2"/>
      <c r="U79" s="2"/>
      <c r="V79" s="2"/>
      <c r="W79" s="2"/>
      <c r="X79" s="2"/>
      <c r="Y79" s="81"/>
      <c r="Z79" s="81"/>
      <c r="AA79" s="81"/>
    </row>
    <row r="80" ht="15.75" customHeight="1">
      <c r="A80" s="81"/>
      <c r="B80" s="81"/>
      <c r="C80" s="81"/>
      <c r="D80" s="2"/>
      <c r="E80" s="2"/>
      <c r="F80" s="2"/>
      <c r="G80" s="2"/>
      <c r="H80" s="2"/>
      <c r="I80" s="2"/>
      <c r="J80" s="2"/>
      <c r="K80" s="2"/>
      <c r="L80" s="2"/>
      <c r="M80" s="2"/>
      <c r="N80" s="2"/>
      <c r="O80" s="2"/>
      <c r="P80" s="2"/>
      <c r="Q80" s="2"/>
      <c r="R80" s="2"/>
      <c r="S80" s="2"/>
      <c r="T80" s="2"/>
      <c r="U80" s="2"/>
      <c r="V80" s="2"/>
      <c r="W80" s="2"/>
      <c r="X80" s="2"/>
      <c r="Y80" s="81"/>
      <c r="Z80" s="81"/>
      <c r="AA80" s="81"/>
    </row>
    <row r="81" ht="15.75" customHeight="1">
      <c r="A81" s="81"/>
      <c r="B81" s="81"/>
      <c r="C81" s="81"/>
      <c r="D81" s="2"/>
      <c r="E81" s="2"/>
      <c r="F81" s="2"/>
      <c r="G81" s="2"/>
      <c r="H81" s="2"/>
      <c r="I81" s="2"/>
      <c r="J81" s="2"/>
      <c r="K81" s="2"/>
      <c r="L81" s="2"/>
      <c r="M81" s="2"/>
      <c r="N81" s="2"/>
      <c r="O81" s="2"/>
      <c r="P81" s="2"/>
      <c r="Q81" s="2"/>
      <c r="R81" s="2"/>
      <c r="S81" s="2"/>
      <c r="T81" s="2"/>
      <c r="U81" s="2"/>
      <c r="V81" s="2"/>
      <c r="W81" s="2"/>
      <c r="X81" s="2"/>
      <c r="Y81" s="81"/>
      <c r="Z81" s="81"/>
      <c r="AA81" s="81"/>
    </row>
    <row r="82" ht="15.75" customHeight="1">
      <c r="A82" s="81"/>
      <c r="B82" s="81"/>
      <c r="C82" s="81"/>
      <c r="D82" s="2"/>
      <c r="E82" s="2"/>
      <c r="F82" s="2"/>
      <c r="G82" s="2"/>
      <c r="H82" s="2"/>
      <c r="I82" s="2"/>
      <c r="J82" s="2"/>
      <c r="K82" s="2"/>
      <c r="L82" s="2"/>
      <c r="M82" s="2"/>
      <c r="N82" s="2"/>
      <c r="O82" s="2"/>
      <c r="P82" s="2"/>
      <c r="Q82" s="2"/>
      <c r="R82" s="2"/>
      <c r="S82" s="2"/>
      <c r="T82" s="2"/>
      <c r="U82" s="2"/>
      <c r="V82" s="2"/>
      <c r="W82" s="2"/>
      <c r="X82" s="2"/>
      <c r="Y82" s="81"/>
      <c r="Z82" s="81"/>
      <c r="AA82" s="81"/>
    </row>
    <row r="83" ht="15.75" customHeight="1">
      <c r="A83" s="81"/>
      <c r="B83" s="81"/>
      <c r="C83" s="81"/>
      <c r="D83" s="2"/>
      <c r="E83" s="2"/>
      <c r="F83" s="2"/>
      <c r="G83" s="2"/>
      <c r="H83" s="2"/>
      <c r="I83" s="2"/>
      <c r="J83" s="2"/>
      <c r="K83" s="2"/>
      <c r="L83" s="2"/>
      <c r="M83" s="2"/>
      <c r="N83" s="2"/>
      <c r="O83" s="2"/>
      <c r="P83" s="2"/>
      <c r="Q83" s="2"/>
      <c r="R83" s="2"/>
      <c r="S83" s="2"/>
      <c r="T83" s="2"/>
      <c r="U83" s="2"/>
      <c r="V83" s="2"/>
      <c r="W83" s="2"/>
      <c r="X83" s="2"/>
      <c r="Y83" s="81"/>
      <c r="Z83" s="81"/>
      <c r="AA83" s="81"/>
    </row>
    <row r="84" ht="15.75" customHeight="1">
      <c r="A84" s="81"/>
      <c r="B84" s="81"/>
      <c r="C84" s="81"/>
      <c r="D84" s="2"/>
      <c r="E84" s="2"/>
      <c r="F84" s="2"/>
      <c r="G84" s="2"/>
      <c r="H84" s="2"/>
      <c r="I84" s="2"/>
      <c r="J84" s="2"/>
      <c r="K84" s="2"/>
      <c r="L84" s="2"/>
      <c r="M84" s="2"/>
      <c r="N84" s="2"/>
      <c r="O84" s="2"/>
      <c r="P84" s="2"/>
      <c r="Q84" s="2"/>
      <c r="R84" s="2"/>
      <c r="S84" s="2"/>
      <c r="T84" s="2"/>
      <c r="U84" s="2"/>
      <c r="V84" s="2"/>
      <c r="W84" s="2"/>
      <c r="X84" s="2"/>
      <c r="Y84" s="81"/>
      <c r="Z84" s="81"/>
      <c r="AA84" s="81"/>
    </row>
    <row r="85" ht="15.75" customHeight="1">
      <c r="A85" s="81"/>
      <c r="B85" s="81"/>
      <c r="C85" s="81"/>
      <c r="D85" s="2"/>
      <c r="E85" s="2"/>
      <c r="F85" s="2"/>
      <c r="G85" s="2"/>
      <c r="H85" s="2"/>
      <c r="I85" s="2"/>
      <c r="J85" s="2"/>
      <c r="K85" s="2"/>
      <c r="L85" s="2"/>
      <c r="M85" s="2"/>
      <c r="N85" s="2"/>
      <c r="O85" s="2"/>
      <c r="P85" s="2"/>
      <c r="Q85" s="2"/>
      <c r="R85" s="2"/>
      <c r="S85" s="2"/>
      <c r="T85" s="2"/>
      <c r="U85" s="2"/>
      <c r="V85" s="2"/>
      <c r="W85" s="2"/>
      <c r="X85" s="2"/>
      <c r="Y85" s="81"/>
      <c r="Z85" s="81"/>
      <c r="AA85" s="81"/>
    </row>
    <row r="86" ht="15.75" customHeight="1">
      <c r="A86" s="81"/>
      <c r="B86" s="81"/>
      <c r="C86" s="81"/>
      <c r="D86" s="2"/>
      <c r="E86" s="2"/>
      <c r="F86" s="2"/>
      <c r="G86" s="2"/>
      <c r="H86" s="2"/>
      <c r="I86" s="2"/>
      <c r="J86" s="2"/>
      <c r="K86" s="2"/>
      <c r="L86" s="2"/>
      <c r="M86" s="2"/>
      <c r="N86" s="2"/>
      <c r="O86" s="2"/>
      <c r="P86" s="2"/>
      <c r="Q86" s="2"/>
      <c r="R86" s="2"/>
      <c r="S86" s="2"/>
      <c r="T86" s="2"/>
      <c r="U86" s="2"/>
      <c r="V86" s="2"/>
      <c r="W86" s="2"/>
      <c r="X86" s="2"/>
      <c r="Y86" s="81"/>
      <c r="Z86" s="81"/>
      <c r="AA86" s="81"/>
    </row>
    <row r="87" ht="15.75" customHeight="1">
      <c r="A87" s="81"/>
      <c r="B87" s="81"/>
      <c r="C87" s="81"/>
      <c r="D87" s="2"/>
      <c r="E87" s="2"/>
      <c r="F87" s="2"/>
      <c r="G87" s="2"/>
      <c r="H87" s="2"/>
      <c r="I87" s="2"/>
      <c r="J87" s="2"/>
      <c r="K87" s="2"/>
      <c r="L87" s="2"/>
      <c r="M87" s="2"/>
      <c r="N87" s="2"/>
      <c r="O87" s="2"/>
      <c r="P87" s="2"/>
      <c r="Q87" s="2"/>
      <c r="R87" s="2"/>
      <c r="S87" s="2"/>
      <c r="T87" s="2"/>
      <c r="U87" s="2"/>
      <c r="V87" s="2"/>
      <c r="W87" s="2"/>
      <c r="X87" s="2"/>
      <c r="Y87" s="81"/>
      <c r="Z87" s="81"/>
      <c r="AA87" s="81"/>
    </row>
    <row r="88" ht="15.75" customHeight="1">
      <c r="A88" s="81"/>
      <c r="B88" s="81"/>
      <c r="C88" s="81"/>
      <c r="D88" s="2"/>
      <c r="E88" s="2"/>
      <c r="F88" s="2"/>
      <c r="G88" s="2"/>
      <c r="H88" s="2"/>
      <c r="I88" s="2"/>
      <c r="J88" s="2"/>
      <c r="K88" s="2"/>
      <c r="L88" s="2"/>
      <c r="M88" s="2"/>
      <c r="N88" s="2"/>
      <c r="O88" s="2"/>
      <c r="P88" s="2"/>
      <c r="Q88" s="2"/>
      <c r="R88" s="2"/>
      <c r="S88" s="2"/>
      <c r="T88" s="2"/>
      <c r="U88" s="2"/>
      <c r="V88" s="2"/>
      <c r="W88" s="2"/>
      <c r="X88" s="2"/>
      <c r="Y88" s="81"/>
      <c r="Z88" s="81"/>
      <c r="AA88" s="81"/>
    </row>
    <row r="89" ht="15.75" customHeight="1">
      <c r="A89" s="81"/>
      <c r="B89" s="81"/>
      <c r="C89" s="81"/>
      <c r="D89" s="2"/>
      <c r="E89" s="2"/>
      <c r="F89" s="2"/>
      <c r="G89" s="2"/>
      <c r="H89" s="2"/>
      <c r="I89" s="2"/>
      <c r="J89" s="2"/>
      <c r="K89" s="2"/>
      <c r="L89" s="2"/>
      <c r="M89" s="2"/>
      <c r="N89" s="2"/>
      <c r="O89" s="2"/>
      <c r="P89" s="2"/>
      <c r="Q89" s="2"/>
      <c r="R89" s="2"/>
      <c r="S89" s="2"/>
      <c r="T89" s="2"/>
      <c r="U89" s="2"/>
      <c r="V89" s="2"/>
      <c r="W89" s="2"/>
      <c r="X89" s="2"/>
      <c r="Y89" s="81"/>
      <c r="Z89" s="81"/>
      <c r="AA89" s="81"/>
    </row>
    <row r="90" ht="15.75" customHeight="1">
      <c r="A90" s="81"/>
      <c r="B90" s="81"/>
      <c r="C90" s="81"/>
      <c r="D90" s="2"/>
      <c r="E90" s="2"/>
      <c r="F90" s="2"/>
      <c r="G90" s="2"/>
      <c r="H90" s="2"/>
      <c r="I90" s="2"/>
      <c r="J90" s="2"/>
      <c r="K90" s="2"/>
      <c r="L90" s="2"/>
      <c r="M90" s="2"/>
      <c r="N90" s="2"/>
      <c r="O90" s="2"/>
      <c r="P90" s="2"/>
      <c r="Q90" s="2"/>
      <c r="R90" s="2"/>
      <c r="S90" s="2"/>
      <c r="T90" s="2"/>
      <c r="U90" s="2"/>
      <c r="V90" s="2"/>
      <c r="W90" s="2"/>
      <c r="X90" s="2"/>
      <c r="Y90" s="81"/>
      <c r="Z90" s="81"/>
      <c r="AA90" s="81"/>
    </row>
    <row r="91" ht="15.75" customHeight="1">
      <c r="A91" s="81"/>
      <c r="B91" s="81"/>
      <c r="C91" s="81"/>
      <c r="D91" s="2"/>
      <c r="E91" s="2"/>
      <c r="F91" s="2"/>
      <c r="G91" s="2"/>
      <c r="H91" s="2"/>
      <c r="I91" s="2"/>
      <c r="J91" s="2"/>
      <c r="K91" s="2"/>
      <c r="L91" s="2"/>
      <c r="M91" s="2"/>
      <c r="N91" s="2"/>
      <c r="O91" s="2"/>
      <c r="P91" s="2"/>
      <c r="Q91" s="2"/>
      <c r="R91" s="2"/>
      <c r="S91" s="2"/>
      <c r="T91" s="2"/>
      <c r="U91" s="2"/>
      <c r="V91" s="2"/>
      <c r="W91" s="2"/>
      <c r="X91" s="2"/>
      <c r="Y91" s="81"/>
      <c r="Z91" s="81"/>
      <c r="AA91" s="81"/>
    </row>
    <row r="92" ht="15.75" customHeight="1">
      <c r="A92" s="81"/>
      <c r="B92" s="81"/>
      <c r="C92" s="81"/>
      <c r="D92" s="2"/>
      <c r="E92" s="2"/>
      <c r="F92" s="2"/>
      <c r="G92" s="2"/>
      <c r="H92" s="2"/>
      <c r="I92" s="2"/>
      <c r="J92" s="2"/>
      <c r="K92" s="2"/>
      <c r="L92" s="2"/>
      <c r="M92" s="2"/>
      <c r="N92" s="2"/>
      <c r="O92" s="2"/>
      <c r="P92" s="2"/>
      <c r="Q92" s="2"/>
      <c r="R92" s="2"/>
      <c r="S92" s="2"/>
      <c r="T92" s="2"/>
      <c r="U92" s="2"/>
      <c r="V92" s="2"/>
      <c r="W92" s="2"/>
      <c r="X92" s="2"/>
      <c r="Y92" s="81"/>
      <c r="Z92" s="81"/>
      <c r="AA92" s="81"/>
    </row>
    <row r="93" ht="15.75" customHeight="1">
      <c r="A93" s="81"/>
      <c r="B93" s="81"/>
      <c r="C93" s="81"/>
      <c r="D93" s="2"/>
      <c r="E93" s="2"/>
      <c r="F93" s="2"/>
      <c r="G93" s="2"/>
      <c r="H93" s="2"/>
      <c r="I93" s="2"/>
      <c r="J93" s="2"/>
      <c r="K93" s="2"/>
      <c r="L93" s="2"/>
      <c r="M93" s="2"/>
      <c r="N93" s="2"/>
      <c r="O93" s="2"/>
      <c r="P93" s="2"/>
      <c r="Q93" s="2"/>
      <c r="R93" s="2"/>
      <c r="S93" s="2"/>
      <c r="T93" s="2"/>
      <c r="U93" s="2"/>
      <c r="V93" s="2"/>
      <c r="W93" s="2"/>
      <c r="X93" s="2"/>
      <c r="Y93" s="81"/>
      <c r="Z93" s="81"/>
      <c r="AA93" s="81"/>
    </row>
    <row r="94" ht="15.75" customHeight="1">
      <c r="A94" s="81"/>
      <c r="B94" s="81"/>
      <c r="C94" s="81"/>
      <c r="D94" s="2"/>
      <c r="E94" s="2"/>
      <c r="F94" s="2"/>
      <c r="G94" s="2"/>
      <c r="H94" s="2"/>
      <c r="I94" s="2"/>
      <c r="J94" s="2"/>
      <c r="K94" s="2"/>
      <c r="L94" s="2"/>
      <c r="M94" s="2"/>
      <c r="N94" s="2"/>
      <c r="O94" s="2"/>
      <c r="P94" s="2"/>
      <c r="Q94" s="2"/>
      <c r="R94" s="2"/>
      <c r="S94" s="2"/>
      <c r="T94" s="2"/>
      <c r="U94" s="2"/>
      <c r="V94" s="2"/>
      <c r="W94" s="2"/>
      <c r="X94" s="2"/>
      <c r="Y94" s="81"/>
      <c r="Z94" s="81"/>
      <c r="AA94" s="81"/>
    </row>
    <row r="95" ht="15.75" customHeight="1">
      <c r="A95" s="81"/>
      <c r="B95" s="81"/>
      <c r="C95" s="81"/>
      <c r="D95" s="2"/>
      <c r="E95" s="2"/>
      <c r="F95" s="2"/>
      <c r="G95" s="2"/>
      <c r="H95" s="2"/>
      <c r="I95" s="2"/>
      <c r="J95" s="2"/>
      <c r="K95" s="2"/>
      <c r="L95" s="2"/>
      <c r="M95" s="2"/>
      <c r="N95" s="2"/>
      <c r="O95" s="2"/>
      <c r="P95" s="2"/>
      <c r="Q95" s="2"/>
      <c r="R95" s="2"/>
      <c r="S95" s="2"/>
      <c r="T95" s="2"/>
      <c r="U95" s="2"/>
      <c r="V95" s="2"/>
      <c r="W95" s="2"/>
      <c r="X95" s="2"/>
      <c r="Y95" s="81"/>
      <c r="Z95" s="81"/>
      <c r="AA95" s="81"/>
    </row>
    <row r="96" ht="15.75" customHeight="1">
      <c r="A96" s="81"/>
      <c r="B96" s="81"/>
      <c r="C96" s="81"/>
      <c r="D96" s="2"/>
      <c r="E96" s="2"/>
      <c r="F96" s="2"/>
      <c r="G96" s="2"/>
      <c r="H96" s="2"/>
      <c r="I96" s="2"/>
      <c r="J96" s="2"/>
      <c r="K96" s="2"/>
      <c r="L96" s="2"/>
      <c r="M96" s="2"/>
      <c r="N96" s="2"/>
      <c r="O96" s="2"/>
      <c r="P96" s="2"/>
      <c r="Q96" s="2"/>
      <c r="R96" s="2"/>
      <c r="S96" s="2"/>
      <c r="T96" s="2"/>
      <c r="U96" s="2"/>
      <c r="V96" s="2"/>
      <c r="W96" s="2"/>
      <c r="X96" s="2"/>
      <c r="Y96" s="81"/>
      <c r="Z96" s="81"/>
      <c r="AA96" s="81"/>
    </row>
    <row r="97" ht="15.75" customHeight="1">
      <c r="A97" s="81"/>
      <c r="B97" s="81"/>
      <c r="C97" s="81"/>
      <c r="D97" s="2"/>
      <c r="E97" s="2"/>
      <c r="F97" s="2"/>
      <c r="G97" s="2"/>
      <c r="H97" s="2"/>
      <c r="I97" s="2"/>
      <c r="J97" s="2"/>
      <c r="K97" s="2"/>
      <c r="L97" s="2"/>
      <c r="M97" s="2"/>
      <c r="N97" s="2"/>
      <c r="O97" s="2"/>
      <c r="P97" s="2"/>
      <c r="Q97" s="2"/>
      <c r="R97" s="2"/>
      <c r="S97" s="2"/>
      <c r="T97" s="2"/>
      <c r="U97" s="2"/>
      <c r="V97" s="2"/>
      <c r="W97" s="2"/>
      <c r="X97" s="2"/>
      <c r="Y97" s="81"/>
      <c r="Z97" s="81"/>
      <c r="AA97" s="81"/>
    </row>
    <row r="98" ht="15.75" customHeight="1">
      <c r="A98" s="81"/>
      <c r="B98" s="81"/>
      <c r="C98" s="81"/>
      <c r="D98" s="2"/>
      <c r="E98" s="2"/>
      <c r="F98" s="2"/>
      <c r="G98" s="2"/>
      <c r="H98" s="2"/>
      <c r="I98" s="2"/>
      <c r="J98" s="2"/>
      <c r="K98" s="2"/>
      <c r="L98" s="2"/>
      <c r="M98" s="2"/>
      <c r="N98" s="2"/>
      <c r="O98" s="2"/>
      <c r="P98" s="2"/>
      <c r="Q98" s="2"/>
      <c r="R98" s="2"/>
      <c r="S98" s="2"/>
      <c r="T98" s="2"/>
      <c r="U98" s="2"/>
      <c r="V98" s="2"/>
      <c r="W98" s="2"/>
      <c r="X98" s="2"/>
      <c r="Y98" s="81"/>
      <c r="Z98" s="81"/>
      <c r="AA98" s="81"/>
    </row>
    <row r="99" ht="15.75" customHeight="1">
      <c r="A99" s="81"/>
      <c r="B99" s="81"/>
      <c r="C99" s="81"/>
      <c r="D99" s="2"/>
      <c r="E99" s="2"/>
      <c r="F99" s="2"/>
      <c r="G99" s="2"/>
      <c r="H99" s="2"/>
      <c r="I99" s="2"/>
      <c r="J99" s="2"/>
      <c r="K99" s="2"/>
      <c r="L99" s="2"/>
      <c r="M99" s="2"/>
      <c r="N99" s="2"/>
      <c r="O99" s="2"/>
      <c r="P99" s="2"/>
      <c r="Q99" s="2"/>
      <c r="R99" s="2"/>
      <c r="S99" s="2"/>
      <c r="T99" s="2"/>
      <c r="U99" s="2"/>
      <c r="V99" s="2"/>
      <c r="W99" s="2"/>
      <c r="X99" s="2"/>
      <c r="Y99" s="81"/>
      <c r="Z99" s="81"/>
      <c r="AA99" s="81"/>
    </row>
    <row r="100" ht="15.75" customHeight="1">
      <c r="A100" s="81"/>
      <c r="B100" s="81"/>
      <c r="C100" s="81"/>
      <c r="D100" s="2"/>
      <c r="E100" s="2"/>
      <c r="F100" s="2"/>
      <c r="G100" s="2"/>
      <c r="H100" s="2"/>
      <c r="I100" s="2"/>
      <c r="J100" s="2"/>
      <c r="K100" s="2"/>
      <c r="L100" s="2"/>
      <c r="M100" s="2"/>
      <c r="N100" s="2"/>
      <c r="O100" s="2"/>
      <c r="P100" s="2"/>
      <c r="Q100" s="2"/>
      <c r="R100" s="2"/>
      <c r="S100" s="2"/>
      <c r="T100" s="2"/>
      <c r="U100" s="2"/>
      <c r="V100" s="2"/>
      <c r="W100" s="2"/>
      <c r="X100" s="2"/>
      <c r="Y100" s="81"/>
      <c r="Z100" s="81"/>
      <c r="AA100" s="81"/>
    </row>
    <row r="101" ht="15.75" customHeight="1">
      <c r="A101" s="81"/>
      <c r="B101" s="81"/>
      <c r="C101" s="81"/>
      <c r="D101" s="2"/>
      <c r="E101" s="2"/>
      <c r="F101" s="2"/>
      <c r="G101" s="2"/>
      <c r="H101" s="2"/>
      <c r="I101" s="2"/>
      <c r="J101" s="2"/>
      <c r="K101" s="2"/>
      <c r="L101" s="2"/>
      <c r="M101" s="2"/>
      <c r="N101" s="2"/>
      <c r="O101" s="2"/>
      <c r="P101" s="2"/>
      <c r="Q101" s="2"/>
      <c r="R101" s="2"/>
      <c r="S101" s="2"/>
      <c r="T101" s="2"/>
      <c r="U101" s="2"/>
      <c r="V101" s="2"/>
      <c r="W101" s="2"/>
      <c r="X101" s="2"/>
      <c r="Y101" s="81"/>
      <c r="Z101" s="81"/>
      <c r="AA101" s="81"/>
    </row>
    <row r="102" ht="15.75" customHeight="1">
      <c r="A102" s="81"/>
      <c r="B102" s="81"/>
      <c r="C102" s="81"/>
      <c r="D102" s="2"/>
      <c r="E102" s="2"/>
      <c r="F102" s="2"/>
      <c r="G102" s="2"/>
      <c r="H102" s="2"/>
      <c r="I102" s="2"/>
      <c r="J102" s="2"/>
      <c r="K102" s="2"/>
      <c r="L102" s="2"/>
      <c r="M102" s="2"/>
      <c r="N102" s="2"/>
      <c r="O102" s="2"/>
      <c r="P102" s="2"/>
      <c r="Q102" s="2"/>
      <c r="R102" s="2"/>
      <c r="S102" s="2"/>
      <c r="T102" s="2"/>
      <c r="U102" s="2"/>
      <c r="V102" s="2"/>
      <c r="W102" s="2"/>
      <c r="X102" s="2"/>
      <c r="Y102" s="81"/>
      <c r="Z102" s="81"/>
      <c r="AA102" s="81"/>
    </row>
    <row r="103" ht="15.75" customHeight="1">
      <c r="A103" s="81"/>
      <c r="B103" s="81"/>
      <c r="C103" s="81"/>
      <c r="D103" s="2"/>
      <c r="E103" s="2"/>
      <c r="F103" s="2"/>
      <c r="G103" s="2"/>
      <c r="H103" s="2"/>
      <c r="I103" s="2"/>
      <c r="J103" s="2"/>
      <c r="K103" s="2"/>
      <c r="L103" s="2"/>
      <c r="M103" s="2"/>
      <c r="N103" s="2"/>
      <c r="O103" s="2"/>
      <c r="P103" s="2"/>
      <c r="Q103" s="2"/>
      <c r="R103" s="2"/>
      <c r="S103" s="2"/>
      <c r="T103" s="2"/>
      <c r="U103" s="2"/>
      <c r="V103" s="2"/>
      <c r="W103" s="2"/>
      <c r="X103" s="2"/>
      <c r="Y103" s="81"/>
      <c r="Z103" s="81"/>
      <c r="AA103" s="81"/>
    </row>
    <row r="104" ht="15.75" customHeight="1">
      <c r="A104" s="81"/>
      <c r="B104" s="81"/>
      <c r="C104" s="81"/>
      <c r="D104" s="2"/>
      <c r="E104" s="2"/>
      <c r="F104" s="2"/>
      <c r="G104" s="2"/>
      <c r="H104" s="2"/>
      <c r="I104" s="2"/>
      <c r="J104" s="2"/>
      <c r="K104" s="2"/>
      <c r="L104" s="2"/>
      <c r="M104" s="2"/>
      <c r="N104" s="2"/>
      <c r="O104" s="2"/>
      <c r="P104" s="2"/>
      <c r="Q104" s="2"/>
      <c r="R104" s="2"/>
      <c r="S104" s="2"/>
      <c r="T104" s="2"/>
      <c r="U104" s="2"/>
      <c r="V104" s="2"/>
      <c r="W104" s="2"/>
      <c r="X104" s="2"/>
      <c r="Y104" s="81"/>
      <c r="Z104" s="81"/>
      <c r="AA104" s="81"/>
    </row>
    <row r="105" ht="15.75" customHeight="1">
      <c r="A105" s="81"/>
      <c r="B105" s="81"/>
      <c r="C105" s="81"/>
      <c r="D105" s="2"/>
      <c r="E105" s="2"/>
      <c r="F105" s="2"/>
      <c r="G105" s="2"/>
      <c r="H105" s="2"/>
      <c r="I105" s="2"/>
      <c r="J105" s="2"/>
      <c r="K105" s="2"/>
      <c r="L105" s="2"/>
      <c r="M105" s="2"/>
      <c r="N105" s="2"/>
      <c r="O105" s="2"/>
      <c r="P105" s="2"/>
      <c r="Q105" s="2"/>
      <c r="R105" s="2"/>
      <c r="S105" s="2"/>
      <c r="T105" s="2"/>
      <c r="U105" s="2"/>
      <c r="V105" s="2"/>
      <c r="W105" s="2"/>
      <c r="X105" s="2"/>
      <c r="Y105" s="81"/>
      <c r="Z105" s="81"/>
      <c r="AA105" s="81"/>
    </row>
    <row r="106" ht="15.75" customHeight="1">
      <c r="A106" s="81"/>
      <c r="B106" s="81"/>
      <c r="C106" s="81"/>
      <c r="D106" s="2"/>
      <c r="E106" s="2"/>
      <c r="F106" s="2"/>
      <c r="G106" s="2"/>
      <c r="H106" s="2"/>
      <c r="I106" s="2"/>
      <c r="J106" s="2"/>
      <c r="K106" s="2"/>
      <c r="L106" s="2"/>
      <c r="M106" s="2"/>
      <c r="N106" s="2"/>
      <c r="O106" s="2"/>
      <c r="P106" s="2"/>
      <c r="Q106" s="2"/>
      <c r="R106" s="2"/>
      <c r="S106" s="2"/>
      <c r="T106" s="2"/>
      <c r="U106" s="2"/>
      <c r="V106" s="2"/>
      <c r="W106" s="2"/>
      <c r="X106" s="2"/>
      <c r="Y106" s="81"/>
      <c r="Z106" s="81"/>
      <c r="AA106" s="81"/>
    </row>
    <row r="107" ht="15.75" customHeight="1">
      <c r="A107" s="81"/>
      <c r="B107" s="81"/>
      <c r="C107" s="81"/>
      <c r="D107" s="2"/>
      <c r="E107" s="2"/>
      <c r="F107" s="2"/>
      <c r="G107" s="2"/>
      <c r="H107" s="2"/>
      <c r="I107" s="2"/>
      <c r="J107" s="2"/>
      <c r="K107" s="2"/>
      <c r="L107" s="2"/>
      <c r="M107" s="2"/>
      <c r="N107" s="2"/>
      <c r="O107" s="2"/>
      <c r="P107" s="2"/>
      <c r="Q107" s="2"/>
      <c r="R107" s="2"/>
      <c r="S107" s="2"/>
      <c r="T107" s="2"/>
      <c r="U107" s="2"/>
      <c r="V107" s="2"/>
      <c r="W107" s="2"/>
      <c r="X107" s="2"/>
      <c r="Y107" s="81"/>
      <c r="Z107" s="81"/>
      <c r="AA107" s="81"/>
    </row>
    <row r="108" ht="15.75" customHeight="1">
      <c r="A108" s="81"/>
      <c r="B108" s="81"/>
      <c r="C108" s="81"/>
      <c r="D108" s="2"/>
      <c r="E108" s="2"/>
      <c r="F108" s="2"/>
      <c r="G108" s="2"/>
      <c r="H108" s="2"/>
      <c r="I108" s="2"/>
      <c r="J108" s="2"/>
      <c r="K108" s="2"/>
      <c r="L108" s="2"/>
      <c r="M108" s="2"/>
      <c r="N108" s="2"/>
      <c r="O108" s="2"/>
      <c r="P108" s="2"/>
      <c r="Q108" s="2"/>
      <c r="R108" s="2"/>
      <c r="S108" s="2"/>
      <c r="T108" s="2"/>
      <c r="U108" s="2"/>
      <c r="V108" s="2"/>
      <c r="W108" s="2"/>
      <c r="X108" s="2"/>
      <c r="Y108" s="81"/>
      <c r="Z108" s="81"/>
      <c r="AA108" s="81"/>
    </row>
    <row r="109" ht="15.75" customHeight="1">
      <c r="A109" s="81"/>
      <c r="B109" s="81"/>
      <c r="C109" s="81"/>
      <c r="D109" s="2"/>
      <c r="E109" s="2"/>
      <c r="F109" s="2"/>
      <c r="G109" s="2"/>
      <c r="H109" s="2"/>
      <c r="I109" s="2"/>
      <c r="J109" s="2"/>
      <c r="K109" s="2"/>
      <c r="L109" s="2"/>
      <c r="M109" s="2"/>
      <c r="N109" s="2"/>
      <c r="O109" s="2"/>
      <c r="P109" s="2"/>
      <c r="Q109" s="2"/>
      <c r="R109" s="2"/>
      <c r="S109" s="2"/>
      <c r="T109" s="2"/>
      <c r="U109" s="2"/>
      <c r="V109" s="2"/>
      <c r="W109" s="2"/>
      <c r="X109" s="2"/>
      <c r="Y109" s="81"/>
      <c r="Z109" s="81"/>
      <c r="AA109" s="81"/>
    </row>
    <row r="110" ht="15.75" customHeight="1">
      <c r="A110" s="81"/>
      <c r="B110" s="81"/>
      <c r="C110" s="81"/>
      <c r="D110" s="2"/>
      <c r="E110" s="2"/>
      <c r="F110" s="2"/>
      <c r="G110" s="2"/>
      <c r="H110" s="2"/>
      <c r="I110" s="2"/>
      <c r="J110" s="2"/>
      <c r="K110" s="2"/>
      <c r="L110" s="2"/>
      <c r="M110" s="2"/>
      <c r="N110" s="2"/>
      <c r="O110" s="2"/>
      <c r="P110" s="2"/>
      <c r="Q110" s="2"/>
      <c r="R110" s="2"/>
      <c r="S110" s="2"/>
      <c r="T110" s="2"/>
      <c r="U110" s="2"/>
      <c r="V110" s="2"/>
      <c r="W110" s="2"/>
      <c r="X110" s="2"/>
      <c r="Y110" s="81"/>
      <c r="Z110" s="81"/>
      <c r="AA110" s="81"/>
    </row>
    <row r="111" ht="15.75" customHeight="1">
      <c r="A111" s="81"/>
      <c r="B111" s="81"/>
      <c r="C111" s="81"/>
      <c r="D111" s="2"/>
      <c r="E111" s="2"/>
      <c r="F111" s="2"/>
      <c r="G111" s="2"/>
      <c r="H111" s="2"/>
      <c r="I111" s="2"/>
      <c r="J111" s="2"/>
      <c r="K111" s="2"/>
      <c r="L111" s="2"/>
      <c r="M111" s="2"/>
      <c r="N111" s="2"/>
      <c r="O111" s="2"/>
      <c r="P111" s="2"/>
      <c r="Q111" s="2"/>
      <c r="R111" s="2"/>
      <c r="S111" s="2"/>
      <c r="T111" s="2"/>
      <c r="U111" s="2"/>
      <c r="V111" s="2"/>
      <c r="W111" s="2"/>
      <c r="X111" s="2"/>
      <c r="Y111" s="81"/>
      <c r="Z111" s="81"/>
      <c r="AA111" s="81"/>
    </row>
    <row r="112" ht="15.75" customHeight="1">
      <c r="A112" s="81"/>
      <c r="B112" s="81"/>
      <c r="C112" s="81"/>
      <c r="D112" s="2"/>
      <c r="E112" s="2"/>
      <c r="F112" s="2"/>
      <c r="G112" s="2"/>
      <c r="H112" s="2"/>
      <c r="I112" s="2"/>
      <c r="J112" s="2"/>
      <c r="K112" s="2"/>
      <c r="L112" s="2"/>
      <c r="M112" s="2"/>
      <c r="N112" s="2"/>
      <c r="O112" s="2"/>
      <c r="P112" s="2"/>
      <c r="Q112" s="2"/>
      <c r="R112" s="2"/>
      <c r="S112" s="2"/>
      <c r="T112" s="2"/>
      <c r="U112" s="2"/>
      <c r="V112" s="2"/>
      <c r="W112" s="2"/>
      <c r="X112" s="2"/>
      <c r="Y112" s="81"/>
      <c r="Z112" s="81"/>
      <c r="AA112" s="81"/>
    </row>
    <row r="113" ht="15.75" customHeight="1">
      <c r="A113" s="81"/>
      <c r="B113" s="81"/>
      <c r="C113" s="81"/>
      <c r="D113" s="2"/>
      <c r="E113" s="2"/>
      <c r="F113" s="2"/>
      <c r="G113" s="2"/>
      <c r="H113" s="2"/>
      <c r="I113" s="2"/>
      <c r="J113" s="2"/>
      <c r="K113" s="2"/>
      <c r="L113" s="2"/>
      <c r="M113" s="2"/>
      <c r="N113" s="2"/>
      <c r="O113" s="2"/>
      <c r="P113" s="2"/>
      <c r="Q113" s="2"/>
      <c r="R113" s="2"/>
      <c r="S113" s="2"/>
      <c r="T113" s="2"/>
      <c r="U113" s="2"/>
      <c r="V113" s="2"/>
      <c r="W113" s="2"/>
      <c r="X113" s="2"/>
      <c r="Y113" s="81"/>
      <c r="Z113" s="81"/>
      <c r="AA113" s="81"/>
    </row>
    <row r="114" ht="15.75" customHeight="1">
      <c r="A114" s="81"/>
      <c r="B114" s="81"/>
      <c r="C114" s="81"/>
      <c r="D114" s="2"/>
      <c r="E114" s="2"/>
      <c r="F114" s="2"/>
      <c r="G114" s="2"/>
      <c r="H114" s="2"/>
      <c r="I114" s="2"/>
      <c r="J114" s="2"/>
      <c r="K114" s="2"/>
      <c r="L114" s="2"/>
      <c r="M114" s="2"/>
      <c r="N114" s="2"/>
      <c r="O114" s="2"/>
      <c r="P114" s="2"/>
      <c r="Q114" s="2"/>
      <c r="R114" s="2"/>
      <c r="S114" s="2"/>
      <c r="T114" s="2"/>
      <c r="U114" s="2"/>
      <c r="V114" s="2"/>
      <c r="W114" s="2"/>
      <c r="X114" s="2"/>
      <c r="Y114" s="81"/>
      <c r="Z114" s="81"/>
      <c r="AA114" s="81"/>
    </row>
    <row r="115" ht="15.75" customHeight="1">
      <c r="A115" s="81"/>
      <c r="B115" s="81"/>
      <c r="C115" s="81"/>
      <c r="D115" s="2"/>
      <c r="E115" s="2"/>
      <c r="F115" s="2"/>
      <c r="G115" s="2"/>
      <c r="H115" s="2"/>
      <c r="I115" s="2"/>
      <c r="J115" s="2"/>
      <c r="K115" s="2"/>
      <c r="L115" s="2"/>
      <c r="M115" s="2"/>
      <c r="N115" s="2"/>
      <c r="O115" s="2"/>
      <c r="P115" s="2"/>
      <c r="Q115" s="2"/>
      <c r="R115" s="2"/>
      <c r="S115" s="2"/>
      <c r="T115" s="2"/>
      <c r="U115" s="2"/>
      <c r="V115" s="2"/>
      <c r="W115" s="2"/>
      <c r="X115" s="2"/>
      <c r="Y115" s="81"/>
      <c r="Z115" s="81"/>
      <c r="AA115" s="81"/>
    </row>
    <row r="116" ht="15.75" customHeight="1">
      <c r="A116" s="81"/>
      <c r="B116" s="81"/>
      <c r="C116" s="81"/>
      <c r="D116" s="2"/>
      <c r="E116" s="2"/>
      <c r="F116" s="2"/>
      <c r="G116" s="2"/>
      <c r="H116" s="2"/>
      <c r="I116" s="2"/>
      <c r="J116" s="2"/>
      <c r="K116" s="2"/>
      <c r="L116" s="2"/>
      <c r="M116" s="2"/>
      <c r="N116" s="2"/>
      <c r="O116" s="2"/>
      <c r="P116" s="2"/>
      <c r="Q116" s="2"/>
      <c r="R116" s="2"/>
      <c r="S116" s="2"/>
      <c r="T116" s="2"/>
      <c r="U116" s="2"/>
      <c r="V116" s="2"/>
      <c r="W116" s="2"/>
      <c r="X116" s="2"/>
      <c r="Y116" s="81"/>
      <c r="Z116" s="81"/>
      <c r="AA116" s="81"/>
    </row>
    <row r="117" ht="15.75" customHeight="1">
      <c r="A117" s="81"/>
      <c r="B117" s="81"/>
      <c r="C117" s="81"/>
      <c r="D117" s="2"/>
      <c r="E117" s="2"/>
      <c r="F117" s="2"/>
      <c r="G117" s="2"/>
      <c r="H117" s="2"/>
      <c r="I117" s="2"/>
      <c r="J117" s="2"/>
      <c r="K117" s="2"/>
      <c r="L117" s="2"/>
      <c r="M117" s="2"/>
      <c r="N117" s="2"/>
      <c r="O117" s="2"/>
      <c r="P117" s="2"/>
      <c r="Q117" s="2"/>
      <c r="R117" s="2"/>
      <c r="S117" s="2"/>
      <c r="T117" s="2"/>
      <c r="U117" s="2"/>
      <c r="V117" s="2"/>
      <c r="W117" s="2"/>
      <c r="X117" s="2"/>
      <c r="Y117" s="81"/>
      <c r="Z117" s="81"/>
      <c r="AA117" s="81"/>
    </row>
    <row r="118" ht="15.75" customHeight="1">
      <c r="A118" s="81"/>
      <c r="B118" s="81"/>
      <c r="C118" s="81"/>
      <c r="D118" s="2"/>
      <c r="E118" s="2"/>
      <c r="F118" s="2"/>
      <c r="G118" s="2"/>
      <c r="H118" s="2"/>
      <c r="I118" s="2"/>
      <c r="J118" s="2"/>
      <c r="K118" s="2"/>
      <c r="L118" s="2"/>
      <c r="M118" s="2"/>
      <c r="N118" s="2"/>
      <c r="O118" s="2"/>
      <c r="P118" s="2"/>
      <c r="Q118" s="2"/>
      <c r="R118" s="2"/>
      <c r="S118" s="2"/>
      <c r="T118" s="2"/>
      <c r="U118" s="2"/>
      <c r="V118" s="2"/>
      <c r="W118" s="2"/>
      <c r="X118" s="2"/>
      <c r="Y118" s="81"/>
      <c r="Z118" s="81"/>
      <c r="AA118" s="81"/>
    </row>
    <row r="119" ht="15.75" customHeight="1">
      <c r="A119" s="81"/>
      <c r="B119" s="81"/>
      <c r="C119" s="81"/>
      <c r="D119" s="2"/>
      <c r="E119" s="2"/>
      <c r="F119" s="2"/>
      <c r="G119" s="2"/>
      <c r="H119" s="2"/>
      <c r="I119" s="2"/>
      <c r="J119" s="2"/>
      <c r="K119" s="2"/>
      <c r="L119" s="2"/>
      <c r="M119" s="2"/>
      <c r="N119" s="2"/>
      <c r="O119" s="2"/>
      <c r="P119" s="2"/>
      <c r="Q119" s="2"/>
      <c r="R119" s="2"/>
      <c r="S119" s="2"/>
      <c r="T119" s="2"/>
      <c r="U119" s="2"/>
      <c r="V119" s="2"/>
      <c r="W119" s="2"/>
      <c r="X119" s="2"/>
      <c r="Y119" s="81"/>
      <c r="Z119" s="81"/>
      <c r="AA119" s="81"/>
    </row>
    <row r="120" ht="15.75" customHeight="1">
      <c r="A120" s="81"/>
      <c r="B120" s="81"/>
      <c r="C120" s="81"/>
      <c r="D120" s="2"/>
      <c r="E120" s="2"/>
      <c r="F120" s="2"/>
      <c r="G120" s="2"/>
      <c r="H120" s="2"/>
      <c r="I120" s="2"/>
      <c r="J120" s="2"/>
      <c r="K120" s="2"/>
      <c r="L120" s="2"/>
      <c r="M120" s="2"/>
      <c r="N120" s="2"/>
      <c r="O120" s="2"/>
      <c r="P120" s="2"/>
      <c r="Q120" s="2"/>
      <c r="R120" s="2"/>
      <c r="S120" s="2"/>
      <c r="T120" s="2"/>
      <c r="U120" s="2"/>
      <c r="V120" s="2"/>
      <c r="W120" s="2"/>
      <c r="X120" s="2"/>
      <c r="Y120" s="81"/>
      <c r="Z120" s="81"/>
      <c r="AA120" s="81"/>
    </row>
    <row r="121" ht="15.75" customHeight="1">
      <c r="A121" s="81"/>
      <c r="B121" s="81"/>
      <c r="C121" s="81"/>
      <c r="D121" s="2"/>
      <c r="E121" s="2"/>
      <c r="F121" s="2"/>
      <c r="G121" s="2"/>
      <c r="H121" s="2"/>
      <c r="I121" s="2"/>
      <c r="J121" s="2"/>
      <c r="K121" s="2"/>
      <c r="L121" s="2"/>
      <c r="M121" s="2"/>
      <c r="N121" s="2"/>
      <c r="O121" s="2"/>
      <c r="P121" s="2"/>
      <c r="Q121" s="2"/>
      <c r="R121" s="2"/>
      <c r="S121" s="2"/>
      <c r="T121" s="2"/>
      <c r="U121" s="2"/>
      <c r="V121" s="2"/>
      <c r="W121" s="2"/>
      <c r="X121" s="2"/>
      <c r="Y121" s="81"/>
      <c r="Z121" s="81"/>
      <c r="AA121" s="81"/>
    </row>
    <row r="122" ht="15.75" customHeight="1">
      <c r="A122" s="81"/>
      <c r="B122" s="81"/>
      <c r="C122" s="81"/>
      <c r="D122" s="2"/>
      <c r="E122" s="2"/>
      <c r="F122" s="2"/>
      <c r="G122" s="2"/>
      <c r="H122" s="2"/>
      <c r="I122" s="2"/>
      <c r="J122" s="2"/>
      <c r="K122" s="2"/>
      <c r="L122" s="2"/>
      <c r="M122" s="2"/>
      <c r="N122" s="2"/>
      <c r="O122" s="2"/>
      <c r="P122" s="2"/>
      <c r="Q122" s="2"/>
      <c r="R122" s="2"/>
      <c r="S122" s="2"/>
      <c r="T122" s="2"/>
      <c r="U122" s="2"/>
      <c r="V122" s="2"/>
      <c r="W122" s="2"/>
      <c r="X122" s="2"/>
      <c r="Y122" s="81"/>
      <c r="Z122" s="81"/>
      <c r="AA122" s="81"/>
    </row>
    <row r="123" ht="15.75" customHeight="1">
      <c r="A123" s="81"/>
      <c r="B123" s="81"/>
      <c r="C123" s="81"/>
      <c r="D123" s="2"/>
      <c r="E123" s="2"/>
      <c r="F123" s="2"/>
      <c r="G123" s="2"/>
      <c r="H123" s="2"/>
      <c r="I123" s="2"/>
      <c r="J123" s="2"/>
      <c r="K123" s="2"/>
      <c r="L123" s="2"/>
      <c r="M123" s="2"/>
      <c r="N123" s="2"/>
      <c r="O123" s="2"/>
      <c r="P123" s="2"/>
      <c r="Q123" s="2"/>
      <c r="R123" s="2"/>
      <c r="S123" s="2"/>
      <c r="T123" s="2"/>
      <c r="U123" s="2"/>
      <c r="V123" s="2"/>
      <c r="W123" s="2"/>
      <c r="X123" s="2"/>
      <c r="Y123" s="81"/>
      <c r="Z123" s="81"/>
      <c r="AA123" s="81"/>
    </row>
    <row r="124" ht="15.75" customHeight="1">
      <c r="A124" s="81"/>
      <c r="B124" s="81"/>
      <c r="C124" s="81"/>
      <c r="D124" s="2"/>
      <c r="E124" s="2"/>
      <c r="F124" s="2"/>
      <c r="G124" s="2"/>
      <c r="H124" s="2"/>
      <c r="I124" s="2"/>
      <c r="J124" s="2"/>
      <c r="K124" s="2"/>
      <c r="L124" s="2"/>
      <c r="M124" s="2"/>
      <c r="N124" s="2"/>
      <c r="O124" s="2"/>
      <c r="P124" s="2"/>
      <c r="Q124" s="2"/>
      <c r="R124" s="2"/>
      <c r="S124" s="2"/>
      <c r="T124" s="2"/>
      <c r="U124" s="2"/>
      <c r="V124" s="2"/>
      <c r="W124" s="2"/>
      <c r="X124" s="2"/>
      <c r="Y124" s="81"/>
      <c r="Z124" s="81"/>
      <c r="AA124" s="81"/>
    </row>
    <row r="125" ht="15.75" customHeight="1">
      <c r="A125" s="81"/>
      <c r="B125" s="81"/>
      <c r="C125" s="81"/>
      <c r="D125" s="2"/>
      <c r="E125" s="2"/>
      <c r="F125" s="2"/>
      <c r="G125" s="2"/>
      <c r="H125" s="2"/>
      <c r="I125" s="2"/>
      <c r="J125" s="2"/>
      <c r="K125" s="2"/>
      <c r="L125" s="2"/>
      <c r="M125" s="2"/>
      <c r="N125" s="2"/>
      <c r="O125" s="2"/>
      <c r="P125" s="2"/>
      <c r="Q125" s="2"/>
      <c r="R125" s="2"/>
      <c r="S125" s="2"/>
      <c r="T125" s="2"/>
      <c r="U125" s="2"/>
      <c r="V125" s="2"/>
      <c r="W125" s="2"/>
      <c r="X125" s="2"/>
      <c r="Y125" s="81"/>
      <c r="Z125" s="81"/>
      <c r="AA125" s="81"/>
    </row>
    <row r="126" ht="15.75" customHeight="1">
      <c r="A126" s="81"/>
      <c r="B126" s="81"/>
      <c r="C126" s="81"/>
      <c r="D126" s="2"/>
      <c r="E126" s="2"/>
      <c r="F126" s="2"/>
      <c r="G126" s="2"/>
      <c r="H126" s="2"/>
      <c r="I126" s="2"/>
      <c r="J126" s="2"/>
      <c r="K126" s="2"/>
      <c r="L126" s="2"/>
      <c r="M126" s="2"/>
      <c r="N126" s="2"/>
      <c r="O126" s="2"/>
      <c r="P126" s="2"/>
      <c r="Q126" s="2"/>
      <c r="R126" s="2"/>
      <c r="S126" s="2"/>
      <c r="T126" s="2"/>
      <c r="U126" s="2"/>
      <c r="V126" s="2"/>
      <c r="W126" s="2"/>
      <c r="X126" s="2"/>
      <c r="Y126" s="81"/>
      <c r="Z126" s="81"/>
      <c r="AA126" s="81"/>
    </row>
    <row r="127" ht="15.75" customHeight="1">
      <c r="A127" s="81"/>
      <c r="B127" s="81"/>
      <c r="C127" s="81"/>
      <c r="D127" s="2"/>
      <c r="E127" s="2"/>
      <c r="F127" s="2"/>
      <c r="G127" s="2"/>
      <c r="H127" s="2"/>
      <c r="I127" s="2"/>
      <c r="J127" s="2"/>
      <c r="K127" s="2"/>
      <c r="L127" s="2"/>
      <c r="M127" s="2"/>
      <c r="N127" s="2"/>
      <c r="O127" s="2"/>
      <c r="P127" s="2"/>
      <c r="Q127" s="2"/>
      <c r="R127" s="2"/>
      <c r="S127" s="2"/>
      <c r="T127" s="2"/>
      <c r="U127" s="2"/>
      <c r="V127" s="2"/>
      <c r="W127" s="2"/>
      <c r="X127" s="2"/>
      <c r="Y127" s="81"/>
      <c r="Z127" s="81"/>
      <c r="AA127" s="81"/>
    </row>
    <row r="128" ht="15.75" customHeight="1">
      <c r="A128" s="81"/>
      <c r="B128" s="81"/>
      <c r="C128" s="81"/>
      <c r="D128" s="2"/>
      <c r="E128" s="2"/>
      <c r="F128" s="2"/>
      <c r="G128" s="2"/>
      <c r="H128" s="2"/>
      <c r="I128" s="2"/>
      <c r="J128" s="2"/>
      <c r="K128" s="2"/>
      <c r="L128" s="2"/>
      <c r="M128" s="2"/>
      <c r="N128" s="2"/>
      <c r="O128" s="2"/>
      <c r="P128" s="2"/>
      <c r="Q128" s="2"/>
      <c r="R128" s="2"/>
      <c r="S128" s="2"/>
      <c r="T128" s="2"/>
      <c r="U128" s="2"/>
      <c r="V128" s="2"/>
      <c r="W128" s="2"/>
      <c r="X128" s="2"/>
      <c r="Y128" s="81"/>
      <c r="Z128" s="81"/>
      <c r="AA128" s="81"/>
    </row>
    <row r="129" ht="15.75" customHeight="1">
      <c r="A129" s="81"/>
      <c r="B129" s="81"/>
      <c r="C129" s="81"/>
      <c r="D129" s="2"/>
      <c r="E129" s="2"/>
      <c r="F129" s="2"/>
      <c r="G129" s="2"/>
      <c r="H129" s="2"/>
      <c r="I129" s="2"/>
      <c r="J129" s="2"/>
      <c r="K129" s="2"/>
      <c r="L129" s="2"/>
      <c r="M129" s="2"/>
      <c r="N129" s="2"/>
      <c r="O129" s="2"/>
      <c r="P129" s="2"/>
      <c r="Q129" s="2"/>
      <c r="R129" s="2"/>
      <c r="S129" s="2"/>
      <c r="T129" s="2"/>
      <c r="U129" s="2"/>
      <c r="V129" s="2"/>
      <c r="W129" s="2"/>
      <c r="X129" s="2"/>
      <c r="Y129" s="81"/>
      <c r="Z129" s="81"/>
      <c r="AA129" s="81"/>
    </row>
    <row r="130" ht="15.75" customHeight="1">
      <c r="A130" s="81"/>
      <c r="B130" s="81"/>
      <c r="C130" s="81"/>
      <c r="D130" s="2"/>
      <c r="E130" s="2"/>
      <c r="F130" s="2"/>
      <c r="G130" s="2"/>
      <c r="H130" s="2"/>
      <c r="I130" s="2"/>
      <c r="J130" s="2"/>
      <c r="K130" s="2"/>
      <c r="L130" s="2"/>
      <c r="M130" s="2"/>
      <c r="N130" s="2"/>
      <c r="O130" s="2"/>
      <c r="P130" s="2"/>
      <c r="Q130" s="2"/>
      <c r="R130" s="2"/>
      <c r="S130" s="2"/>
      <c r="T130" s="2"/>
      <c r="U130" s="2"/>
      <c r="V130" s="2"/>
      <c r="W130" s="2"/>
      <c r="X130" s="2"/>
      <c r="Y130" s="81"/>
      <c r="Z130" s="81"/>
      <c r="AA130" s="81"/>
    </row>
    <row r="131" ht="15.75" customHeight="1">
      <c r="A131" s="81"/>
      <c r="B131" s="81"/>
      <c r="C131" s="81"/>
      <c r="D131" s="2"/>
      <c r="E131" s="2"/>
      <c r="F131" s="2"/>
      <c r="G131" s="2"/>
      <c r="H131" s="2"/>
      <c r="I131" s="2"/>
      <c r="J131" s="2"/>
      <c r="K131" s="2"/>
      <c r="L131" s="2"/>
      <c r="M131" s="2"/>
      <c r="N131" s="2"/>
      <c r="O131" s="2"/>
      <c r="P131" s="2"/>
      <c r="Q131" s="2"/>
      <c r="R131" s="2"/>
      <c r="S131" s="2"/>
      <c r="T131" s="2"/>
      <c r="U131" s="2"/>
      <c r="V131" s="2"/>
      <c r="W131" s="2"/>
      <c r="X131" s="2"/>
      <c r="Y131" s="81"/>
      <c r="Z131" s="81"/>
      <c r="AA131" s="81"/>
    </row>
    <row r="132" ht="15.75" customHeight="1">
      <c r="A132" s="81"/>
      <c r="B132" s="81"/>
      <c r="C132" s="81"/>
      <c r="D132" s="2"/>
      <c r="E132" s="2"/>
      <c r="F132" s="2"/>
      <c r="G132" s="2"/>
      <c r="H132" s="2"/>
      <c r="I132" s="2"/>
      <c r="J132" s="2"/>
      <c r="K132" s="2"/>
      <c r="L132" s="2"/>
      <c r="M132" s="2"/>
      <c r="N132" s="2"/>
      <c r="O132" s="2"/>
      <c r="P132" s="2"/>
      <c r="Q132" s="2"/>
      <c r="R132" s="2"/>
      <c r="S132" s="2"/>
      <c r="T132" s="2"/>
      <c r="U132" s="2"/>
      <c r="V132" s="2"/>
      <c r="W132" s="2"/>
      <c r="X132" s="2"/>
      <c r="Y132" s="81"/>
      <c r="Z132" s="81"/>
      <c r="AA132" s="81"/>
    </row>
    <row r="133" ht="15.75" customHeight="1">
      <c r="A133" s="81"/>
      <c r="B133" s="81"/>
      <c r="C133" s="81"/>
      <c r="D133" s="2"/>
      <c r="E133" s="2"/>
      <c r="F133" s="2"/>
      <c r="G133" s="2"/>
      <c r="H133" s="2"/>
      <c r="I133" s="2"/>
      <c r="J133" s="2"/>
      <c r="K133" s="2"/>
      <c r="L133" s="2"/>
      <c r="M133" s="2"/>
      <c r="N133" s="2"/>
      <c r="O133" s="2"/>
      <c r="P133" s="2"/>
      <c r="Q133" s="2"/>
      <c r="R133" s="2"/>
      <c r="S133" s="2"/>
      <c r="T133" s="2"/>
      <c r="U133" s="2"/>
      <c r="V133" s="2"/>
      <c r="W133" s="2"/>
      <c r="X133" s="2"/>
      <c r="Y133" s="81"/>
      <c r="Z133" s="81"/>
      <c r="AA133" s="81"/>
    </row>
    <row r="134" ht="15.75" customHeight="1">
      <c r="A134" s="81"/>
      <c r="B134" s="81"/>
      <c r="C134" s="81"/>
      <c r="D134" s="2"/>
      <c r="E134" s="2"/>
      <c r="F134" s="2"/>
      <c r="G134" s="2"/>
      <c r="H134" s="2"/>
      <c r="I134" s="2"/>
      <c r="J134" s="2"/>
      <c r="K134" s="2"/>
      <c r="L134" s="2"/>
      <c r="M134" s="2"/>
      <c r="N134" s="2"/>
      <c r="O134" s="2"/>
      <c r="P134" s="2"/>
      <c r="Q134" s="2"/>
      <c r="R134" s="2"/>
      <c r="S134" s="2"/>
      <c r="T134" s="2"/>
      <c r="U134" s="2"/>
      <c r="V134" s="2"/>
      <c r="W134" s="2"/>
      <c r="X134" s="2"/>
      <c r="Y134" s="81"/>
      <c r="Z134" s="81"/>
      <c r="AA134" s="81"/>
    </row>
    <row r="135" ht="15.75" customHeight="1">
      <c r="A135" s="81"/>
      <c r="B135" s="81"/>
      <c r="C135" s="81"/>
      <c r="D135" s="2"/>
      <c r="E135" s="2"/>
      <c r="F135" s="2"/>
      <c r="G135" s="2"/>
      <c r="H135" s="2"/>
      <c r="I135" s="2"/>
      <c r="J135" s="2"/>
      <c r="K135" s="2"/>
      <c r="L135" s="2"/>
      <c r="M135" s="2"/>
      <c r="N135" s="2"/>
      <c r="O135" s="2"/>
      <c r="P135" s="2"/>
      <c r="Q135" s="2"/>
      <c r="R135" s="2"/>
      <c r="S135" s="2"/>
      <c r="T135" s="2"/>
      <c r="U135" s="2"/>
      <c r="V135" s="2"/>
      <c r="W135" s="2"/>
      <c r="X135" s="2"/>
      <c r="Y135" s="81"/>
      <c r="Z135" s="81"/>
      <c r="AA135" s="81"/>
    </row>
    <row r="136" ht="15.75" customHeight="1">
      <c r="A136" s="81"/>
      <c r="B136" s="81"/>
      <c r="C136" s="81"/>
      <c r="D136" s="2"/>
      <c r="E136" s="2"/>
      <c r="F136" s="2"/>
      <c r="G136" s="2"/>
      <c r="H136" s="2"/>
      <c r="I136" s="2"/>
      <c r="J136" s="2"/>
      <c r="K136" s="2"/>
      <c r="L136" s="2"/>
      <c r="M136" s="2"/>
      <c r="N136" s="2"/>
      <c r="O136" s="2"/>
      <c r="P136" s="2"/>
      <c r="Q136" s="2"/>
      <c r="R136" s="2"/>
      <c r="S136" s="2"/>
      <c r="T136" s="2"/>
      <c r="U136" s="2"/>
      <c r="V136" s="2"/>
      <c r="W136" s="2"/>
      <c r="X136" s="2"/>
      <c r="Y136" s="81"/>
      <c r="Z136" s="81"/>
      <c r="AA136" s="81"/>
    </row>
    <row r="137" ht="15.75" customHeight="1">
      <c r="A137" s="81"/>
      <c r="B137" s="81"/>
      <c r="C137" s="81"/>
      <c r="D137" s="2"/>
      <c r="E137" s="2"/>
      <c r="F137" s="2"/>
      <c r="G137" s="2"/>
      <c r="H137" s="2"/>
      <c r="I137" s="2"/>
      <c r="J137" s="2"/>
      <c r="K137" s="2"/>
      <c r="L137" s="2"/>
      <c r="M137" s="2"/>
      <c r="N137" s="2"/>
      <c r="O137" s="2"/>
      <c r="P137" s="2"/>
      <c r="Q137" s="2"/>
      <c r="R137" s="2"/>
      <c r="S137" s="2"/>
      <c r="T137" s="2"/>
      <c r="U137" s="2"/>
      <c r="V137" s="2"/>
      <c r="W137" s="2"/>
      <c r="X137" s="2"/>
      <c r="Y137" s="81"/>
      <c r="Z137" s="81"/>
      <c r="AA137" s="81"/>
    </row>
    <row r="138" ht="15.75" customHeight="1">
      <c r="A138" s="81"/>
      <c r="B138" s="81"/>
      <c r="C138" s="81"/>
      <c r="D138" s="2"/>
      <c r="E138" s="2"/>
      <c r="F138" s="2"/>
      <c r="G138" s="2"/>
      <c r="H138" s="2"/>
      <c r="I138" s="2"/>
      <c r="J138" s="2"/>
      <c r="K138" s="2"/>
      <c r="L138" s="2"/>
      <c r="M138" s="2"/>
      <c r="N138" s="2"/>
      <c r="O138" s="2"/>
      <c r="P138" s="2"/>
      <c r="Q138" s="2"/>
      <c r="R138" s="2"/>
      <c r="S138" s="2"/>
      <c r="T138" s="2"/>
      <c r="U138" s="2"/>
      <c r="V138" s="2"/>
      <c r="W138" s="2"/>
      <c r="X138" s="2"/>
      <c r="Y138" s="81"/>
      <c r="Z138" s="81"/>
      <c r="AA138" s="81"/>
    </row>
    <row r="139" ht="15.75" customHeight="1">
      <c r="A139" s="81"/>
      <c r="B139" s="81"/>
      <c r="C139" s="81"/>
      <c r="D139" s="2"/>
      <c r="E139" s="2"/>
      <c r="F139" s="2"/>
      <c r="G139" s="2"/>
      <c r="H139" s="2"/>
      <c r="I139" s="2"/>
      <c r="J139" s="2"/>
      <c r="K139" s="2"/>
      <c r="L139" s="2"/>
      <c r="M139" s="2"/>
      <c r="N139" s="2"/>
      <c r="O139" s="2"/>
      <c r="P139" s="2"/>
      <c r="Q139" s="2"/>
      <c r="R139" s="2"/>
      <c r="S139" s="2"/>
      <c r="T139" s="2"/>
      <c r="U139" s="2"/>
      <c r="V139" s="2"/>
      <c r="W139" s="2"/>
      <c r="X139" s="2"/>
      <c r="Y139" s="81"/>
      <c r="Z139" s="81"/>
      <c r="AA139" s="81"/>
    </row>
    <row r="140" ht="15.75" customHeight="1">
      <c r="A140" s="81"/>
      <c r="B140" s="81"/>
      <c r="C140" s="81"/>
      <c r="D140" s="2"/>
      <c r="E140" s="2"/>
      <c r="F140" s="2"/>
      <c r="G140" s="2"/>
      <c r="H140" s="2"/>
      <c r="I140" s="2"/>
      <c r="J140" s="2"/>
      <c r="K140" s="2"/>
      <c r="L140" s="2"/>
      <c r="M140" s="2"/>
      <c r="N140" s="2"/>
      <c r="O140" s="2"/>
      <c r="P140" s="2"/>
      <c r="Q140" s="2"/>
      <c r="R140" s="2"/>
      <c r="S140" s="2"/>
      <c r="T140" s="2"/>
      <c r="U140" s="2"/>
      <c r="V140" s="2"/>
      <c r="W140" s="2"/>
      <c r="X140" s="2"/>
      <c r="Y140" s="81"/>
      <c r="Z140" s="81"/>
      <c r="AA140" s="81"/>
    </row>
    <row r="141" ht="15.75" customHeight="1">
      <c r="A141" s="81"/>
      <c r="B141" s="81"/>
      <c r="C141" s="81"/>
      <c r="D141" s="2"/>
      <c r="E141" s="2"/>
      <c r="F141" s="2"/>
      <c r="G141" s="2"/>
      <c r="H141" s="2"/>
      <c r="I141" s="2"/>
      <c r="J141" s="2"/>
      <c r="K141" s="2"/>
      <c r="L141" s="2"/>
      <c r="M141" s="2"/>
      <c r="N141" s="2"/>
      <c r="O141" s="2"/>
      <c r="P141" s="2"/>
      <c r="Q141" s="2"/>
      <c r="R141" s="2"/>
      <c r="S141" s="2"/>
      <c r="T141" s="2"/>
      <c r="U141" s="2"/>
      <c r="V141" s="2"/>
      <c r="W141" s="2"/>
      <c r="X141" s="2"/>
      <c r="Y141" s="81"/>
      <c r="Z141" s="81"/>
      <c r="AA141" s="81"/>
    </row>
    <row r="142" ht="15.75" customHeight="1">
      <c r="A142" s="81"/>
      <c r="B142" s="81"/>
      <c r="C142" s="81"/>
      <c r="D142" s="2"/>
      <c r="E142" s="2"/>
      <c r="F142" s="2"/>
      <c r="G142" s="2"/>
      <c r="H142" s="2"/>
      <c r="I142" s="2"/>
      <c r="J142" s="2"/>
      <c r="K142" s="2"/>
      <c r="L142" s="2"/>
      <c r="M142" s="2"/>
      <c r="N142" s="2"/>
      <c r="O142" s="2"/>
      <c r="P142" s="2"/>
      <c r="Q142" s="2"/>
      <c r="R142" s="2"/>
      <c r="S142" s="2"/>
      <c r="T142" s="2"/>
      <c r="U142" s="2"/>
      <c r="V142" s="2"/>
      <c r="W142" s="2"/>
      <c r="X142" s="2"/>
      <c r="Y142" s="81"/>
      <c r="Z142" s="81"/>
      <c r="AA142" s="81"/>
    </row>
    <row r="143" ht="15.75" customHeight="1">
      <c r="A143" s="81"/>
      <c r="B143" s="81"/>
      <c r="C143" s="81"/>
      <c r="D143" s="2"/>
      <c r="E143" s="2"/>
      <c r="F143" s="2"/>
      <c r="G143" s="2"/>
      <c r="H143" s="2"/>
      <c r="I143" s="2"/>
      <c r="J143" s="2"/>
      <c r="K143" s="2"/>
      <c r="L143" s="2"/>
      <c r="M143" s="2"/>
      <c r="N143" s="2"/>
      <c r="O143" s="2"/>
      <c r="P143" s="2"/>
      <c r="Q143" s="2"/>
      <c r="R143" s="2"/>
      <c r="S143" s="2"/>
      <c r="T143" s="2"/>
      <c r="U143" s="2"/>
      <c r="V143" s="2"/>
      <c r="W143" s="2"/>
      <c r="X143" s="2"/>
      <c r="Y143" s="81"/>
      <c r="Z143" s="81"/>
      <c r="AA143" s="81"/>
    </row>
    <row r="144" ht="15.75" customHeight="1">
      <c r="A144" s="81"/>
      <c r="B144" s="81"/>
      <c r="C144" s="81"/>
      <c r="D144" s="2"/>
      <c r="E144" s="2"/>
      <c r="F144" s="2"/>
      <c r="G144" s="2"/>
      <c r="H144" s="2"/>
      <c r="I144" s="2"/>
      <c r="J144" s="2"/>
      <c r="K144" s="2"/>
      <c r="L144" s="2"/>
      <c r="M144" s="2"/>
      <c r="N144" s="2"/>
      <c r="O144" s="2"/>
      <c r="P144" s="2"/>
      <c r="Q144" s="2"/>
      <c r="R144" s="2"/>
      <c r="S144" s="2"/>
      <c r="T144" s="2"/>
      <c r="U144" s="2"/>
      <c r="V144" s="2"/>
      <c r="W144" s="2"/>
      <c r="X144" s="2"/>
      <c r="Y144" s="81"/>
      <c r="Z144" s="81"/>
      <c r="AA144" s="81"/>
    </row>
    <row r="145" ht="15.75" customHeight="1">
      <c r="A145" s="81"/>
      <c r="B145" s="81"/>
      <c r="C145" s="81"/>
      <c r="D145" s="2"/>
      <c r="E145" s="2"/>
      <c r="F145" s="2"/>
      <c r="G145" s="2"/>
      <c r="H145" s="2"/>
      <c r="I145" s="2"/>
      <c r="J145" s="2"/>
      <c r="K145" s="2"/>
      <c r="L145" s="2"/>
      <c r="M145" s="2"/>
      <c r="N145" s="2"/>
      <c r="O145" s="2"/>
      <c r="P145" s="2"/>
      <c r="Q145" s="2"/>
      <c r="R145" s="2"/>
      <c r="S145" s="2"/>
      <c r="T145" s="2"/>
      <c r="U145" s="2"/>
      <c r="V145" s="2"/>
      <c r="W145" s="2"/>
      <c r="X145" s="2"/>
      <c r="Y145" s="81"/>
      <c r="Z145" s="81"/>
      <c r="AA145" s="81"/>
    </row>
    <row r="146" ht="15.75" customHeight="1">
      <c r="A146" s="81"/>
      <c r="B146" s="81"/>
      <c r="C146" s="81"/>
      <c r="D146" s="2"/>
      <c r="E146" s="2"/>
      <c r="F146" s="2"/>
      <c r="G146" s="2"/>
      <c r="H146" s="2"/>
      <c r="I146" s="2"/>
      <c r="J146" s="2"/>
      <c r="K146" s="2"/>
      <c r="L146" s="2"/>
      <c r="M146" s="2"/>
      <c r="N146" s="2"/>
      <c r="O146" s="2"/>
      <c r="P146" s="2"/>
      <c r="Q146" s="2"/>
      <c r="R146" s="2"/>
      <c r="S146" s="2"/>
      <c r="T146" s="2"/>
      <c r="U146" s="2"/>
      <c r="V146" s="2"/>
      <c r="W146" s="2"/>
      <c r="X146" s="2"/>
      <c r="Y146" s="81"/>
      <c r="Z146" s="81"/>
      <c r="AA146" s="81"/>
    </row>
    <row r="147" ht="15.75" customHeight="1">
      <c r="A147" s="81"/>
      <c r="B147" s="81"/>
      <c r="C147" s="81"/>
      <c r="D147" s="2"/>
      <c r="E147" s="2"/>
      <c r="F147" s="2"/>
      <c r="G147" s="2"/>
      <c r="H147" s="2"/>
      <c r="I147" s="2"/>
      <c r="J147" s="2"/>
      <c r="K147" s="2"/>
      <c r="L147" s="2"/>
      <c r="M147" s="2"/>
      <c r="N147" s="2"/>
      <c r="O147" s="2"/>
      <c r="P147" s="2"/>
      <c r="Q147" s="2"/>
      <c r="R147" s="2"/>
      <c r="S147" s="2"/>
      <c r="T147" s="2"/>
      <c r="U147" s="2"/>
      <c r="V147" s="2"/>
      <c r="W147" s="2"/>
      <c r="X147" s="2"/>
      <c r="Y147" s="81"/>
      <c r="Z147" s="81"/>
      <c r="AA147" s="81"/>
    </row>
    <row r="148" ht="15.75" customHeight="1">
      <c r="A148" s="81"/>
      <c r="B148" s="81"/>
      <c r="C148" s="81"/>
      <c r="D148" s="2"/>
      <c r="E148" s="2"/>
      <c r="F148" s="2"/>
      <c r="G148" s="2"/>
      <c r="H148" s="2"/>
      <c r="I148" s="2"/>
      <c r="J148" s="2"/>
      <c r="K148" s="2"/>
      <c r="L148" s="2"/>
      <c r="M148" s="2"/>
      <c r="N148" s="2"/>
      <c r="O148" s="2"/>
      <c r="P148" s="2"/>
      <c r="Q148" s="2"/>
      <c r="R148" s="2"/>
      <c r="S148" s="2"/>
      <c r="T148" s="2"/>
      <c r="U148" s="2"/>
      <c r="V148" s="2"/>
      <c r="W148" s="2"/>
      <c r="X148" s="2"/>
      <c r="Y148" s="81"/>
      <c r="Z148" s="81"/>
      <c r="AA148" s="81"/>
    </row>
    <row r="149" ht="15.75" customHeight="1">
      <c r="A149" s="81"/>
      <c r="B149" s="81"/>
      <c r="C149" s="81"/>
      <c r="D149" s="2"/>
      <c r="E149" s="2"/>
      <c r="F149" s="2"/>
      <c r="G149" s="2"/>
      <c r="H149" s="2"/>
      <c r="I149" s="2"/>
      <c r="J149" s="2"/>
      <c r="K149" s="2"/>
      <c r="L149" s="2"/>
      <c r="M149" s="2"/>
      <c r="N149" s="2"/>
      <c r="O149" s="2"/>
      <c r="P149" s="2"/>
      <c r="Q149" s="2"/>
      <c r="R149" s="2"/>
      <c r="S149" s="2"/>
      <c r="T149" s="2"/>
      <c r="U149" s="2"/>
      <c r="V149" s="2"/>
      <c r="W149" s="2"/>
      <c r="X149" s="2"/>
      <c r="Y149" s="81"/>
      <c r="Z149" s="81"/>
      <c r="AA149" s="81"/>
    </row>
    <row r="150" ht="15.75" customHeight="1">
      <c r="A150" s="81"/>
      <c r="B150" s="81"/>
      <c r="C150" s="81"/>
      <c r="D150" s="2"/>
      <c r="E150" s="2"/>
      <c r="F150" s="2"/>
      <c r="G150" s="2"/>
      <c r="H150" s="2"/>
      <c r="I150" s="2"/>
      <c r="J150" s="2"/>
      <c r="K150" s="2"/>
      <c r="L150" s="2"/>
      <c r="M150" s="2"/>
      <c r="N150" s="2"/>
      <c r="O150" s="2"/>
      <c r="P150" s="2"/>
      <c r="Q150" s="2"/>
      <c r="R150" s="2"/>
      <c r="S150" s="2"/>
      <c r="T150" s="2"/>
      <c r="U150" s="2"/>
      <c r="V150" s="2"/>
      <c r="W150" s="2"/>
      <c r="X150" s="2"/>
      <c r="Y150" s="81"/>
      <c r="Z150" s="81"/>
      <c r="AA150" s="81"/>
    </row>
    <row r="151" ht="15.75" customHeight="1">
      <c r="A151" s="81"/>
      <c r="B151" s="81"/>
      <c r="C151" s="81"/>
      <c r="D151" s="2"/>
      <c r="E151" s="2"/>
      <c r="F151" s="2"/>
      <c r="G151" s="2"/>
      <c r="H151" s="2"/>
      <c r="I151" s="2"/>
      <c r="J151" s="2"/>
      <c r="K151" s="2"/>
      <c r="L151" s="2"/>
      <c r="M151" s="2"/>
      <c r="N151" s="2"/>
      <c r="O151" s="2"/>
      <c r="P151" s="2"/>
      <c r="Q151" s="2"/>
      <c r="R151" s="2"/>
      <c r="S151" s="2"/>
      <c r="T151" s="2"/>
      <c r="U151" s="2"/>
      <c r="V151" s="2"/>
      <c r="W151" s="2"/>
      <c r="X151" s="2"/>
      <c r="Y151" s="81"/>
      <c r="Z151" s="81"/>
      <c r="AA151" s="81"/>
    </row>
    <row r="152" ht="15.75" customHeight="1">
      <c r="A152" s="81"/>
      <c r="B152" s="81"/>
      <c r="C152" s="81"/>
      <c r="D152" s="2"/>
      <c r="E152" s="2"/>
      <c r="F152" s="2"/>
      <c r="G152" s="2"/>
      <c r="H152" s="2"/>
      <c r="I152" s="2"/>
      <c r="J152" s="2"/>
      <c r="K152" s="2"/>
      <c r="L152" s="2"/>
      <c r="M152" s="2"/>
      <c r="N152" s="2"/>
      <c r="O152" s="2"/>
      <c r="P152" s="2"/>
      <c r="Q152" s="2"/>
      <c r="R152" s="2"/>
      <c r="S152" s="2"/>
      <c r="T152" s="2"/>
      <c r="U152" s="2"/>
      <c r="V152" s="2"/>
      <c r="W152" s="2"/>
      <c r="X152" s="2"/>
      <c r="Y152" s="81"/>
      <c r="Z152" s="81"/>
      <c r="AA152" s="81"/>
    </row>
    <row r="153" ht="15.75" customHeight="1">
      <c r="A153" s="81"/>
      <c r="B153" s="81"/>
      <c r="C153" s="81"/>
      <c r="D153" s="2"/>
      <c r="E153" s="2"/>
      <c r="F153" s="2"/>
      <c r="G153" s="2"/>
      <c r="H153" s="2"/>
      <c r="I153" s="2"/>
      <c r="J153" s="2"/>
      <c r="K153" s="2"/>
      <c r="L153" s="2"/>
      <c r="M153" s="2"/>
      <c r="N153" s="2"/>
      <c r="O153" s="2"/>
      <c r="P153" s="2"/>
      <c r="Q153" s="2"/>
      <c r="R153" s="2"/>
      <c r="S153" s="2"/>
      <c r="T153" s="2"/>
      <c r="U153" s="2"/>
      <c r="V153" s="2"/>
      <c r="W153" s="2"/>
      <c r="X153" s="2"/>
      <c r="Y153" s="81"/>
      <c r="Z153" s="81"/>
      <c r="AA153" s="81"/>
    </row>
    <row r="154" ht="15.75" customHeight="1">
      <c r="A154" s="81"/>
      <c r="B154" s="81"/>
      <c r="C154" s="81"/>
      <c r="D154" s="2"/>
      <c r="E154" s="2"/>
      <c r="F154" s="2"/>
      <c r="G154" s="2"/>
      <c r="H154" s="2"/>
      <c r="I154" s="2"/>
      <c r="J154" s="2"/>
      <c r="K154" s="2"/>
      <c r="L154" s="2"/>
      <c r="M154" s="2"/>
      <c r="N154" s="2"/>
      <c r="O154" s="2"/>
      <c r="P154" s="2"/>
      <c r="Q154" s="2"/>
      <c r="R154" s="2"/>
      <c r="S154" s="2"/>
      <c r="T154" s="2"/>
      <c r="U154" s="2"/>
      <c r="V154" s="2"/>
      <c r="W154" s="2"/>
      <c r="X154" s="2"/>
      <c r="Y154" s="81"/>
      <c r="Z154" s="81"/>
      <c r="AA154" s="81"/>
    </row>
    <row r="155" ht="15.75" customHeight="1">
      <c r="A155" s="81"/>
      <c r="B155" s="81"/>
      <c r="C155" s="81"/>
      <c r="D155" s="2"/>
      <c r="E155" s="2"/>
      <c r="F155" s="2"/>
      <c r="G155" s="2"/>
      <c r="H155" s="2"/>
      <c r="I155" s="2"/>
      <c r="J155" s="2"/>
      <c r="K155" s="2"/>
      <c r="L155" s="2"/>
      <c r="M155" s="2"/>
      <c r="N155" s="2"/>
      <c r="O155" s="2"/>
      <c r="P155" s="2"/>
      <c r="Q155" s="2"/>
      <c r="R155" s="2"/>
      <c r="S155" s="2"/>
      <c r="T155" s="2"/>
      <c r="U155" s="2"/>
      <c r="V155" s="2"/>
      <c r="W155" s="2"/>
      <c r="X155" s="2"/>
      <c r="Y155" s="81"/>
      <c r="Z155" s="81"/>
      <c r="AA155" s="81"/>
    </row>
    <row r="156" ht="15.75" customHeight="1">
      <c r="A156" s="81"/>
      <c r="B156" s="81"/>
      <c r="C156" s="81"/>
      <c r="D156" s="2"/>
      <c r="E156" s="2"/>
      <c r="F156" s="2"/>
      <c r="G156" s="2"/>
      <c r="H156" s="2"/>
      <c r="I156" s="2"/>
      <c r="J156" s="2"/>
      <c r="K156" s="2"/>
      <c r="L156" s="2"/>
      <c r="M156" s="2"/>
      <c r="N156" s="2"/>
      <c r="O156" s="2"/>
      <c r="P156" s="2"/>
      <c r="Q156" s="2"/>
      <c r="R156" s="2"/>
      <c r="S156" s="2"/>
      <c r="T156" s="2"/>
      <c r="U156" s="2"/>
      <c r="V156" s="2"/>
      <c r="W156" s="2"/>
      <c r="X156" s="2"/>
      <c r="Y156" s="81"/>
      <c r="Z156" s="81"/>
      <c r="AA156" s="81"/>
    </row>
    <row r="157" ht="15.75" customHeight="1">
      <c r="A157" s="81"/>
      <c r="B157" s="81"/>
      <c r="C157" s="81"/>
      <c r="D157" s="2"/>
      <c r="E157" s="2"/>
      <c r="F157" s="2"/>
      <c r="G157" s="2"/>
      <c r="H157" s="2"/>
      <c r="I157" s="2"/>
      <c r="J157" s="2"/>
      <c r="K157" s="2"/>
      <c r="L157" s="2"/>
      <c r="M157" s="2"/>
      <c r="N157" s="2"/>
      <c r="O157" s="2"/>
      <c r="P157" s="2"/>
      <c r="Q157" s="2"/>
      <c r="R157" s="2"/>
      <c r="S157" s="2"/>
      <c r="T157" s="2"/>
      <c r="U157" s="2"/>
      <c r="V157" s="2"/>
      <c r="W157" s="2"/>
      <c r="X157" s="2"/>
      <c r="Y157" s="81"/>
      <c r="Z157" s="81"/>
      <c r="AA157" s="81"/>
    </row>
    <row r="158" ht="15.75" customHeight="1">
      <c r="A158" s="81"/>
      <c r="B158" s="81"/>
      <c r="C158" s="81"/>
      <c r="D158" s="2"/>
      <c r="E158" s="2"/>
      <c r="F158" s="2"/>
      <c r="G158" s="2"/>
      <c r="H158" s="2"/>
      <c r="I158" s="2"/>
      <c r="J158" s="2"/>
      <c r="K158" s="2"/>
      <c r="L158" s="2"/>
      <c r="M158" s="2"/>
      <c r="N158" s="2"/>
      <c r="O158" s="2"/>
      <c r="P158" s="2"/>
      <c r="Q158" s="2"/>
      <c r="R158" s="2"/>
      <c r="S158" s="2"/>
      <c r="T158" s="2"/>
      <c r="U158" s="2"/>
      <c r="V158" s="2"/>
      <c r="W158" s="2"/>
      <c r="X158" s="2"/>
      <c r="Y158" s="81"/>
      <c r="Z158" s="81"/>
      <c r="AA158" s="81"/>
    </row>
    <row r="159" ht="15.75" customHeight="1">
      <c r="A159" s="81"/>
      <c r="B159" s="81"/>
      <c r="C159" s="81"/>
      <c r="D159" s="2"/>
      <c r="E159" s="2"/>
      <c r="F159" s="2"/>
      <c r="G159" s="2"/>
      <c r="H159" s="2"/>
      <c r="I159" s="2"/>
      <c r="J159" s="2"/>
      <c r="K159" s="2"/>
      <c r="L159" s="2"/>
      <c r="M159" s="2"/>
      <c r="N159" s="2"/>
      <c r="O159" s="2"/>
      <c r="P159" s="2"/>
      <c r="Q159" s="2"/>
      <c r="R159" s="2"/>
      <c r="S159" s="2"/>
      <c r="T159" s="2"/>
      <c r="U159" s="2"/>
      <c r="V159" s="2"/>
      <c r="W159" s="2"/>
      <c r="X159" s="2"/>
      <c r="Y159" s="81"/>
      <c r="Z159" s="81"/>
      <c r="AA159" s="81"/>
    </row>
    <row r="160" ht="15.75" customHeight="1">
      <c r="A160" s="81"/>
      <c r="B160" s="81"/>
      <c r="C160" s="81"/>
      <c r="D160" s="2"/>
      <c r="E160" s="2"/>
      <c r="F160" s="2"/>
      <c r="G160" s="2"/>
      <c r="H160" s="2"/>
      <c r="I160" s="2"/>
      <c r="J160" s="2"/>
      <c r="K160" s="2"/>
      <c r="L160" s="2"/>
      <c r="M160" s="2"/>
      <c r="N160" s="2"/>
      <c r="O160" s="2"/>
      <c r="P160" s="2"/>
      <c r="Q160" s="2"/>
      <c r="R160" s="2"/>
      <c r="S160" s="2"/>
      <c r="T160" s="2"/>
      <c r="U160" s="2"/>
      <c r="V160" s="2"/>
      <c r="W160" s="2"/>
      <c r="X160" s="2"/>
      <c r="Y160" s="81"/>
      <c r="Z160" s="81"/>
      <c r="AA160" s="81"/>
    </row>
    <row r="161" ht="15.75" customHeight="1">
      <c r="A161" s="81"/>
      <c r="B161" s="81"/>
      <c r="C161" s="81"/>
      <c r="D161" s="2"/>
      <c r="E161" s="2"/>
      <c r="F161" s="2"/>
      <c r="G161" s="2"/>
      <c r="H161" s="2"/>
      <c r="I161" s="2"/>
      <c r="J161" s="2"/>
      <c r="K161" s="2"/>
      <c r="L161" s="2"/>
      <c r="M161" s="2"/>
      <c r="N161" s="2"/>
      <c r="O161" s="2"/>
      <c r="P161" s="2"/>
      <c r="Q161" s="2"/>
      <c r="R161" s="2"/>
      <c r="S161" s="2"/>
      <c r="T161" s="2"/>
      <c r="U161" s="2"/>
      <c r="V161" s="2"/>
      <c r="W161" s="2"/>
      <c r="X161" s="2"/>
      <c r="Y161" s="81"/>
      <c r="Z161" s="81"/>
      <c r="AA161" s="81"/>
    </row>
    <row r="162" ht="15.75" customHeight="1">
      <c r="A162" s="81"/>
      <c r="B162" s="81"/>
      <c r="C162" s="81"/>
      <c r="D162" s="2"/>
      <c r="E162" s="2"/>
      <c r="F162" s="2"/>
      <c r="G162" s="2"/>
      <c r="H162" s="2"/>
      <c r="I162" s="2"/>
      <c r="J162" s="2"/>
      <c r="K162" s="2"/>
      <c r="L162" s="2"/>
      <c r="M162" s="2"/>
      <c r="N162" s="2"/>
      <c r="O162" s="2"/>
      <c r="P162" s="2"/>
      <c r="Q162" s="2"/>
      <c r="R162" s="2"/>
      <c r="S162" s="2"/>
      <c r="T162" s="2"/>
      <c r="U162" s="2"/>
      <c r="V162" s="2"/>
      <c r="W162" s="2"/>
      <c r="X162" s="2"/>
      <c r="Y162" s="81"/>
      <c r="Z162" s="81"/>
      <c r="AA162" s="81"/>
    </row>
    <row r="163" ht="15.75" customHeight="1">
      <c r="A163" s="81"/>
      <c r="B163" s="81"/>
      <c r="C163" s="81"/>
      <c r="D163" s="2"/>
      <c r="E163" s="2"/>
      <c r="F163" s="2"/>
      <c r="G163" s="2"/>
      <c r="H163" s="2"/>
      <c r="I163" s="2"/>
      <c r="J163" s="2"/>
      <c r="K163" s="2"/>
      <c r="L163" s="2"/>
      <c r="M163" s="2"/>
      <c r="N163" s="2"/>
      <c r="O163" s="2"/>
      <c r="P163" s="2"/>
      <c r="Q163" s="2"/>
      <c r="R163" s="2"/>
      <c r="S163" s="2"/>
      <c r="T163" s="2"/>
      <c r="U163" s="2"/>
      <c r="V163" s="2"/>
      <c r="W163" s="2"/>
      <c r="X163" s="2"/>
      <c r="Y163" s="81"/>
      <c r="Z163" s="81"/>
      <c r="AA163" s="81"/>
    </row>
    <row r="164" ht="15.75" customHeight="1">
      <c r="A164" s="81"/>
      <c r="B164" s="81"/>
      <c r="C164" s="81"/>
      <c r="D164" s="2"/>
      <c r="E164" s="2"/>
      <c r="F164" s="2"/>
      <c r="G164" s="2"/>
      <c r="H164" s="2"/>
      <c r="I164" s="2"/>
      <c r="J164" s="2"/>
      <c r="K164" s="2"/>
      <c r="L164" s="2"/>
      <c r="M164" s="2"/>
      <c r="N164" s="2"/>
      <c r="O164" s="2"/>
      <c r="P164" s="2"/>
      <c r="Q164" s="2"/>
      <c r="R164" s="2"/>
      <c r="S164" s="2"/>
      <c r="T164" s="2"/>
      <c r="U164" s="2"/>
      <c r="V164" s="2"/>
      <c r="W164" s="2"/>
      <c r="X164" s="2"/>
      <c r="Y164" s="81"/>
      <c r="Z164" s="81"/>
      <c r="AA164" s="81"/>
    </row>
    <row r="165" ht="15.75" customHeight="1">
      <c r="A165" s="81"/>
      <c r="B165" s="81"/>
      <c r="C165" s="81"/>
      <c r="D165" s="2"/>
      <c r="E165" s="2"/>
      <c r="F165" s="2"/>
      <c r="G165" s="2"/>
      <c r="H165" s="2"/>
      <c r="I165" s="2"/>
      <c r="J165" s="2"/>
      <c r="K165" s="2"/>
      <c r="L165" s="2"/>
      <c r="M165" s="2"/>
      <c r="N165" s="2"/>
      <c r="O165" s="2"/>
      <c r="P165" s="2"/>
      <c r="Q165" s="2"/>
      <c r="R165" s="2"/>
      <c r="S165" s="2"/>
      <c r="T165" s="2"/>
      <c r="U165" s="2"/>
      <c r="V165" s="2"/>
      <c r="W165" s="2"/>
      <c r="X165" s="2"/>
      <c r="Y165" s="81"/>
      <c r="Z165" s="81"/>
      <c r="AA165" s="81"/>
    </row>
    <row r="166" ht="15.75" customHeight="1">
      <c r="A166" s="81"/>
      <c r="B166" s="81"/>
      <c r="C166" s="81"/>
      <c r="D166" s="2"/>
      <c r="E166" s="2"/>
      <c r="F166" s="2"/>
      <c r="G166" s="2"/>
      <c r="H166" s="2"/>
      <c r="I166" s="2"/>
      <c r="J166" s="2"/>
      <c r="K166" s="2"/>
      <c r="L166" s="2"/>
      <c r="M166" s="2"/>
      <c r="N166" s="2"/>
      <c r="O166" s="2"/>
      <c r="P166" s="2"/>
      <c r="Q166" s="2"/>
      <c r="R166" s="2"/>
      <c r="S166" s="2"/>
      <c r="T166" s="2"/>
      <c r="U166" s="2"/>
      <c r="V166" s="2"/>
      <c r="W166" s="2"/>
      <c r="X166" s="2"/>
      <c r="Y166" s="81"/>
      <c r="Z166" s="81"/>
      <c r="AA166" s="81"/>
    </row>
    <row r="167" ht="15.75" customHeight="1">
      <c r="A167" s="81"/>
      <c r="B167" s="81"/>
      <c r="C167" s="81"/>
      <c r="D167" s="2"/>
      <c r="E167" s="2"/>
      <c r="F167" s="2"/>
      <c r="G167" s="2"/>
      <c r="H167" s="2"/>
      <c r="I167" s="2"/>
      <c r="J167" s="2"/>
      <c r="K167" s="2"/>
      <c r="L167" s="2"/>
      <c r="M167" s="2"/>
      <c r="N167" s="2"/>
      <c r="O167" s="2"/>
      <c r="P167" s="2"/>
      <c r="Q167" s="2"/>
      <c r="R167" s="2"/>
      <c r="S167" s="2"/>
      <c r="T167" s="2"/>
      <c r="U167" s="2"/>
      <c r="V167" s="2"/>
      <c r="W167" s="2"/>
      <c r="X167" s="2"/>
      <c r="Y167" s="81"/>
      <c r="Z167" s="81"/>
      <c r="AA167" s="81"/>
    </row>
    <row r="168" ht="15.75" customHeight="1">
      <c r="A168" s="81"/>
      <c r="B168" s="81"/>
      <c r="C168" s="81"/>
      <c r="D168" s="2"/>
      <c r="E168" s="2"/>
      <c r="F168" s="2"/>
      <c r="G168" s="2"/>
      <c r="H168" s="2"/>
      <c r="I168" s="2"/>
      <c r="J168" s="2"/>
      <c r="K168" s="2"/>
      <c r="L168" s="2"/>
      <c r="M168" s="2"/>
      <c r="N168" s="2"/>
      <c r="O168" s="2"/>
      <c r="P168" s="2"/>
      <c r="Q168" s="2"/>
      <c r="R168" s="2"/>
      <c r="S168" s="2"/>
      <c r="T168" s="2"/>
      <c r="U168" s="2"/>
      <c r="V168" s="2"/>
      <c r="W168" s="2"/>
      <c r="X168" s="2"/>
      <c r="Y168" s="81"/>
      <c r="Z168" s="81"/>
      <c r="AA168" s="81"/>
    </row>
    <row r="169" ht="15.75" customHeight="1">
      <c r="A169" s="81"/>
      <c r="B169" s="81"/>
      <c r="C169" s="81"/>
      <c r="D169" s="2"/>
      <c r="E169" s="2"/>
      <c r="F169" s="2"/>
      <c r="G169" s="2"/>
      <c r="H169" s="2"/>
      <c r="I169" s="2"/>
      <c r="J169" s="2"/>
      <c r="K169" s="2"/>
      <c r="L169" s="2"/>
      <c r="M169" s="2"/>
      <c r="N169" s="2"/>
      <c r="O169" s="2"/>
      <c r="P169" s="2"/>
      <c r="Q169" s="2"/>
      <c r="R169" s="2"/>
      <c r="S169" s="2"/>
      <c r="T169" s="2"/>
      <c r="U169" s="2"/>
      <c r="V169" s="2"/>
      <c r="W169" s="2"/>
      <c r="X169" s="2"/>
      <c r="Y169" s="81"/>
      <c r="Z169" s="81"/>
      <c r="AA169" s="81"/>
    </row>
    <row r="170" ht="15.75" customHeight="1">
      <c r="A170" s="81"/>
      <c r="B170" s="81"/>
      <c r="C170" s="81"/>
      <c r="D170" s="2"/>
      <c r="E170" s="2"/>
      <c r="F170" s="2"/>
      <c r="G170" s="2"/>
      <c r="H170" s="2"/>
      <c r="I170" s="2"/>
      <c r="J170" s="2"/>
      <c r="K170" s="2"/>
      <c r="L170" s="2"/>
      <c r="M170" s="2"/>
      <c r="N170" s="2"/>
      <c r="O170" s="2"/>
      <c r="P170" s="2"/>
      <c r="Q170" s="2"/>
      <c r="R170" s="2"/>
      <c r="S170" s="2"/>
      <c r="T170" s="2"/>
      <c r="U170" s="2"/>
      <c r="V170" s="2"/>
      <c r="W170" s="2"/>
      <c r="X170" s="2"/>
      <c r="Y170" s="81"/>
      <c r="Z170" s="81"/>
      <c r="AA170" s="81"/>
    </row>
    <row r="171" ht="15.75" customHeight="1">
      <c r="A171" s="81"/>
      <c r="B171" s="81"/>
      <c r="C171" s="81"/>
      <c r="D171" s="2"/>
      <c r="E171" s="2"/>
      <c r="F171" s="2"/>
      <c r="G171" s="2"/>
      <c r="H171" s="2"/>
      <c r="I171" s="2"/>
      <c r="J171" s="2"/>
      <c r="K171" s="2"/>
      <c r="L171" s="2"/>
      <c r="M171" s="2"/>
      <c r="N171" s="2"/>
      <c r="O171" s="2"/>
      <c r="P171" s="2"/>
      <c r="Q171" s="2"/>
      <c r="R171" s="2"/>
      <c r="S171" s="2"/>
      <c r="T171" s="2"/>
      <c r="U171" s="2"/>
      <c r="V171" s="2"/>
      <c r="W171" s="2"/>
      <c r="X171" s="2"/>
      <c r="Y171" s="81"/>
      <c r="Z171" s="81"/>
      <c r="AA171" s="81"/>
    </row>
    <row r="172" ht="15.75" customHeight="1">
      <c r="A172" s="81"/>
      <c r="B172" s="81"/>
      <c r="C172" s="81"/>
      <c r="D172" s="2"/>
      <c r="E172" s="2"/>
      <c r="F172" s="2"/>
      <c r="G172" s="2"/>
      <c r="H172" s="2"/>
      <c r="I172" s="2"/>
      <c r="J172" s="2"/>
      <c r="K172" s="2"/>
      <c r="L172" s="2"/>
      <c r="M172" s="2"/>
      <c r="N172" s="2"/>
      <c r="O172" s="2"/>
      <c r="P172" s="2"/>
      <c r="Q172" s="2"/>
      <c r="R172" s="2"/>
      <c r="S172" s="2"/>
      <c r="T172" s="2"/>
      <c r="U172" s="2"/>
      <c r="V172" s="2"/>
      <c r="W172" s="2"/>
      <c r="X172" s="2"/>
      <c r="Y172" s="81"/>
      <c r="Z172" s="81"/>
      <c r="AA172" s="81"/>
    </row>
    <row r="173" ht="15.75" customHeight="1">
      <c r="A173" s="81"/>
      <c r="B173" s="81"/>
      <c r="C173" s="81"/>
      <c r="D173" s="2"/>
      <c r="E173" s="2"/>
      <c r="F173" s="2"/>
      <c r="G173" s="2"/>
      <c r="H173" s="2"/>
      <c r="I173" s="2"/>
      <c r="J173" s="2"/>
      <c r="K173" s="2"/>
      <c r="L173" s="2"/>
      <c r="M173" s="2"/>
      <c r="N173" s="2"/>
      <c r="O173" s="2"/>
      <c r="P173" s="2"/>
      <c r="Q173" s="2"/>
      <c r="R173" s="2"/>
      <c r="S173" s="2"/>
      <c r="T173" s="2"/>
      <c r="U173" s="2"/>
      <c r="V173" s="2"/>
      <c r="W173" s="2"/>
      <c r="X173" s="2"/>
      <c r="Y173" s="81"/>
      <c r="Z173" s="81"/>
      <c r="AA173" s="81"/>
    </row>
    <row r="174" ht="15.75" customHeight="1">
      <c r="A174" s="81"/>
      <c r="B174" s="81"/>
      <c r="C174" s="81"/>
      <c r="D174" s="2"/>
      <c r="E174" s="2"/>
      <c r="F174" s="2"/>
      <c r="G174" s="2"/>
      <c r="H174" s="2"/>
      <c r="I174" s="2"/>
      <c r="J174" s="2"/>
      <c r="K174" s="2"/>
      <c r="L174" s="2"/>
      <c r="M174" s="2"/>
      <c r="N174" s="2"/>
      <c r="O174" s="2"/>
      <c r="P174" s="2"/>
      <c r="Q174" s="2"/>
      <c r="R174" s="2"/>
      <c r="S174" s="2"/>
      <c r="T174" s="2"/>
      <c r="U174" s="2"/>
      <c r="V174" s="2"/>
      <c r="W174" s="2"/>
      <c r="X174" s="2"/>
      <c r="Y174" s="81"/>
      <c r="Z174" s="81"/>
      <c r="AA174" s="81"/>
    </row>
    <row r="175" ht="15.75" customHeight="1">
      <c r="A175" s="81"/>
      <c r="B175" s="81"/>
      <c r="C175" s="81"/>
      <c r="D175" s="2"/>
      <c r="E175" s="2"/>
      <c r="F175" s="2"/>
      <c r="G175" s="2"/>
      <c r="H175" s="2"/>
      <c r="I175" s="2"/>
      <c r="J175" s="2"/>
      <c r="K175" s="2"/>
      <c r="L175" s="2"/>
      <c r="M175" s="2"/>
      <c r="N175" s="2"/>
      <c r="O175" s="2"/>
      <c r="P175" s="2"/>
      <c r="Q175" s="2"/>
      <c r="R175" s="2"/>
      <c r="S175" s="2"/>
      <c r="T175" s="2"/>
      <c r="U175" s="2"/>
      <c r="V175" s="2"/>
      <c r="W175" s="2"/>
      <c r="X175" s="2"/>
      <c r="Y175" s="81"/>
      <c r="Z175" s="81"/>
      <c r="AA175" s="81"/>
    </row>
    <row r="176" ht="15.75" customHeight="1">
      <c r="A176" s="81"/>
      <c r="B176" s="81"/>
      <c r="C176" s="81"/>
      <c r="D176" s="2"/>
      <c r="E176" s="2"/>
      <c r="F176" s="2"/>
      <c r="G176" s="2"/>
      <c r="H176" s="2"/>
      <c r="I176" s="2"/>
      <c r="J176" s="2"/>
      <c r="K176" s="2"/>
      <c r="L176" s="2"/>
      <c r="M176" s="2"/>
      <c r="N176" s="2"/>
      <c r="O176" s="2"/>
      <c r="P176" s="2"/>
      <c r="Q176" s="2"/>
      <c r="R176" s="2"/>
      <c r="S176" s="2"/>
      <c r="T176" s="2"/>
      <c r="U176" s="2"/>
      <c r="V176" s="2"/>
      <c r="W176" s="2"/>
      <c r="X176" s="2"/>
      <c r="Y176" s="81"/>
      <c r="Z176" s="81"/>
      <c r="AA176" s="81"/>
    </row>
    <row r="177" ht="15.75" customHeight="1">
      <c r="A177" s="81"/>
      <c r="B177" s="81"/>
      <c r="C177" s="81"/>
      <c r="D177" s="2"/>
      <c r="E177" s="2"/>
      <c r="F177" s="2"/>
      <c r="G177" s="2"/>
      <c r="H177" s="2"/>
      <c r="I177" s="2"/>
      <c r="J177" s="2"/>
      <c r="K177" s="2"/>
      <c r="L177" s="2"/>
      <c r="M177" s="2"/>
      <c r="N177" s="2"/>
      <c r="O177" s="2"/>
      <c r="P177" s="2"/>
      <c r="Q177" s="2"/>
      <c r="R177" s="2"/>
      <c r="S177" s="2"/>
      <c r="T177" s="2"/>
      <c r="U177" s="2"/>
      <c r="V177" s="2"/>
      <c r="W177" s="2"/>
      <c r="X177" s="2"/>
      <c r="Y177" s="81"/>
      <c r="Z177" s="81"/>
      <c r="AA177" s="81"/>
    </row>
    <row r="178" ht="15.75" customHeight="1">
      <c r="A178" s="81"/>
      <c r="B178" s="81"/>
      <c r="C178" s="81"/>
      <c r="D178" s="2"/>
      <c r="E178" s="2"/>
      <c r="F178" s="2"/>
      <c r="G178" s="2"/>
      <c r="H178" s="2"/>
      <c r="I178" s="2"/>
      <c r="J178" s="2"/>
      <c r="K178" s="2"/>
      <c r="L178" s="2"/>
      <c r="M178" s="2"/>
      <c r="N178" s="2"/>
      <c r="O178" s="2"/>
      <c r="P178" s="2"/>
      <c r="Q178" s="2"/>
      <c r="R178" s="2"/>
      <c r="S178" s="2"/>
      <c r="T178" s="2"/>
      <c r="U178" s="2"/>
      <c r="V178" s="2"/>
      <c r="W178" s="2"/>
      <c r="X178" s="2"/>
      <c r="Y178" s="81"/>
      <c r="Z178" s="81"/>
      <c r="AA178" s="81"/>
    </row>
    <row r="179" ht="15.75" customHeight="1">
      <c r="A179" s="81"/>
      <c r="B179" s="81"/>
      <c r="C179" s="81"/>
      <c r="D179" s="2"/>
      <c r="E179" s="2"/>
      <c r="F179" s="2"/>
      <c r="G179" s="2"/>
      <c r="H179" s="2"/>
      <c r="I179" s="2"/>
      <c r="J179" s="2"/>
      <c r="K179" s="2"/>
      <c r="L179" s="2"/>
      <c r="M179" s="2"/>
      <c r="N179" s="2"/>
      <c r="O179" s="2"/>
      <c r="P179" s="2"/>
      <c r="Q179" s="2"/>
      <c r="R179" s="2"/>
      <c r="S179" s="2"/>
      <c r="T179" s="2"/>
      <c r="U179" s="2"/>
      <c r="V179" s="2"/>
      <c r="W179" s="2"/>
      <c r="X179" s="2"/>
      <c r="Y179" s="81"/>
      <c r="Z179" s="81"/>
      <c r="AA179" s="81"/>
    </row>
    <row r="180" ht="15.75" customHeight="1">
      <c r="A180" s="81"/>
      <c r="B180" s="81"/>
      <c r="C180" s="81"/>
      <c r="D180" s="2"/>
      <c r="E180" s="2"/>
      <c r="F180" s="2"/>
      <c r="G180" s="2"/>
      <c r="H180" s="2"/>
      <c r="I180" s="2"/>
      <c r="J180" s="2"/>
      <c r="K180" s="2"/>
      <c r="L180" s="2"/>
      <c r="M180" s="2"/>
      <c r="N180" s="2"/>
      <c r="O180" s="2"/>
      <c r="P180" s="2"/>
      <c r="Q180" s="2"/>
      <c r="R180" s="2"/>
      <c r="S180" s="2"/>
      <c r="T180" s="2"/>
      <c r="U180" s="2"/>
      <c r="V180" s="2"/>
      <c r="W180" s="2"/>
      <c r="X180" s="2"/>
      <c r="Y180" s="81"/>
      <c r="Z180" s="81"/>
      <c r="AA180" s="81"/>
    </row>
    <row r="181" ht="15.75" customHeight="1">
      <c r="A181" s="81"/>
      <c r="B181" s="81"/>
      <c r="C181" s="81"/>
      <c r="D181" s="2"/>
      <c r="E181" s="2"/>
      <c r="F181" s="2"/>
      <c r="G181" s="2"/>
      <c r="H181" s="2"/>
      <c r="I181" s="2"/>
      <c r="J181" s="2"/>
      <c r="K181" s="2"/>
      <c r="L181" s="2"/>
      <c r="M181" s="2"/>
      <c r="N181" s="2"/>
      <c r="O181" s="2"/>
      <c r="P181" s="2"/>
      <c r="Q181" s="2"/>
      <c r="R181" s="2"/>
      <c r="S181" s="2"/>
      <c r="T181" s="2"/>
      <c r="U181" s="2"/>
      <c r="V181" s="2"/>
      <c r="W181" s="2"/>
      <c r="X181" s="2"/>
      <c r="Y181" s="81"/>
      <c r="Z181" s="81"/>
      <c r="AA181" s="81"/>
    </row>
    <row r="182" ht="15.75" customHeight="1">
      <c r="A182" s="81"/>
      <c r="B182" s="81"/>
      <c r="C182" s="81"/>
      <c r="D182" s="2"/>
      <c r="E182" s="2"/>
      <c r="F182" s="2"/>
      <c r="G182" s="2"/>
      <c r="H182" s="2"/>
      <c r="I182" s="2"/>
      <c r="J182" s="2"/>
      <c r="K182" s="2"/>
      <c r="L182" s="2"/>
      <c r="M182" s="2"/>
      <c r="N182" s="2"/>
      <c r="O182" s="2"/>
      <c r="P182" s="2"/>
      <c r="Q182" s="2"/>
      <c r="R182" s="2"/>
      <c r="S182" s="2"/>
      <c r="T182" s="2"/>
      <c r="U182" s="2"/>
      <c r="V182" s="2"/>
      <c r="W182" s="2"/>
      <c r="X182" s="2"/>
      <c r="Y182" s="81"/>
      <c r="Z182" s="81"/>
      <c r="AA182" s="81"/>
    </row>
    <row r="183" ht="15.75" customHeight="1">
      <c r="A183" s="81"/>
      <c r="B183" s="81"/>
      <c r="C183" s="81"/>
      <c r="D183" s="2"/>
      <c r="E183" s="2"/>
      <c r="F183" s="2"/>
      <c r="G183" s="2"/>
      <c r="H183" s="2"/>
      <c r="I183" s="2"/>
      <c r="J183" s="2"/>
      <c r="K183" s="2"/>
      <c r="L183" s="2"/>
      <c r="M183" s="2"/>
      <c r="N183" s="2"/>
      <c r="O183" s="2"/>
      <c r="P183" s="2"/>
      <c r="Q183" s="2"/>
      <c r="R183" s="2"/>
      <c r="S183" s="2"/>
      <c r="T183" s="2"/>
      <c r="U183" s="2"/>
      <c r="V183" s="2"/>
      <c r="W183" s="2"/>
      <c r="X183" s="2"/>
      <c r="Y183" s="81"/>
      <c r="Z183" s="81"/>
      <c r="AA183" s="81"/>
    </row>
    <row r="184" ht="15.75" customHeight="1">
      <c r="A184" s="81"/>
      <c r="B184" s="81"/>
      <c r="C184" s="81"/>
      <c r="D184" s="2"/>
      <c r="E184" s="2"/>
      <c r="F184" s="2"/>
      <c r="G184" s="2"/>
      <c r="H184" s="2"/>
      <c r="I184" s="2"/>
      <c r="J184" s="2"/>
      <c r="K184" s="2"/>
      <c r="L184" s="2"/>
      <c r="M184" s="2"/>
      <c r="N184" s="2"/>
      <c r="O184" s="2"/>
      <c r="P184" s="2"/>
      <c r="Q184" s="2"/>
      <c r="R184" s="2"/>
      <c r="S184" s="2"/>
      <c r="T184" s="2"/>
      <c r="U184" s="2"/>
      <c r="V184" s="2"/>
      <c r="W184" s="2"/>
      <c r="X184" s="2"/>
      <c r="Y184" s="81"/>
      <c r="Z184" s="81"/>
      <c r="AA184" s="81"/>
    </row>
    <row r="185" ht="15.75" customHeight="1">
      <c r="A185" s="81"/>
      <c r="B185" s="81"/>
      <c r="C185" s="81"/>
      <c r="D185" s="2"/>
      <c r="E185" s="2"/>
      <c r="F185" s="2"/>
      <c r="G185" s="2"/>
      <c r="H185" s="2"/>
      <c r="I185" s="2"/>
      <c r="J185" s="2"/>
      <c r="K185" s="2"/>
      <c r="L185" s="2"/>
      <c r="M185" s="2"/>
      <c r="N185" s="2"/>
      <c r="O185" s="2"/>
      <c r="P185" s="2"/>
      <c r="Q185" s="2"/>
      <c r="R185" s="2"/>
      <c r="S185" s="2"/>
      <c r="T185" s="2"/>
      <c r="U185" s="2"/>
      <c r="V185" s="2"/>
      <c r="W185" s="2"/>
      <c r="X185" s="2"/>
      <c r="Y185" s="81"/>
      <c r="Z185" s="81"/>
      <c r="AA185" s="81"/>
    </row>
    <row r="186" ht="15.75" customHeight="1">
      <c r="A186" s="81"/>
      <c r="B186" s="81"/>
      <c r="C186" s="81"/>
      <c r="D186" s="2"/>
      <c r="E186" s="2"/>
      <c r="F186" s="2"/>
      <c r="G186" s="2"/>
      <c r="H186" s="2"/>
      <c r="I186" s="2"/>
      <c r="J186" s="2"/>
      <c r="K186" s="2"/>
      <c r="L186" s="2"/>
      <c r="M186" s="2"/>
      <c r="N186" s="2"/>
      <c r="O186" s="2"/>
      <c r="P186" s="2"/>
      <c r="Q186" s="2"/>
      <c r="R186" s="2"/>
      <c r="S186" s="2"/>
      <c r="T186" s="2"/>
      <c r="U186" s="2"/>
      <c r="V186" s="2"/>
      <c r="W186" s="2"/>
      <c r="X186" s="2"/>
      <c r="Y186" s="81"/>
      <c r="Z186" s="81"/>
      <c r="AA186" s="81"/>
    </row>
    <row r="187" ht="15.75" customHeight="1">
      <c r="A187" s="81"/>
      <c r="B187" s="81"/>
      <c r="C187" s="81"/>
      <c r="D187" s="2"/>
      <c r="E187" s="2"/>
      <c r="F187" s="2"/>
      <c r="G187" s="2"/>
      <c r="H187" s="2"/>
      <c r="I187" s="2"/>
      <c r="J187" s="2"/>
      <c r="K187" s="2"/>
      <c r="L187" s="2"/>
      <c r="M187" s="2"/>
      <c r="N187" s="2"/>
      <c r="O187" s="2"/>
      <c r="P187" s="2"/>
      <c r="Q187" s="2"/>
      <c r="R187" s="2"/>
      <c r="S187" s="2"/>
      <c r="T187" s="2"/>
      <c r="U187" s="2"/>
      <c r="V187" s="2"/>
      <c r="W187" s="2"/>
      <c r="X187" s="2"/>
      <c r="Y187" s="81"/>
      <c r="Z187" s="81"/>
      <c r="AA187" s="81"/>
    </row>
    <row r="188" ht="15.75" customHeight="1">
      <c r="A188" s="81"/>
      <c r="B188" s="81"/>
      <c r="C188" s="81"/>
      <c r="D188" s="2"/>
      <c r="E188" s="2"/>
      <c r="F188" s="2"/>
      <c r="G188" s="2"/>
      <c r="H188" s="2"/>
      <c r="I188" s="2"/>
      <c r="J188" s="2"/>
      <c r="K188" s="2"/>
      <c r="L188" s="2"/>
      <c r="M188" s="2"/>
      <c r="N188" s="2"/>
      <c r="O188" s="2"/>
      <c r="P188" s="2"/>
      <c r="Q188" s="2"/>
      <c r="R188" s="2"/>
      <c r="S188" s="2"/>
      <c r="T188" s="2"/>
      <c r="U188" s="2"/>
      <c r="V188" s="2"/>
      <c r="W188" s="2"/>
      <c r="X188" s="2"/>
      <c r="Y188" s="81"/>
      <c r="Z188" s="81"/>
      <c r="AA188" s="81"/>
    </row>
    <row r="189" ht="15.75" customHeight="1">
      <c r="A189" s="81"/>
      <c r="B189" s="81"/>
      <c r="C189" s="81"/>
      <c r="D189" s="2"/>
      <c r="E189" s="2"/>
      <c r="F189" s="2"/>
      <c r="G189" s="2"/>
      <c r="H189" s="2"/>
      <c r="I189" s="2"/>
      <c r="J189" s="2"/>
      <c r="K189" s="2"/>
      <c r="L189" s="2"/>
      <c r="M189" s="2"/>
      <c r="N189" s="2"/>
      <c r="O189" s="2"/>
      <c r="P189" s="2"/>
      <c r="Q189" s="2"/>
      <c r="R189" s="2"/>
      <c r="S189" s="2"/>
      <c r="T189" s="2"/>
      <c r="U189" s="2"/>
      <c r="V189" s="2"/>
      <c r="W189" s="2"/>
      <c r="X189" s="2"/>
      <c r="Y189" s="81"/>
      <c r="Z189" s="81"/>
      <c r="AA189" s="81"/>
    </row>
    <row r="190" ht="15.75" customHeight="1">
      <c r="A190" s="81"/>
      <c r="B190" s="81"/>
      <c r="C190" s="81"/>
      <c r="D190" s="2"/>
      <c r="E190" s="2"/>
      <c r="F190" s="2"/>
      <c r="G190" s="2"/>
      <c r="H190" s="2"/>
      <c r="I190" s="2"/>
      <c r="J190" s="2"/>
      <c r="K190" s="2"/>
      <c r="L190" s="2"/>
      <c r="M190" s="2"/>
      <c r="N190" s="2"/>
      <c r="O190" s="2"/>
      <c r="P190" s="2"/>
      <c r="Q190" s="2"/>
      <c r="R190" s="2"/>
      <c r="S190" s="2"/>
      <c r="T190" s="2"/>
      <c r="U190" s="2"/>
      <c r="V190" s="2"/>
      <c r="W190" s="2"/>
      <c r="X190" s="2"/>
      <c r="Y190" s="81"/>
      <c r="Z190" s="81"/>
      <c r="AA190" s="81"/>
    </row>
    <row r="191" ht="15.75" customHeight="1">
      <c r="A191" s="81"/>
      <c r="B191" s="81"/>
      <c r="C191" s="81"/>
      <c r="D191" s="2"/>
      <c r="E191" s="2"/>
      <c r="F191" s="2"/>
      <c r="G191" s="2"/>
      <c r="H191" s="2"/>
      <c r="I191" s="2"/>
      <c r="J191" s="2"/>
      <c r="K191" s="2"/>
      <c r="L191" s="2"/>
      <c r="M191" s="2"/>
      <c r="N191" s="2"/>
      <c r="O191" s="2"/>
      <c r="P191" s="2"/>
      <c r="Q191" s="2"/>
      <c r="R191" s="2"/>
      <c r="S191" s="2"/>
      <c r="T191" s="2"/>
      <c r="U191" s="2"/>
      <c r="V191" s="2"/>
      <c r="W191" s="2"/>
      <c r="X191" s="2"/>
      <c r="Y191" s="81"/>
      <c r="Z191" s="81"/>
      <c r="AA191" s="81"/>
    </row>
    <row r="192" ht="15.75" customHeight="1">
      <c r="A192" s="81"/>
      <c r="B192" s="81"/>
      <c r="C192" s="81"/>
      <c r="D192" s="2"/>
      <c r="E192" s="2"/>
      <c r="F192" s="2"/>
      <c r="G192" s="2"/>
      <c r="H192" s="2"/>
      <c r="I192" s="2"/>
      <c r="J192" s="2"/>
      <c r="K192" s="2"/>
      <c r="L192" s="2"/>
      <c r="M192" s="2"/>
      <c r="N192" s="2"/>
      <c r="O192" s="2"/>
      <c r="P192" s="2"/>
      <c r="Q192" s="2"/>
      <c r="R192" s="2"/>
      <c r="S192" s="2"/>
      <c r="T192" s="2"/>
      <c r="U192" s="2"/>
      <c r="V192" s="2"/>
      <c r="W192" s="2"/>
      <c r="X192" s="2"/>
      <c r="Y192" s="81"/>
      <c r="Z192" s="81"/>
      <c r="AA192" s="81"/>
    </row>
    <row r="193" ht="15.75" customHeight="1">
      <c r="A193" s="81"/>
      <c r="B193" s="81"/>
      <c r="C193" s="81"/>
      <c r="D193" s="2"/>
      <c r="E193" s="2"/>
      <c r="F193" s="2"/>
      <c r="G193" s="2"/>
      <c r="H193" s="2"/>
      <c r="I193" s="2"/>
      <c r="J193" s="2"/>
      <c r="K193" s="2"/>
      <c r="L193" s="2"/>
      <c r="M193" s="2"/>
      <c r="N193" s="2"/>
      <c r="O193" s="2"/>
      <c r="P193" s="2"/>
      <c r="Q193" s="2"/>
      <c r="R193" s="2"/>
      <c r="S193" s="2"/>
      <c r="T193" s="2"/>
      <c r="U193" s="2"/>
      <c r="V193" s="2"/>
      <c r="W193" s="2"/>
      <c r="X193" s="2"/>
      <c r="Y193" s="81"/>
      <c r="Z193" s="81"/>
      <c r="AA193" s="81"/>
    </row>
    <row r="194" ht="15.75" customHeight="1">
      <c r="A194" s="81"/>
      <c r="B194" s="81"/>
      <c r="C194" s="81"/>
      <c r="D194" s="2"/>
      <c r="E194" s="2"/>
      <c r="F194" s="2"/>
      <c r="G194" s="2"/>
      <c r="H194" s="2"/>
      <c r="I194" s="2"/>
      <c r="J194" s="2"/>
      <c r="K194" s="2"/>
      <c r="L194" s="2"/>
      <c r="M194" s="2"/>
      <c r="N194" s="2"/>
      <c r="O194" s="2"/>
      <c r="P194" s="2"/>
      <c r="Q194" s="2"/>
      <c r="R194" s="2"/>
      <c r="S194" s="2"/>
      <c r="T194" s="2"/>
      <c r="U194" s="2"/>
      <c r="V194" s="2"/>
      <c r="W194" s="2"/>
      <c r="X194" s="2"/>
      <c r="Y194" s="81"/>
      <c r="Z194" s="81"/>
      <c r="AA194" s="81"/>
    </row>
    <row r="195" ht="15.75" customHeight="1">
      <c r="A195" s="81"/>
      <c r="B195" s="81"/>
      <c r="C195" s="81"/>
      <c r="D195" s="2"/>
      <c r="E195" s="2"/>
      <c r="F195" s="2"/>
      <c r="G195" s="2"/>
      <c r="H195" s="2"/>
      <c r="I195" s="2"/>
      <c r="J195" s="2"/>
      <c r="K195" s="2"/>
      <c r="L195" s="2"/>
      <c r="M195" s="2"/>
      <c r="N195" s="2"/>
      <c r="O195" s="2"/>
      <c r="P195" s="2"/>
      <c r="Q195" s="2"/>
      <c r="R195" s="2"/>
      <c r="S195" s="2"/>
      <c r="T195" s="2"/>
      <c r="U195" s="2"/>
      <c r="V195" s="2"/>
      <c r="W195" s="2"/>
      <c r="X195" s="2"/>
      <c r="Y195" s="81"/>
      <c r="Z195" s="81"/>
      <c r="AA195" s="81"/>
    </row>
    <row r="196" ht="15.75" customHeight="1">
      <c r="A196" s="81"/>
      <c r="B196" s="81"/>
      <c r="C196" s="81"/>
      <c r="D196" s="2"/>
      <c r="E196" s="2"/>
      <c r="F196" s="2"/>
      <c r="G196" s="2"/>
      <c r="H196" s="2"/>
      <c r="I196" s="2"/>
      <c r="J196" s="2"/>
      <c r="K196" s="2"/>
      <c r="L196" s="2"/>
      <c r="M196" s="2"/>
      <c r="N196" s="2"/>
      <c r="O196" s="2"/>
      <c r="P196" s="2"/>
      <c r="Q196" s="2"/>
      <c r="R196" s="2"/>
      <c r="S196" s="2"/>
      <c r="T196" s="2"/>
      <c r="U196" s="2"/>
      <c r="V196" s="2"/>
      <c r="W196" s="2"/>
      <c r="X196" s="2"/>
      <c r="Y196" s="81"/>
      <c r="Z196" s="81"/>
      <c r="AA196" s="81"/>
    </row>
    <row r="197" ht="15.75" customHeight="1">
      <c r="A197" s="81"/>
      <c r="B197" s="81"/>
      <c r="C197" s="81"/>
      <c r="D197" s="2"/>
      <c r="E197" s="2"/>
      <c r="F197" s="2"/>
      <c r="G197" s="2"/>
      <c r="H197" s="2"/>
      <c r="I197" s="2"/>
      <c r="J197" s="2"/>
      <c r="K197" s="2"/>
      <c r="L197" s="2"/>
      <c r="M197" s="2"/>
      <c r="N197" s="2"/>
      <c r="O197" s="2"/>
      <c r="P197" s="2"/>
      <c r="Q197" s="2"/>
      <c r="R197" s="2"/>
      <c r="S197" s="2"/>
      <c r="T197" s="2"/>
      <c r="U197" s="2"/>
      <c r="V197" s="2"/>
      <c r="W197" s="2"/>
      <c r="X197" s="2"/>
      <c r="Y197" s="81"/>
      <c r="Z197" s="81"/>
      <c r="AA197" s="81"/>
    </row>
    <row r="198" ht="15.75" customHeight="1">
      <c r="A198" s="81"/>
      <c r="B198" s="81"/>
      <c r="C198" s="81"/>
      <c r="D198" s="2"/>
      <c r="E198" s="2"/>
      <c r="F198" s="2"/>
      <c r="G198" s="2"/>
      <c r="H198" s="2"/>
      <c r="I198" s="2"/>
      <c r="J198" s="2"/>
      <c r="K198" s="2"/>
      <c r="L198" s="2"/>
      <c r="M198" s="2"/>
      <c r="N198" s="2"/>
      <c r="O198" s="2"/>
      <c r="P198" s="2"/>
      <c r="Q198" s="2"/>
      <c r="R198" s="2"/>
      <c r="S198" s="2"/>
      <c r="T198" s="2"/>
      <c r="U198" s="2"/>
      <c r="V198" s="2"/>
      <c r="W198" s="2"/>
      <c r="X198" s="2"/>
      <c r="Y198" s="81"/>
      <c r="Z198" s="81"/>
      <c r="AA198" s="81"/>
    </row>
    <row r="199" ht="15.75" customHeight="1">
      <c r="A199" s="81"/>
      <c r="B199" s="81"/>
      <c r="C199" s="81"/>
      <c r="D199" s="2"/>
      <c r="E199" s="2"/>
      <c r="F199" s="2"/>
      <c r="G199" s="2"/>
      <c r="H199" s="2"/>
      <c r="I199" s="2"/>
      <c r="J199" s="2"/>
      <c r="K199" s="2"/>
      <c r="L199" s="2"/>
      <c r="M199" s="2"/>
      <c r="N199" s="2"/>
      <c r="O199" s="2"/>
      <c r="P199" s="2"/>
      <c r="Q199" s="2"/>
      <c r="R199" s="2"/>
      <c r="S199" s="2"/>
      <c r="T199" s="2"/>
      <c r="U199" s="2"/>
      <c r="V199" s="2"/>
      <c r="W199" s="2"/>
      <c r="X199" s="2"/>
      <c r="Y199" s="81"/>
      <c r="Z199" s="81"/>
      <c r="AA199" s="81"/>
    </row>
    <row r="200" ht="15.75" customHeight="1">
      <c r="A200" s="81"/>
      <c r="B200" s="81"/>
      <c r="C200" s="81"/>
      <c r="D200" s="2"/>
      <c r="E200" s="2"/>
      <c r="F200" s="2"/>
      <c r="G200" s="2"/>
      <c r="H200" s="2"/>
      <c r="I200" s="2"/>
      <c r="J200" s="2"/>
      <c r="K200" s="2"/>
      <c r="L200" s="2"/>
      <c r="M200" s="2"/>
      <c r="N200" s="2"/>
      <c r="O200" s="2"/>
      <c r="P200" s="2"/>
      <c r="Q200" s="2"/>
      <c r="R200" s="2"/>
      <c r="S200" s="2"/>
      <c r="T200" s="2"/>
      <c r="U200" s="2"/>
      <c r="V200" s="2"/>
      <c r="W200" s="2"/>
      <c r="X200" s="2"/>
      <c r="Y200" s="81"/>
      <c r="Z200" s="81"/>
      <c r="AA200" s="81"/>
    </row>
    <row r="201" ht="15.75" customHeight="1">
      <c r="A201" s="81"/>
      <c r="B201" s="81"/>
      <c r="C201" s="81"/>
      <c r="D201" s="2"/>
      <c r="E201" s="2"/>
      <c r="F201" s="2"/>
      <c r="G201" s="2"/>
      <c r="H201" s="2"/>
      <c r="I201" s="2"/>
      <c r="J201" s="2"/>
      <c r="K201" s="2"/>
      <c r="L201" s="2"/>
      <c r="M201" s="2"/>
      <c r="N201" s="2"/>
      <c r="O201" s="2"/>
      <c r="P201" s="2"/>
      <c r="Q201" s="2"/>
      <c r="R201" s="2"/>
      <c r="S201" s="2"/>
      <c r="T201" s="2"/>
      <c r="U201" s="2"/>
      <c r="V201" s="2"/>
      <c r="W201" s="2"/>
      <c r="X201" s="2"/>
      <c r="Y201" s="81"/>
      <c r="Z201" s="81"/>
      <c r="AA201" s="81"/>
    </row>
    <row r="202" ht="15.75" customHeight="1">
      <c r="A202" s="81"/>
      <c r="B202" s="81"/>
      <c r="C202" s="81"/>
      <c r="D202" s="2"/>
      <c r="E202" s="2"/>
      <c r="F202" s="2"/>
      <c r="G202" s="2"/>
      <c r="H202" s="2"/>
      <c r="I202" s="2"/>
      <c r="J202" s="2"/>
      <c r="K202" s="2"/>
      <c r="L202" s="2"/>
      <c r="M202" s="2"/>
      <c r="N202" s="2"/>
      <c r="O202" s="2"/>
      <c r="P202" s="2"/>
      <c r="Q202" s="2"/>
      <c r="R202" s="2"/>
      <c r="S202" s="2"/>
      <c r="T202" s="2"/>
      <c r="U202" s="2"/>
      <c r="V202" s="2"/>
      <c r="W202" s="2"/>
      <c r="X202" s="2"/>
      <c r="Y202" s="81"/>
      <c r="Z202" s="81"/>
      <c r="AA202" s="81"/>
    </row>
    <row r="203" ht="15.75" customHeight="1">
      <c r="A203" s="81"/>
      <c r="B203" s="81"/>
      <c r="C203" s="81"/>
      <c r="D203" s="2"/>
      <c r="E203" s="2"/>
      <c r="F203" s="2"/>
      <c r="G203" s="2"/>
      <c r="H203" s="2"/>
      <c r="I203" s="2"/>
      <c r="J203" s="2"/>
      <c r="K203" s="2"/>
      <c r="L203" s="2"/>
      <c r="M203" s="2"/>
      <c r="N203" s="2"/>
      <c r="O203" s="2"/>
      <c r="P203" s="2"/>
      <c r="Q203" s="2"/>
      <c r="R203" s="2"/>
      <c r="S203" s="2"/>
      <c r="T203" s="2"/>
      <c r="U203" s="2"/>
      <c r="V203" s="2"/>
      <c r="W203" s="2"/>
      <c r="X203" s="2"/>
      <c r="Y203" s="81"/>
      <c r="Z203" s="81"/>
      <c r="AA203" s="81"/>
    </row>
    <row r="204" ht="15.75" customHeight="1">
      <c r="A204" s="81"/>
      <c r="B204" s="81"/>
      <c r="C204" s="81"/>
      <c r="D204" s="2"/>
      <c r="E204" s="2"/>
      <c r="F204" s="2"/>
      <c r="G204" s="2"/>
      <c r="H204" s="2"/>
      <c r="I204" s="2"/>
      <c r="J204" s="2"/>
      <c r="K204" s="2"/>
      <c r="L204" s="2"/>
      <c r="M204" s="2"/>
      <c r="N204" s="2"/>
      <c r="O204" s="2"/>
      <c r="P204" s="2"/>
      <c r="Q204" s="2"/>
      <c r="R204" s="2"/>
      <c r="S204" s="2"/>
      <c r="T204" s="2"/>
      <c r="U204" s="2"/>
      <c r="V204" s="2"/>
      <c r="W204" s="2"/>
      <c r="X204" s="2"/>
      <c r="Y204" s="81"/>
      <c r="Z204" s="81"/>
      <c r="AA204" s="81"/>
    </row>
    <row r="205" ht="15.75" customHeight="1">
      <c r="A205" s="81"/>
      <c r="B205" s="81"/>
      <c r="C205" s="81"/>
      <c r="D205" s="2"/>
      <c r="E205" s="2"/>
      <c r="F205" s="2"/>
      <c r="G205" s="2"/>
      <c r="H205" s="2"/>
      <c r="I205" s="2"/>
      <c r="J205" s="2"/>
      <c r="K205" s="2"/>
      <c r="L205" s="2"/>
      <c r="M205" s="2"/>
      <c r="N205" s="2"/>
      <c r="O205" s="2"/>
      <c r="P205" s="2"/>
      <c r="Q205" s="2"/>
      <c r="R205" s="2"/>
      <c r="S205" s="2"/>
      <c r="T205" s="2"/>
      <c r="U205" s="2"/>
      <c r="V205" s="2"/>
      <c r="W205" s="2"/>
      <c r="X205" s="2"/>
      <c r="Y205" s="81"/>
      <c r="Z205" s="81"/>
      <c r="AA205" s="81"/>
    </row>
    <row r="206" ht="15.75" customHeight="1">
      <c r="A206" s="81"/>
      <c r="B206" s="81"/>
      <c r="C206" s="81"/>
      <c r="D206" s="2"/>
      <c r="E206" s="2"/>
      <c r="F206" s="2"/>
      <c r="G206" s="2"/>
      <c r="H206" s="2"/>
      <c r="I206" s="2"/>
      <c r="J206" s="2"/>
      <c r="K206" s="2"/>
      <c r="L206" s="2"/>
      <c r="M206" s="2"/>
      <c r="N206" s="2"/>
      <c r="O206" s="2"/>
      <c r="P206" s="2"/>
      <c r="Q206" s="2"/>
      <c r="R206" s="2"/>
      <c r="S206" s="2"/>
      <c r="T206" s="2"/>
      <c r="U206" s="2"/>
      <c r="V206" s="2"/>
      <c r="W206" s="2"/>
      <c r="X206" s="2"/>
      <c r="Y206" s="81"/>
      <c r="Z206" s="81"/>
      <c r="AA206" s="81"/>
    </row>
    <row r="207" ht="15.75" customHeight="1">
      <c r="A207" s="81"/>
      <c r="B207" s="81"/>
      <c r="C207" s="81"/>
      <c r="D207" s="2"/>
      <c r="E207" s="2"/>
      <c r="F207" s="2"/>
      <c r="G207" s="2"/>
      <c r="H207" s="2"/>
      <c r="I207" s="2"/>
      <c r="J207" s="2"/>
      <c r="K207" s="2"/>
      <c r="L207" s="2"/>
      <c r="M207" s="2"/>
      <c r="N207" s="2"/>
      <c r="O207" s="2"/>
      <c r="P207" s="2"/>
      <c r="Q207" s="2"/>
      <c r="R207" s="2"/>
      <c r="S207" s="2"/>
      <c r="T207" s="2"/>
      <c r="U207" s="2"/>
      <c r="V207" s="2"/>
      <c r="W207" s="2"/>
      <c r="X207" s="2"/>
      <c r="Y207" s="81"/>
      <c r="Z207" s="81"/>
      <c r="AA207" s="81"/>
    </row>
    <row r="208" ht="15.75" customHeight="1">
      <c r="A208" s="81"/>
      <c r="B208" s="81"/>
      <c r="C208" s="81"/>
      <c r="D208" s="2"/>
      <c r="E208" s="2"/>
      <c r="F208" s="2"/>
      <c r="G208" s="2"/>
      <c r="H208" s="2"/>
      <c r="I208" s="2"/>
      <c r="J208" s="2"/>
      <c r="K208" s="2"/>
      <c r="L208" s="2"/>
      <c r="M208" s="2"/>
      <c r="N208" s="2"/>
      <c r="O208" s="2"/>
      <c r="P208" s="2"/>
      <c r="Q208" s="2"/>
      <c r="R208" s="2"/>
      <c r="S208" s="2"/>
      <c r="T208" s="2"/>
      <c r="U208" s="2"/>
      <c r="V208" s="2"/>
      <c r="W208" s="2"/>
      <c r="X208" s="2"/>
      <c r="Y208" s="81"/>
      <c r="Z208" s="81"/>
      <c r="AA208" s="81"/>
    </row>
    <row r="209" ht="15.75" customHeight="1">
      <c r="A209" s="81"/>
      <c r="B209" s="81"/>
      <c r="C209" s="81"/>
      <c r="D209" s="2"/>
      <c r="E209" s="2"/>
      <c r="F209" s="2"/>
      <c r="G209" s="2"/>
      <c r="H209" s="2"/>
      <c r="I209" s="2"/>
      <c r="J209" s="2"/>
      <c r="K209" s="2"/>
      <c r="L209" s="2"/>
      <c r="M209" s="2"/>
      <c r="N209" s="2"/>
      <c r="O209" s="2"/>
      <c r="P209" s="2"/>
      <c r="Q209" s="2"/>
      <c r="R209" s="2"/>
      <c r="S209" s="2"/>
      <c r="T209" s="2"/>
      <c r="U209" s="2"/>
      <c r="V209" s="2"/>
      <c r="W209" s="2"/>
      <c r="X209" s="2"/>
      <c r="Y209" s="81"/>
      <c r="Z209" s="81"/>
      <c r="AA209" s="81"/>
    </row>
    <row r="210" ht="15.75" customHeight="1">
      <c r="A210" s="81"/>
      <c r="B210" s="81"/>
      <c r="C210" s="81"/>
      <c r="D210" s="2"/>
      <c r="E210" s="2"/>
      <c r="F210" s="2"/>
      <c r="G210" s="2"/>
      <c r="H210" s="2"/>
      <c r="I210" s="2"/>
      <c r="J210" s="2"/>
      <c r="K210" s="2"/>
      <c r="L210" s="2"/>
      <c r="M210" s="2"/>
      <c r="N210" s="2"/>
      <c r="O210" s="2"/>
      <c r="P210" s="2"/>
      <c r="Q210" s="2"/>
      <c r="R210" s="2"/>
      <c r="S210" s="2"/>
      <c r="T210" s="2"/>
      <c r="U210" s="2"/>
      <c r="V210" s="2"/>
      <c r="W210" s="2"/>
      <c r="X210" s="2"/>
      <c r="Y210" s="81"/>
      <c r="Z210" s="81"/>
      <c r="AA210" s="81"/>
    </row>
    <row r="211" ht="15.75" customHeight="1">
      <c r="A211" s="81"/>
      <c r="B211" s="81"/>
      <c r="C211" s="81"/>
      <c r="D211" s="2"/>
      <c r="E211" s="2"/>
      <c r="F211" s="2"/>
      <c r="G211" s="2"/>
      <c r="H211" s="2"/>
      <c r="I211" s="2"/>
      <c r="J211" s="2"/>
      <c r="K211" s="2"/>
      <c r="L211" s="2"/>
      <c r="M211" s="2"/>
      <c r="N211" s="2"/>
      <c r="O211" s="2"/>
      <c r="P211" s="2"/>
      <c r="Q211" s="2"/>
      <c r="R211" s="2"/>
      <c r="S211" s="2"/>
      <c r="T211" s="2"/>
      <c r="U211" s="2"/>
      <c r="V211" s="2"/>
      <c r="W211" s="2"/>
      <c r="X211" s="2"/>
      <c r="Y211" s="81"/>
      <c r="Z211" s="81"/>
      <c r="AA211" s="81"/>
    </row>
    <row r="212" ht="15.75" customHeight="1">
      <c r="A212" s="81"/>
      <c r="B212" s="81"/>
      <c r="C212" s="81"/>
      <c r="D212" s="2"/>
      <c r="E212" s="2"/>
      <c r="F212" s="2"/>
      <c r="G212" s="2"/>
      <c r="H212" s="2"/>
      <c r="I212" s="2"/>
      <c r="J212" s="2"/>
      <c r="K212" s="2"/>
      <c r="L212" s="2"/>
      <c r="M212" s="2"/>
      <c r="N212" s="2"/>
      <c r="O212" s="2"/>
      <c r="P212" s="2"/>
      <c r="Q212" s="2"/>
      <c r="R212" s="2"/>
      <c r="S212" s="2"/>
      <c r="T212" s="2"/>
      <c r="U212" s="2"/>
      <c r="V212" s="2"/>
      <c r="W212" s="2"/>
      <c r="X212" s="2"/>
      <c r="Y212" s="81"/>
      <c r="Z212" s="81"/>
      <c r="AA212" s="81"/>
    </row>
    <row r="213" ht="15.75" customHeight="1">
      <c r="A213" s="81"/>
      <c r="B213" s="81"/>
      <c r="C213" s="81"/>
      <c r="D213" s="2"/>
      <c r="E213" s="2"/>
      <c r="F213" s="2"/>
      <c r="G213" s="2"/>
      <c r="H213" s="2"/>
      <c r="I213" s="2"/>
      <c r="J213" s="2"/>
      <c r="K213" s="2"/>
      <c r="L213" s="2"/>
      <c r="M213" s="2"/>
      <c r="N213" s="2"/>
      <c r="O213" s="2"/>
      <c r="P213" s="2"/>
      <c r="Q213" s="2"/>
      <c r="R213" s="2"/>
      <c r="S213" s="2"/>
      <c r="T213" s="2"/>
      <c r="U213" s="2"/>
      <c r="V213" s="2"/>
      <c r="W213" s="2"/>
      <c r="X213" s="2"/>
      <c r="Y213" s="81"/>
      <c r="Z213" s="81"/>
      <c r="AA213" s="81"/>
    </row>
    <row r="214" ht="15.75" customHeight="1">
      <c r="A214" s="81"/>
      <c r="B214" s="81"/>
      <c r="C214" s="81"/>
      <c r="D214" s="2"/>
      <c r="E214" s="2"/>
      <c r="F214" s="2"/>
      <c r="G214" s="2"/>
      <c r="H214" s="2"/>
      <c r="I214" s="2"/>
      <c r="J214" s="2"/>
      <c r="K214" s="2"/>
      <c r="L214" s="2"/>
      <c r="M214" s="2"/>
      <c r="N214" s="2"/>
      <c r="O214" s="2"/>
      <c r="P214" s="2"/>
      <c r="Q214" s="2"/>
      <c r="R214" s="2"/>
      <c r="S214" s="2"/>
      <c r="T214" s="2"/>
      <c r="U214" s="2"/>
      <c r="V214" s="2"/>
      <c r="W214" s="2"/>
      <c r="X214" s="2"/>
      <c r="Y214" s="81"/>
      <c r="Z214" s="81"/>
      <c r="AA214" s="81"/>
    </row>
    <row r="215" ht="15.75" customHeight="1">
      <c r="A215" s="81"/>
      <c r="B215" s="81"/>
      <c r="C215" s="81"/>
      <c r="D215" s="2"/>
      <c r="E215" s="2"/>
      <c r="F215" s="2"/>
      <c r="G215" s="2"/>
      <c r="H215" s="2"/>
      <c r="I215" s="2"/>
      <c r="J215" s="2"/>
      <c r="K215" s="2"/>
      <c r="L215" s="2"/>
      <c r="M215" s="2"/>
      <c r="N215" s="2"/>
      <c r="O215" s="2"/>
      <c r="P215" s="2"/>
      <c r="Q215" s="2"/>
      <c r="R215" s="2"/>
      <c r="S215" s="2"/>
      <c r="T215" s="2"/>
      <c r="U215" s="2"/>
      <c r="V215" s="2"/>
      <c r="W215" s="2"/>
      <c r="X215" s="2"/>
      <c r="Y215" s="81"/>
      <c r="Z215" s="81"/>
      <c r="AA215" s="81"/>
    </row>
    <row r="216" ht="15.75" customHeight="1">
      <c r="A216" s="81"/>
      <c r="B216" s="81"/>
      <c r="C216" s="81"/>
      <c r="D216" s="2"/>
      <c r="E216" s="2"/>
      <c r="F216" s="2"/>
      <c r="G216" s="2"/>
      <c r="H216" s="2"/>
      <c r="I216" s="2"/>
      <c r="J216" s="2"/>
      <c r="K216" s="2"/>
      <c r="L216" s="2"/>
      <c r="M216" s="2"/>
      <c r="N216" s="2"/>
      <c r="O216" s="2"/>
      <c r="P216" s="2"/>
      <c r="Q216" s="2"/>
      <c r="R216" s="2"/>
      <c r="S216" s="2"/>
      <c r="T216" s="2"/>
      <c r="U216" s="2"/>
      <c r="V216" s="2"/>
      <c r="W216" s="2"/>
      <c r="X216" s="2"/>
      <c r="Y216" s="81"/>
      <c r="Z216" s="81"/>
      <c r="AA216" s="81"/>
    </row>
    <row r="217" ht="15.75" customHeight="1">
      <c r="A217" s="81"/>
      <c r="B217" s="81"/>
      <c r="C217" s="81"/>
      <c r="D217" s="2"/>
      <c r="E217" s="2"/>
      <c r="F217" s="2"/>
      <c r="G217" s="2"/>
      <c r="H217" s="2"/>
      <c r="I217" s="2"/>
      <c r="J217" s="2"/>
      <c r="K217" s="2"/>
      <c r="L217" s="2"/>
      <c r="M217" s="2"/>
      <c r="N217" s="2"/>
      <c r="O217" s="2"/>
      <c r="P217" s="2"/>
      <c r="Q217" s="2"/>
      <c r="R217" s="2"/>
      <c r="S217" s="2"/>
      <c r="T217" s="2"/>
      <c r="U217" s="2"/>
      <c r="V217" s="2"/>
      <c r="W217" s="2"/>
      <c r="X217" s="2"/>
      <c r="Y217" s="81"/>
      <c r="Z217" s="81"/>
      <c r="AA217" s="81"/>
    </row>
    <row r="218" ht="15.75" customHeight="1">
      <c r="A218" s="81"/>
      <c r="B218" s="81"/>
      <c r="C218" s="81"/>
      <c r="D218" s="2"/>
      <c r="E218" s="2"/>
      <c r="F218" s="2"/>
      <c r="G218" s="2"/>
      <c r="H218" s="2"/>
      <c r="I218" s="2"/>
      <c r="J218" s="2"/>
      <c r="K218" s="2"/>
      <c r="L218" s="2"/>
      <c r="M218" s="2"/>
      <c r="N218" s="2"/>
      <c r="O218" s="2"/>
      <c r="P218" s="2"/>
      <c r="Q218" s="2"/>
      <c r="R218" s="2"/>
      <c r="S218" s="2"/>
      <c r="T218" s="2"/>
      <c r="U218" s="2"/>
      <c r="V218" s="2"/>
      <c r="W218" s="2"/>
      <c r="X218" s="2"/>
      <c r="Y218" s="81"/>
      <c r="Z218" s="81"/>
      <c r="AA218" s="81"/>
    </row>
    <row r="219" ht="15.75" customHeight="1">
      <c r="A219" s="81"/>
      <c r="B219" s="81"/>
      <c r="C219" s="81"/>
      <c r="D219" s="2"/>
      <c r="E219" s="2"/>
      <c r="F219" s="2"/>
      <c r="G219" s="2"/>
      <c r="H219" s="2"/>
      <c r="I219" s="2"/>
      <c r="J219" s="2"/>
      <c r="K219" s="2"/>
      <c r="L219" s="2"/>
      <c r="M219" s="2"/>
      <c r="N219" s="2"/>
      <c r="O219" s="2"/>
      <c r="P219" s="2"/>
      <c r="Q219" s="2"/>
      <c r="R219" s="2"/>
      <c r="S219" s="2"/>
      <c r="T219" s="2"/>
      <c r="U219" s="2"/>
      <c r="V219" s="2"/>
      <c r="W219" s="2"/>
      <c r="X219" s="2"/>
      <c r="Y219" s="81"/>
      <c r="Z219" s="81"/>
      <c r="AA219" s="81"/>
    </row>
    <row r="220" ht="15.75" customHeight="1">
      <c r="A220" s="81"/>
      <c r="B220" s="81"/>
      <c r="C220" s="81"/>
      <c r="D220" s="2"/>
      <c r="E220" s="2"/>
      <c r="F220" s="2"/>
      <c r="G220" s="2"/>
      <c r="H220" s="2"/>
      <c r="I220" s="2"/>
      <c r="J220" s="2"/>
      <c r="K220" s="2"/>
      <c r="L220" s="2"/>
      <c r="M220" s="2"/>
      <c r="N220" s="2"/>
      <c r="O220" s="2"/>
      <c r="P220" s="2"/>
      <c r="Q220" s="2"/>
      <c r="R220" s="2"/>
      <c r="S220" s="2"/>
      <c r="T220" s="2"/>
      <c r="U220" s="2"/>
      <c r="V220" s="2"/>
      <c r="W220" s="2"/>
      <c r="X220" s="2"/>
      <c r="Y220" s="81"/>
      <c r="Z220" s="81"/>
      <c r="AA220" s="81"/>
    </row>
    <row r="221" ht="15.75" customHeight="1">
      <c r="A221" s="81"/>
      <c r="B221" s="81"/>
      <c r="C221" s="81"/>
      <c r="D221" s="2"/>
      <c r="E221" s="2"/>
      <c r="F221" s="2"/>
      <c r="G221" s="2"/>
      <c r="H221" s="2"/>
      <c r="I221" s="2"/>
      <c r="J221" s="2"/>
      <c r="K221" s="2"/>
      <c r="L221" s="2"/>
      <c r="M221" s="2"/>
      <c r="N221" s="2"/>
      <c r="O221" s="2"/>
      <c r="P221" s="2"/>
      <c r="Q221" s="2"/>
      <c r="R221" s="2"/>
      <c r="S221" s="2"/>
      <c r="T221" s="2"/>
      <c r="U221" s="2"/>
      <c r="V221" s="2"/>
      <c r="W221" s="2"/>
      <c r="X221" s="2"/>
      <c r="Y221" s="81"/>
      <c r="Z221" s="81"/>
      <c r="AA221" s="81"/>
    </row>
    <row r="222" ht="15.75" customHeight="1">
      <c r="A222" s="81"/>
      <c r="B222" s="81"/>
      <c r="C222" s="81"/>
      <c r="D222" s="2"/>
      <c r="E222" s="2"/>
      <c r="F222" s="2"/>
      <c r="G222" s="2"/>
      <c r="H222" s="2"/>
      <c r="I222" s="2"/>
      <c r="J222" s="2"/>
      <c r="K222" s="2"/>
      <c r="L222" s="2"/>
      <c r="M222" s="2"/>
      <c r="N222" s="2"/>
      <c r="O222" s="2"/>
      <c r="P222" s="2"/>
      <c r="Q222" s="2"/>
      <c r="R222" s="2"/>
      <c r="S222" s="2"/>
      <c r="T222" s="2"/>
      <c r="U222" s="2"/>
      <c r="V222" s="2"/>
      <c r="W222" s="2"/>
      <c r="X222" s="2"/>
      <c r="Y222" s="81"/>
      <c r="Z222" s="81"/>
      <c r="AA222" s="81"/>
    </row>
    <row r="223" ht="15.75" customHeight="1">
      <c r="A223" s="81"/>
      <c r="B223" s="81"/>
      <c r="C223" s="81"/>
      <c r="D223" s="2"/>
      <c r="E223" s="2"/>
      <c r="F223" s="2"/>
      <c r="G223" s="2"/>
      <c r="H223" s="2"/>
      <c r="I223" s="2"/>
      <c r="J223" s="2"/>
      <c r="K223" s="2"/>
      <c r="L223" s="2"/>
      <c r="M223" s="2"/>
      <c r="N223" s="2"/>
      <c r="O223" s="2"/>
      <c r="P223" s="2"/>
      <c r="Q223" s="2"/>
      <c r="R223" s="2"/>
      <c r="S223" s="2"/>
      <c r="T223" s="2"/>
      <c r="U223" s="2"/>
      <c r="V223" s="2"/>
      <c r="W223" s="2"/>
      <c r="X223" s="2"/>
      <c r="Y223" s="81"/>
      <c r="Z223" s="81"/>
      <c r="AA223" s="81"/>
    </row>
    <row r="224" ht="15.75" customHeight="1">
      <c r="A224" s="81"/>
      <c r="B224" s="81"/>
      <c r="C224" s="81"/>
      <c r="D224" s="2"/>
      <c r="E224" s="2"/>
      <c r="F224" s="2"/>
      <c r="G224" s="2"/>
      <c r="H224" s="2"/>
      <c r="I224" s="2"/>
      <c r="J224" s="2"/>
      <c r="K224" s="2"/>
      <c r="L224" s="2"/>
      <c r="M224" s="2"/>
      <c r="N224" s="2"/>
      <c r="O224" s="2"/>
      <c r="P224" s="2"/>
      <c r="Q224" s="2"/>
      <c r="R224" s="2"/>
      <c r="S224" s="2"/>
      <c r="T224" s="2"/>
      <c r="U224" s="2"/>
      <c r="V224" s="2"/>
      <c r="W224" s="2"/>
      <c r="X224" s="2"/>
      <c r="Y224" s="81"/>
      <c r="Z224" s="81"/>
      <c r="AA224" s="81"/>
    </row>
    <row r="225" ht="15.75" customHeight="1">
      <c r="A225" s="81"/>
      <c r="B225" s="81"/>
      <c r="C225" s="81"/>
      <c r="D225" s="2"/>
      <c r="E225" s="2"/>
      <c r="F225" s="2"/>
      <c r="G225" s="2"/>
      <c r="H225" s="2"/>
      <c r="I225" s="2"/>
      <c r="J225" s="2"/>
      <c r="K225" s="2"/>
      <c r="L225" s="2"/>
      <c r="M225" s="2"/>
      <c r="N225" s="2"/>
      <c r="O225" s="2"/>
      <c r="P225" s="2"/>
      <c r="Q225" s="2"/>
      <c r="R225" s="2"/>
      <c r="S225" s="2"/>
      <c r="T225" s="2"/>
      <c r="U225" s="2"/>
      <c r="V225" s="2"/>
      <c r="W225" s="2"/>
      <c r="X225" s="2"/>
      <c r="Y225" s="81"/>
      <c r="Z225" s="81"/>
      <c r="AA225" s="81"/>
    </row>
    <row r="226" ht="15.75" customHeight="1">
      <c r="A226" s="81"/>
      <c r="B226" s="81"/>
      <c r="C226" s="81"/>
      <c r="D226" s="2"/>
      <c r="E226" s="2"/>
      <c r="F226" s="2"/>
      <c r="G226" s="2"/>
      <c r="H226" s="2"/>
      <c r="I226" s="2"/>
      <c r="J226" s="2"/>
      <c r="K226" s="2"/>
      <c r="L226" s="2"/>
      <c r="M226" s="2"/>
      <c r="N226" s="2"/>
      <c r="O226" s="2"/>
      <c r="P226" s="2"/>
      <c r="Q226" s="2"/>
      <c r="R226" s="2"/>
      <c r="S226" s="2"/>
      <c r="T226" s="2"/>
      <c r="U226" s="2"/>
      <c r="V226" s="2"/>
      <c r="W226" s="2"/>
      <c r="X226" s="2"/>
      <c r="Y226" s="81"/>
      <c r="Z226" s="81"/>
      <c r="AA226" s="81"/>
    </row>
    <row r="227" ht="15.75" customHeight="1">
      <c r="A227" s="81"/>
      <c r="B227" s="81"/>
      <c r="C227" s="81"/>
      <c r="D227" s="2"/>
      <c r="E227" s="2"/>
      <c r="F227" s="2"/>
      <c r="G227" s="2"/>
      <c r="H227" s="2"/>
      <c r="I227" s="2"/>
      <c r="J227" s="2"/>
      <c r="K227" s="2"/>
      <c r="L227" s="2"/>
      <c r="M227" s="2"/>
      <c r="N227" s="2"/>
      <c r="O227" s="2"/>
      <c r="P227" s="2"/>
      <c r="Q227" s="2"/>
      <c r="R227" s="2"/>
      <c r="S227" s="2"/>
      <c r="T227" s="2"/>
      <c r="U227" s="2"/>
      <c r="V227" s="2"/>
      <c r="W227" s="2"/>
      <c r="X227" s="2"/>
      <c r="Y227" s="81"/>
      <c r="Z227" s="81"/>
      <c r="AA227" s="81"/>
    </row>
    <row r="228" ht="15.75" customHeight="1">
      <c r="A228" s="81"/>
      <c r="B228" s="81"/>
      <c r="C228" s="81"/>
      <c r="D228" s="2"/>
      <c r="E228" s="2"/>
      <c r="F228" s="2"/>
      <c r="G228" s="2"/>
      <c r="H228" s="2"/>
      <c r="I228" s="2"/>
      <c r="J228" s="2"/>
      <c r="K228" s="2"/>
      <c r="L228" s="2"/>
      <c r="M228" s="2"/>
      <c r="N228" s="2"/>
      <c r="O228" s="2"/>
      <c r="P228" s="2"/>
      <c r="Q228" s="2"/>
      <c r="R228" s="2"/>
      <c r="S228" s="2"/>
      <c r="T228" s="2"/>
      <c r="U228" s="2"/>
      <c r="V228" s="2"/>
      <c r="W228" s="2"/>
      <c r="X228" s="2"/>
      <c r="Y228" s="81"/>
      <c r="Z228" s="81"/>
      <c r="AA228" s="81"/>
    </row>
    <row r="229" ht="15.75" customHeight="1">
      <c r="A229" s="81"/>
      <c r="B229" s="81"/>
      <c r="C229" s="81"/>
      <c r="D229" s="2"/>
      <c r="E229" s="2"/>
      <c r="F229" s="2"/>
      <c r="G229" s="2"/>
      <c r="H229" s="2"/>
      <c r="I229" s="2"/>
      <c r="J229" s="2"/>
      <c r="K229" s="2"/>
      <c r="L229" s="2"/>
      <c r="M229" s="2"/>
      <c r="N229" s="2"/>
      <c r="O229" s="2"/>
      <c r="P229" s="2"/>
      <c r="Q229" s="2"/>
      <c r="R229" s="2"/>
      <c r="S229" s="2"/>
      <c r="T229" s="2"/>
      <c r="U229" s="2"/>
      <c r="V229" s="2"/>
      <c r="W229" s="2"/>
      <c r="X229" s="2"/>
      <c r="Y229" s="81"/>
      <c r="Z229" s="81"/>
      <c r="AA229" s="81"/>
    </row>
    <row r="230" ht="15.75" customHeight="1">
      <c r="A230" s="81"/>
      <c r="B230" s="81"/>
      <c r="C230" s="81"/>
      <c r="D230" s="2"/>
      <c r="E230" s="2"/>
      <c r="F230" s="2"/>
      <c r="G230" s="2"/>
      <c r="H230" s="2"/>
      <c r="I230" s="2"/>
      <c r="J230" s="2"/>
      <c r="K230" s="2"/>
      <c r="L230" s="2"/>
      <c r="M230" s="2"/>
      <c r="N230" s="2"/>
      <c r="O230" s="2"/>
      <c r="P230" s="2"/>
      <c r="Q230" s="2"/>
      <c r="R230" s="2"/>
      <c r="S230" s="2"/>
      <c r="T230" s="2"/>
      <c r="U230" s="2"/>
      <c r="V230" s="2"/>
      <c r="W230" s="2"/>
      <c r="X230" s="2"/>
      <c r="Y230" s="81"/>
      <c r="Z230" s="81"/>
      <c r="AA230" s="81"/>
    </row>
    <row r="231" ht="15.75" customHeight="1">
      <c r="A231" s="81"/>
      <c r="B231" s="81"/>
      <c r="C231" s="81"/>
      <c r="D231" s="2"/>
      <c r="E231" s="2"/>
      <c r="F231" s="2"/>
      <c r="G231" s="2"/>
      <c r="H231" s="2"/>
      <c r="I231" s="2"/>
      <c r="J231" s="2"/>
      <c r="K231" s="2"/>
      <c r="L231" s="2"/>
      <c r="M231" s="2"/>
      <c r="N231" s="2"/>
      <c r="O231" s="2"/>
      <c r="P231" s="2"/>
      <c r="Q231" s="2"/>
      <c r="R231" s="2"/>
      <c r="S231" s="2"/>
      <c r="T231" s="2"/>
      <c r="U231" s="2"/>
      <c r="V231" s="2"/>
      <c r="W231" s="2"/>
      <c r="X231" s="2"/>
      <c r="Y231" s="81"/>
      <c r="Z231" s="81"/>
      <c r="AA231" s="81"/>
    </row>
    <row r="232" ht="15.75" customHeight="1">
      <c r="A232" s="81"/>
      <c r="B232" s="81"/>
      <c r="C232" s="81"/>
      <c r="D232" s="2"/>
      <c r="E232" s="2"/>
      <c r="F232" s="2"/>
      <c r="G232" s="2"/>
      <c r="H232" s="2"/>
      <c r="I232" s="2"/>
      <c r="J232" s="2"/>
      <c r="K232" s="2"/>
      <c r="L232" s="2"/>
      <c r="M232" s="2"/>
      <c r="N232" s="2"/>
      <c r="O232" s="2"/>
      <c r="P232" s="2"/>
      <c r="Q232" s="2"/>
      <c r="R232" s="2"/>
      <c r="S232" s="2"/>
      <c r="T232" s="2"/>
      <c r="U232" s="2"/>
      <c r="V232" s="2"/>
      <c r="W232" s="2"/>
      <c r="X232" s="2"/>
      <c r="Y232" s="81"/>
      <c r="Z232" s="81"/>
      <c r="AA232" s="81"/>
    </row>
    <row r="233" ht="15.75" customHeight="1">
      <c r="A233" s="81"/>
      <c r="B233" s="81"/>
      <c r="C233" s="81"/>
      <c r="D233" s="2"/>
      <c r="E233" s="2"/>
      <c r="F233" s="2"/>
      <c r="G233" s="2"/>
      <c r="H233" s="2"/>
      <c r="I233" s="2"/>
      <c r="J233" s="2"/>
      <c r="K233" s="2"/>
      <c r="L233" s="2"/>
      <c r="M233" s="2"/>
      <c r="N233" s="2"/>
      <c r="O233" s="2"/>
      <c r="P233" s="2"/>
      <c r="Q233" s="2"/>
      <c r="R233" s="2"/>
      <c r="S233" s="2"/>
      <c r="T233" s="2"/>
      <c r="U233" s="2"/>
      <c r="V233" s="2"/>
      <c r="W233" s="2"/>
      <c r="X233" s="2"/>
      <c r="Y233" s="81"/>
      <c r="Z233" s="81"/>
      <c r="AA233" s="81"/>
    </row>
    <row r="234" ht="15.75" customHeight="1">
      <c r="A234" s="81"/>
      <c r="B234" s="81"/>
      <c r="C234" s="81"/>
      <c r="D234" s="2"/>
      <c r="E234" s="2"/>
      <c r="F234" s="2"/>
      <c r="G234" s="2"/>
      <c r="H234" s="2"/>
      <c r="I234" s="2"/>
      <c r="J234" s="2"/>
      <c r="K234" s="2"/>
      <c r="L234" s="2"/>
      <c r="M234" s="2"/>
      <c r="N234" s="2"/>
      <c r="O234" s="2"/>
      <c r="P234" s="2"/>
      <c r="Q234" s="2"/>
      <c r="R234" s="2"/>
      <c r="S234" s="2"/>
      <c r="T234" s="2"/>
      <c r="U234" s="2"/>
      <c r="V234" s="2"/>
      <c r="W234" s="2"/>
      <c r="X234" s="2"/>
      <c r="Y234" s="81"/>
      <c r="Z234" s="81"/>
      <c r="AA234" s="81"/>
    </row>
    <row r="235" ht="15.75" customHeight="1">
      <c r="A235" s="81"/>
      <c r="B235" s="81"/>
      <c r="C235" s="81"/>
      <c r="D235" s="2"/>
      <c r="E235" s="2"/>
      <c r="F235" s="2"/>
      <c r="G235" s="2"/>
      <c r="H235" s="2"/>
      <c r="I235" s="2"/>
      <c r="J235" s="2"/>
      <c r="K235" s="2"/>
      <c r="L235" s="2"/>
      <c r="M235" s="2"/>
      <c r="N235" s="2"/>
      <c r="O235" s="2"/>
      <c r="P235" s="2"/>
      <c r="Q235" s="2"/>
      <c r="R235" s="2"/>
      <c r="S235" s="2"/>
      <c r="T235" s="2"/>
      <c r="U235" s="2"/>
      <c r="V235" s="2"/>
      <c r="W235" s="2"/>
      <c r="X235" s="2"/>
      <c r="Y235" s="81"/>
      <c r="Z235" s="81"/>
      <c r="AA235" s="81"/>
    </row>
    <row r="236" ht="15.75" customHeight="1">
      <c r="A236" s="81"/>
      <c r="B236" s="81"/>
      <c r="C236" s="81"/>
      <c r="D236" s="2"/>
      <c r="E236" s="2"/>
      <c r="F236" s="2"/>
      <c r="G236" s="2"/>
      <c r="H236" s="2"/>
      <c r="I236" s="2"/>
      <c r="J236" s="2"/>
      <c r="K236" s="2"/>
      <c r="L236" s="2"/>
      <c r="M236" s="2"/>
      <c r="N236" s="2"/>
      <c r="O236" s="2"/>
      <c r="P236" s="2"/>
      <c r="Q236" s="2"/>
      <c r="R236" s="2"/>
      <c r="S236" s="2"/>
      <c r="T236" s="2"/>
      <c r="U236" s="2"/>
      <c r="V236" s="2"/>
      <c r="W236" s="2"/>
      <c r="X236" s="2"/>
      <c r="Y236" s="81"/>
      <c r="Z236" s="81"/>
      <c r="AA236" s="81"/>
    </row>
    <row r="237" ht="15.75" customHeight="1">
      <c r="A237" s="81"/>
      <c r="B237" s="81"/>
      <c r="C237" s="81"/>
      <c r="D237" s="2"/>
      <c r="E237" s="2"/>
      <c r="F237" s="2"/>
      <c r="G237" s="2"/>
      <c r="H237" s="2"/>
      <c r="I237" s="2"/>
      <c r="J237" s="2"/>
      <c r="K237" s="2"/>
      <c r="L237" s="2"/>
      <c r="M237" s="2"/>
      <c r="N237" s="2"/>
      <c r="O237" s="2"/>
      <c r="P237" s="2"/>
      <c r="Q237" s="2"/>
      <c r="R237" s="2"/>
      <c r="S237" s="2"/>
      <c r="T237" s="2"/>
      <c r="U237" s="2"/>
      <c r="V237" s="2"/>
      <c r="W237" s="2"/>
      <c r="X237" s="2"/>
      <c r="Y237" s="81"/>
      <c r="Z237" s="81"/>
      <c r="AA237" s="81"/>
    </row>
    <row r="238" ht="15.75" customHeight="1">
      <c r="A238" s="81"/>
      <c r="B238" s="81"/>
      <c r="C238" s="81"/>
      <c r="D238" s="2"/>
      <c r="E238" s="2"/>
      <c r="F238" s="2"/>
      <c r="G238" s="2"/>
      <c r="H238" s="2"/>
      <c r="I238" s="2"/>
      <c r="J238" s="2"/>
      <c r="K238" s="2"/>
      <c r="L238" s="2"/>
      <c r="M238" s="2"/>
      <c r="N238" s="2"/>
      <c r="O238" s="2"/>
      <c r="P238" s="2"/>
      <c r="Q238" s="2"/>
      <c r="R238" s="2"/>
      <c r="S238" s="2"/>
      <c r="T238" s="2"/>
      <c r="U238" s="2"/>
      <c r="V238" s="2"/>
      <c r="W238" s="2"/>
      <c r="X238" s="2"/>
      <c r="Y238" s="81"/>
      <c r="Z238" s="81"/>
      <c r="AA238" s="8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1037</v>
      </c>
      <c r="C1" s="108">
        <v>37.0</v>
      </c>
      <c r="D1" s="2" t="s">
        <v>1037</v>
      </c>
      <c r="E1" s="108">
        <f>C1</f>
        <v>37</v>
      </c>
      <c r="F1" s="2" t="s">
        <v>1037</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1038</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1039</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1040</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1041</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1042</v>
      </c>
      <c r="B6" s="81" t="s">
        <v>1043</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1044</v>
      </c>
      <c r="B7" s="81" t="s">
        <v>1045</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2">
        <v>1.0</v>
      </c>
      <c r="B1" s="112" t="s">
        <v>1046</v>
      </c>
      <c r="C1" s="112"/>
      <c r="D1" s="112"/>
      <c r="E1" s="112"/>
      <c r="F1" s="112"/>
      <c r="G1" s="112"/>
      <c r="H1" s="112"/>
      <c r="I1" s="112"/>
      <c r="J1" s="112"/>
      <c r="K1" s="112"/>
      <c r="L1" s="112"/>
      <c r="M1" s="112"/>
      <c r="N1" s="112"/>
      <c r="O1" s="112"/>
      <c r="P1" s="112"/>
      <c r="Q1" s="112"/>
      <c r="R1" s="112"/>
      <c r="S1" s="112"/>
      <c r="T1" s="112"/>
      <c r="U1" s="112"/>
      <c r="V1" s="112"/>
      <c r="W1" s="112"/>
      <c r="X1" s="112"/>
      <c r="Y1" s="112"/>
      <c r="Z1" s="112"/>
    </row>
    <row r="2"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row>
    <row r="3" ht="15.75" customHeight="1">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ht="15.75" customHeigh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15.7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ht="15.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ht="15.75" customHeight="1">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ht="15.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15.75" customHeight="1">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ht="15.7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ht="15.7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5.7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ht="15.7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ht="15.7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15.7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ht="15.7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ht="15.7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ht="15.7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ht="15.7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ht="15.7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