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13240" yWindow="660" windowWidth="39800" windowHeight="27400" tabRatio="633"/>
  </bookViews>
  <sheets>
    <sheet name="FI Calculator" sheetId="46" r:id="rId1"/>
    <sheet name="Expenses" sheetId="4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7" i="46" l="1"/>
  <c r="AQ8" i="46"/>
  <c r="AQ9" i="46"/>
  <c r="AQ10" i="46"/>
  <c r="AQ11" i="46"/>
  <c r="AQ12" i="46"/>
  <c r="AQ13" i="46"/>
  <c r="AQ14" i="46"/>
  <c r="AQ15" i="46"/>
  <c r="AQ16" i="46"/>
  <c r="AQ17" i="46"/>
  <c r="AQ18" i="46"/>
  <c r="AQ19" i="46"/>
  <c r="AQ20" i="46"/>
  <c r="AQ21" i="46"/>
  <c r="AQ22" i="46"/>
  <c r="AQ23" i="46"/>
  <c r="AQ24" i="46"/>
  <c r="AQ25" i="46"/>
  <c r="AQ26" i="46"/>
  <c r="AQ27" i="46"/>
  <c r="AQ28" i="46"/>
  <c r="AQ29" i="46"/>
  <c r="AQ30" i="46"/>
  <c r="AQ31" i="46"/>
  <c r="AQ32" i="46"/>
  <c r="AQ33" i="46"/>
  <c r="AQ34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F34" i="46"/>
  <c r="B10" i="46"/>
  <c r="G7" i="46"/>
  <c r="G34" i="46"/>
  <c r="H8" i="46"/>
  <c r="H34" i="46"/>
  <c r="I9" i="46"/>
  <c r="I34" i="46"/>
  <c r="J10" i="46"/>
  <c r="J34" i="46"/>
  <c r="K11" i="46"/>
  <c r="K34" i="46"/>
  <c r="L12" i="46"/>
  <c r="L34" i="46"/>
  <c r="M13" i="46"/>
  <c r="M34" i="46"/>
  <c r="N14" i="46"/>
  <c r="N34" i="46"/>
  <c r="O15" i="46"/>
  <c r="O34" i="46"/>
  <c r="P16" i="46"/>
  <c r="P34" i="46"/>
  <c r="Q17" i="46"/>
  <c r="Q34" i="46"/>
  <c r="R18" i="46"/>
  <c r="R34" i="46"/>
  <c r="S19" i="46"/>
  <c r="S34" i="46"/>
  <c r="T20" i="46"/>
  <c r="T34" i="46"/>
  <c r="U21" i="46"/>
  <c r="U34" i="46"/>
  <c r="V22" i="46"/>
  <c r="V34" i="46"/>
  <c r="W23" i="46"/>
  <c r="W34" i="46"/>
  <c r="X24" i="46"/>
  <c r="X34" i="46"/>
  <c r="Y25" i="46"/>
  <c r="Y34" i="46"/>
  <c r="Z26" i="46"/>
  <c r="Z34" i="46"/>
  <c r="AA27" i="46"/>
  <c r="AA34" i="46"/>
  <c r="AB28" i="46"/>
  <c r="AB34" i="46"/>
  <c r="AC29" i="46"/>
  <c r="AC34" i="46"/>
  <c r="AD30" i="46"/>
  <c r="AD34" i="46"/>
  <c r="AE31" i="46"/>
  <c r="AE34" i="46"/>
  <c r="AF32" i="46"/>
  <c r="AF34" i="46"/>
  <c r="AG33" i="46"/>
  <c r="AG34" i="46"/>
  <c r="AH34" i="46"/>
  <c r="E34" i="46"/>
  <c r="B6" i="46"/>
  <c r="B12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T34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E33" i="46"/>
  <c r="AT33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E32" i="46"/>
  <c r="AT32" i="46"/>
  <c r="F31" i="46"/>
  <c r="G31" i="46"/>
  <c r="H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1" i="46"/>
  <c r="AA31" i="46"/>
  <c r="AB31" i="46"/>
  <c r="AC31" i="46"/>
  <c r="AD31" i="46"/>
  <c r="E31" i="46"/>
  <c r="AT31" i="46"/>
  <c r="F30" i="46"/>
  <c r="G30" i="46"/>
  <c r="H30" i="46"/>
  <c r="I30" i="46"/>
  <c r="J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30" i="46"/>
  <c r="AA30" i="46"/>
  <c r="AB30" i="46"/>
  <c r="AC30" i="46"/>
  <c r="E30" i="46"/>
  <c r="AT30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E29" i="46"/>
  <c r="AT29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E28" i="46"/>
  <c r="AT28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Y27" i="46"/>
  <c r="Z27" i="46"/>
  <c r="E27" i="46"/>
  <c r="AT27" i="46"/>
  <c r="F26" i="46"/>
  <c r="G26" i="46"/>
  <c r="H26" i="46"/>
  <c r="I26" i="46"/>
  <c r="J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E26" i="46"/>
  <c r="AT26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E25" i="46"/>
  <c r="AT25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E24" i="46"/>
  <c r="AT24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E23" i="46"/>
  <c r="AT23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E22" i="46"/>
  <c r="AT22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E21" i="46"/>
  <c r="AT21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E20" i="46"/>
  <c r="AT20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E19" i="46"/>
  <c r="AT19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E18" i="46"/>
  <c r="AT18" i="46"/>
  <c r="F17" i="46"/>
  <c r="G17" i="46"/>
  <c r="H17" i="46"/>
  <c r="I17" i="46"/>
  <c r="J17" i="46"/>
  <c r="K17" i="46"/>
  <c r="L17" i="46"/>
  <c r="M17" i="46"/>
  <c r="N17" i="46"/>
  <c r="O17" i="46"/>
  <c r="P17" i="46"/>
  <c r="E17" i="46"/>
  <c r="AT17" i="46"/>
  <c r="F16" i="46"/>
  <c r="G16" i="46"/>
  <c r="H16" i="46"/>
  <c r="I16" i="46"/>
  <c r="J16" i="46"/>
  <c r="K16" i="46"/>
  <c r="L16" i="46"/>
  <c r="M16" i="46"/>
  <c r="N16" i="46"/>
  <c r="O16" i="46"/>
  <c r="E16" i="46"/>
  <c r="AT16" i="46"/>
  <c r="F15" i="46"/>
  <c r="G15" i="46"/>
  <c r="H15" i="46"/>
  <c r="I15" i="46"/>
  <c r="J15" i="46"/>
  <c r="K15" i="46"/>
  <c r="L15" i="46"/>
  <c r="M15" i="46"/>
  <c r="N15" i="46"/>
  <c r="E15" i="46"/>
  <c r="AT15" i="46"/>
  <c r="F14" i="46"/>
  <c r="G14" i="46"/>
  <c r="H14" i="46"/>
  <c r="I14" i="46"/>
  <c r="J14" i="46"/>
  <c r="K14" i="46"/>
  <c r="L14" i="46"/>
  <c r="M14" i="46"/>
  <c r="E14" i="46"/>
  <c r="AT14" i="46"/>
  <c r="F13" i="46"/>
  <c r="G13" i="46"/>
  <c r="H13" i="46"/>
  <c r="I13" i="46"/>
  <c r="J13" i="46"/>
  <c r="K13" i="46"/>
  <c r="L13" i="46"/>
  <c r="E13" i="46"/>
  <c r="AT13" i="46"/>
  <c r="F12" i="46"/>
  <c r="G12" i="46"/>
  <c r="H12" i="46"/>
  <c r="I12" i="46"/>
  <c r="J12" i="46"/>
  <c r="K12" i="46"/>
  <c r="E12" i="46"/>
  <c r="AT12" i="46"/>
  <c r="F11" i="46"/>
  <c r="G11" i="46"/>
  <c r="H11" i="46"/>
  <c r="I11" i="46"/>
  <c r="J11" i="46"/>
  <c r="E11" i="46"/>
  <c r="AT11" i="46"/>
  <c r="F10" i="46"/>
  <c r="G10" i="46"/>
  <c r="H10" i="46"/>
  <c r="I10" i="46"/>
  <c r="E10" i="46"/>
  <c r="AT10" i="46"/>
  <c r="F9" i="46"/>
  <c r="G9" i="46"/>
  <c r="H9" i="46"/>
  <c r="E9" i="46"/>
  <c r="AT9" i="46"/>
  <c r="F8" i="46"/>
  <c r="G8" i="46"/>
  <c r="E8" i="46"/>
  <c r="AT8" i="46"/>
  <c r="F7" i="46"/>
  <c r="E7" i="46"/>
  <c r="AT7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B2" i="47"/>
  <c r="B24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B23" i="46"/>
  <c r="B25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44" i="46"/>
  <c r="B45" i="46"/>
  <c r="B46" i="46"/>
  <c r="B47" i="46"/>
  <c r="B48" i="46"/>
  <c r="B49" i="46"/>
  <c r="B50" i="46"/>
  <c r="B51" i="46"/>
  <c r="B52" i="46"/>
  <c r="B53" i="46"/>
  <c r="B54" i="46"/>
  <c r="B55" i="46"/>
  <c r="B56" i="46"/>
  <c r="B57" i="46"/>
  <c r="B20" i="46"/>
</calcChain>
</file>

<file path=xl/sharedStrings.xml><?xml version="1.0" encoding="utf-8"?>
<sst xmlns="http://schemas.openxmlformats.org/spreadsheetml/2006/main" count="95" uniqueCount="93">
  <si>
    <t>EXPENSES (currently)</t>
  </si>
  <si>
    <t>yearly:</t>
  </si>
  <si>
    <t>monthly:</t>
  </si>
  <si>
    <t>Expenses (monthly)</t>
  </si>
  <si>
    <t>Groceries</t>
  </si>
  <si>
    <t>Dining out</t>
  </si>
  <si>
    <t>Health Insurance</t>
  </si>
  <si>
    <t>Utilties</t>
  </si>
  <si>
    <t>Clothing</t>
  </si>
  <si>
    <t>Personal Care</t>
  </si>
  <si>
    <t>Alcohol</t>
  </si>
  <si>
    <t>Vacations</t>
  </si>
  <si>
    <t>Life insurance</t>
  </si>
  <si>
    <t>Car insurance</t>
  </si>
  <si>
    <t>Budget</t>
  </si>
  <si>
    <t>$/day:</t>
  </si>
  <si>
    <t>Regular Accounts</t>
  </si>
  <si>
    <t>TFSA/ROTH IRA</t>
  </si>
  <si>
    <t>RRSP/401(K)</t>
  </si>
  <si>
    <t>Pension</t>
  </si>
  <si>
    <t>Total</t>
  </si>
  <si>
    <t>Dividend Portfolio</t>
  </si>
  <si>
    <t>Yield on cost</t>
  </si>
  <si>
    <t>Non-Dividend Portfolio</t>
  </si>
  <si>
    <t>Withdraw Rate</t>
  </si>
  <si>
    <t>Est yearly dividend growth</t>
  </si>
  <si>
    <t>Return rate:</t>
  </si>
  <si>
    <t>Yearly additional Investment</t>
  </si>
  <si>
    <t>Est yearly rental growth</t>
  </si>
  <si>
    <t>Age now</t>
  </si>
  <si>
    <t>Age when hit FI</t>
  </si>
  <si>
    <t>Surplus Rental Income per month</t>
  </si>
  <si>
    <t>Average dividend yield</t>
  </si>
  <si>
    <t>Portfolio Value</t>
  </si>
  <si>
    <t>Rental Income</t>
  </si>
  <si>
    <t>EXPENSES (Yearly)</t>
  </si>
  <si>
    <t>Div growht from original investment</t>
  </si>
  <si>
    <t>Yearly re-investment Growth Year 1</t>
  </si>
  <si>
    <t>Yearly re-investment Growth Year 2</t>
  </si>
  <si>
    <t>Yearly re-investment Growth Year 3</t>
  </si>
  <si>
    <t>Yearly re-investment Growth Year 4</t>
  </si>
  <si>
    <t>Yearly re-investment Growth Year 5</t>
  </si>
  <si>
    <t>Yearly re-investment Growth Year 6</t>
  </si>
  <si>
    <t>Yearly re-investment Growth Year 7</t>
  </si>
  <si>
    <t>Yearly re-investment Growth Year 8</t>
  </si>
  <si>
    <t>Yearly re-investment Growth Year 9</t>
  </si>
  <si>
    <t>Yearly re-investment Growth Year 10</t>
  </si>
  <si>
    <t>Yearly re-investment Growth Year 11</t>
  </si>
  <si>
    <t>Yearly re-investment Growth Year 12</t>
  </si>
  <si>
    <t>Yearly re-investment Growth Year 13</t>
  </si>
  <si>
    <t>Yearly re-investment Growth Year 14</t>
  </si>
  <si>
    <t>Yearly re-investment Growth Year 15</t>
  </si>
  <si>
    <t>Yearly re-investment Growth Year 16</t>
  </si>
  <si>
    <t>Yearly re-investment Growth Year 17</t>
  </si>
  <si>
    <t>Yearly re-investment Growth Year 18</t>
  </si>
  <si>
    <t>Yearly re-investment Growth Year 19</t>
  </si>
  <si>
    <t>Yearly re-investment Growth Year 20</t>
  </si>
  <si>
    <t>Yearly re-investment Growth Year 21</t>
  </si>
  <si>
    <t>Yearly re-investment Growth Year 22</t>
  </si>
  <si>
    <t>Yearly re-investment Growth Year 23</t>
  </si>
  <si>
    <t>Yearly re-investment Growth Year 24</t>
  </si>
  <si>
    <t>Yearly re-investment Growth Year 25</t>
  </si>
  <si>
    <t>Yearly re-investment Growth Year 26</t>
  </si>
  <si>
    <t>Yearly re-investment Growth Year 27</t>
  </si>
  <si>
    <t>Yearly re-investment Growth Year 28</t>
  </si>
  <si>
    <t>Total Dividend</t>
  </si>
  <si>
    <t>Mortgage</t>
  </si>
  <si>
    <t>Housing expenses (property tax, insurance, etc)</t>
  </si>
  <si>
    <t>Child Related Expenses</t>
  </si>
  <si>
    <t>Others</t>
  </si>
  <si>
    <t>Cell phone + Internet</t>
  </si>
  <si>
    <t>Entertainment</t>
  </si>
  <si>
    <t>Car related expenses</t>
  </si>
  <si>
    <t>Car Payment</t>
  </si>
  <si>
    <t>Car gas</t>
  </si>
  <si>
    <t>Donations</t>
  </si>
  <si>
    <t>Est Inflation</t>
  </si>
  <si>
    <t>Dividend Income 
(growth over time)</t>
  </si>
  <si>
    <t>Non-Dividend Portfolio 
(growth over time)</t>
  </si>
  <si>
    <t>Rental Income 
(growth over time)</t>
  </si>
  <si>
    <t>Household Items</t>
  </si>
  <si>
    <t>Business expenses</t>
  </si>
  <si>
    <t>Current Dividend Income Estimate</t>
  </si>
  <si>
    <t>Other Passive Incomes</t>
  </si>
  <si>
    <t>Other Passive Income</t>
  </si>
  <si>
    <t>Total Passive Income</t>
  </si>
  <si>
    <t>Investments</t>
  </si>
  <si>
    <t>Other Passive Incomes (growth over time)</t>
  </si>
  <si>
    <t>Other Passive Incomes (i.e. businesses, royalities, etc) per month</t>
  </si>
  <si>
    <t>J. Money</t>
  </si>
  <si>
    <t>Tawcan</t>
  </si>
  <si>
    <t>Updated Spreadsheet by:</t>
  </si>
  <si>
    <t>Original Spreadsheet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</si>
</sst>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164" formatCode="_(&quot;$&quot;* #,##0.00_);_(&quot;$&quot;* \(#,##0.00\);_(&quot;$&quot;* &quot;-&quot;??_);_(@_)"/>
    <numFmt numFmtId="165" formatCode="&quot;$&quot;#,##0.00"/>
    <numFmt numFmtId="166" formatCode="0.0%"/>
  </numFmts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165" fontId="0" fillId="0" borderId="0" xfId="1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5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9" fontId="0" fillId="0" borderId="0" xfId="2" applyFont="1" applyAlignment="1">
      <alignment wrapText="1"/>
    </xf>
    <xf numFmtId="165" fontId="0" fillId="0" borderId="0" xfId="1" applyNumberFormat="1" applyFont="1" applyAlignment="1">
      <alignment horizontal="right" vertical="top" wrapText="1"/>
    </xf>
    <xf numFmtId="10" fontId="0" fillId="0" borderId="0" xfId="2" applyNumberFormat="1" applyFont="1" applyAlignment="1">
      <alignment wrapText="1"/>
    </xf>
    <xf numFmtId="166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6" fontId="0" fillId="0" borderId="0" xfId="2" applyNumberFormat="1" applyFont="1" applyAlignment="1">
      <alignment wrapText="1"/>
    </xf>
    <xf numFmtId="0" fontId="6" fillId="0" borderId="0" xfId="0" applyFont="1" applyAlignment="1">
      <alignment wrapText="1"/>
    </xf>
    <xf numFmtId="165" fontId="1" fillId="0" borderId="0" xfId="1" applyNumberFormat="1" applyFont="1" applyAlignment="1">
      <alignment wrapText="1"/>
    </xf>
    <xf numFmtId="0" fontId="5" fillId="0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5" fillId="3" borderId="0" xfId="0" applyFont="1" applyFill="1" applyAlignment="1">
      <alignment horizontal="center"/>
    </xf>
    <xf numFmtId="165" fontId="0" fillId="2" borderId="0" xfId="0" applyNumberFormat="1" applyFill="1" applyAlignment="1">
      <alignment wrapText="1"/>
    </xf>
    <xf numFmtId="165" fontId="0" fillId="2" borderId="0" xfId="1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8" fontId="0" fillId="0" borderId="0" xfId="0" applyNumberFormat="1" applyAlignment="1">
      <alignment wrapText="1"/>
    </xf>
    <xf numFmtId="0" fontId="3" fillId="0" borderId="0" xfId="33" applyAlignment="1">
      <alignment wrapText="1"/>
    </xf>
  </cellXfs>
  <cellStyles count="34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823B"/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wcan.com" TargetMode="External"/><Relationship Id="rId2" Type="http://schemas.openxmlformats.org/officeDocument/2006/relationships/hyperlink" Target="http://www.budgetsaresex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"/>
  <sheetViews>
    <sheetView tabSelected="1" zoomScale="150" zoomScaleNormal="150" zoomScalePageLayoutView="150" workbookViewId="0">
      <selection activeCell="AJ56" sqref="AJ56"/>
    </sheetView>
  </sheetViews>
  <sheetFormatPr baseColWidth="10" defaultColWidth="8.83203125" defaultRowHeight="12" x14ac:dyDescent="0"/>
  <cols>
    <col min="1" max="1" width="32.5" customWidth="1"/>
    <col min="2" max="2" width="12.6640625" bestFit="1" customWidth="1"/>
    <col min="3" max="3" width="3" customWidth="1"/>
    <col min="4" max="4" width="14.1640625" bestFit="1" customWidth="1"/>
    <col min="5" max="5" width="11.83203125" bestFit="1" customWidth="1"/>
    <col min="6" max="6" width="22.5" style="1" hidden="1" customWidth="1"/>
    <col min="7" max="7" width="34.83203125" style="1" hidden="1" customWidth="1"/>
    <col min="8" max="11" width="27.83203125" style="1" hidden="1" customWidth="1"/>
    <col min="12" max="12" width="25.1640625" hidden="1" customWidth="1"/>
    <col min="13" max="31" width="25.1640625" style="1" hidden="1" customWidth="1"/>
    <col min="32" max="34" width="18.83203125" style="1" hidden="1" customWidth="1"/>
    <col min="35" max="35" width="3.1640625" style="1" customWidth="1"/>
    <col min="36" max="36" width="10.1640625" bestFit="1" customWidth="1"/>
    <col min="37" max="37" width="12" bestFit="1" customWidth="1"/>
    <col min="38" max="38" width="3" customWidth="1"/>
    <col min="39" max="39" width="11" bestFit="1" customWidth="1"/>
    <col min="40" max="40" width="12" bestFit="1" customWidth="1"/>
    <col min="41" max="41" width="3" style="1" customWidth="1"/>
    <col min="42" max="43" width="12" style="1" customWidth="1"/>
    <col min="44" max="44" width="2.83203125" customWidth="1"/>
    <col min="45" max="45" width="3.1640625" bestFit="1" customWidth="1"/>
    <col min="46" max="46" width="12" bestFit="1" customWidth="1"/>
  </cols>
  <sheetData>
    <row r="1" spans="1:46" ht="39.75" customHeight="1">
      <c r="A1" s="24" t="s">
        <v>86</v>
      </c>
      <c r="B1" s="24"/>
      <c r="D1" s="24" t="s">
        <v>77</v>
      </c>
      <c r="E1" s="24"/>
      <c r="F1" s="18"/>
      <c r="G1" s="18"/>
      <c r="H1" s="18"/>
      <c r="I1" s="18"/>
      <c r="J1" s="18"/>
      <c r="K1" s="18"/>
      <c r="AJ1" s="24" t="s">
        <v>78</v>
      </c>
      <c r="AK1" s="24"/>
      <c r="AM1" s="24" t="s">
        <v>79</v>
      </c>
      <c r="AN1" s="24"/>
      <c r="AO1" s="18"/>
      <c r="AP1" s="24" t="s">
        <v>87</v>
      </c>
      <c r="AQ1" s="24"/>
      <c r="AS1" s="24" t="s">
        <v>85</v>
      </c>
      <c r="AT1" s="24"/>
    </row>
    <row r="2" spans="1:46" ht="27.75" customHeight="1">
      <c r="A2" t="s">
        <v>16</v>
      </c>
      <c r="B2" s="4">
        <v>25000</v>
      </c>
      <c r="D2" s="1" t="s">
        <v>25</v>
      </c>
      <c r="E2" s="14">
        <v>0.08</v>
      </c>
      <c r="F2" s="8"/>
      <c r="G2" s="8"/>
      <c r="H2" s="8"/>
      <c r="I2" s="8"/>
      <c r="J2" s="8"/>
      <c r="K2" s="8"/>
      <c r="AJ2" s="2" t="s">
        <v>26</v>
      </c>
      <c r="AK2" s="10">
        <v>0.08</v>
      </c>
      <c r="AM2" s="2" t="s">
        <v>28</v>
      </c>
      <c r="AN2" s="8">
        <v>0.02</v>
      </c>
      <c r="AO2" s="8"/>
      <c r="AP2" s="2" t="s">
        <v>28</v>
      </c>
      <c r="AQ2" s="8">
        <v>0.02</v>
      </c>
    </row>
    <row r="3" spans="1:46" ht="44.25" customHeight="1">
      <c r="A3" t="s">
        <v>17</v>
      </c>
      <c r="B3" s="4">
        <v>50000</v>
      </c>
      <c r="D3" s="2" t="s">
        <v>27</v>
      </c>
      <c r="E3" s="7">
        <v>10000</v>
      </c>
      <c r="F3" s="9"/>
      <c r="G3" s="9"/>
      <c r="H3" s="9"/>
      <c r="I3" s="9"/>
      <c r="J3" s="9"/>
      <c r="K3" s="9"/>
      <c r="AJ3" s="2" t="s">
        <v>27</v>
      </c>
      <c r="AK3" s="4">
        <v>10000</v>
      </c>
      <c r="AM3" s="2"/>
      <c r="AN3" s="8"/>
      <c r="AO3" s="8"/>
    </row>
    <row r="4" spans="1:46" ht="24.75" customHeight="1">
      <c r="A4" t="s">
        <v>18</v>
      </c>
      <c r="B4" s="4">
        <v>200000</v>
      </c>
      <c r="D4" s="2" t="s">
        <v>32</v>
      </c>
      <c r="E4" s="15">
        <v>3.5000000000000003E-2</v>
      </c>
      <c r="F4" s="8"/>
      <c r="G4" s="8"/>
      <c r="H4" s="8"/>
      <c r="I4" s="8"/>
      <c r="J4" s="8"/>
      <c r="K4" s="8"/>
      <c r="AJ4" s="2"/>
      <c r="AK4" s="4"/>
    </row>
    <row r="5" spans="1:46">
      <c r="A5" t="s">
        <v>19</v>
      </c>
      <c r="B5" s="4">
        <v>0</v>
      </c>
      <c r="D5" s="2"/>
      <c r="E5" s="8"/>
      <c r="F5" s="8"/>
      <c r="G5" s="8"/>
      <c r="H5" s="8"/>
      <c r="I5" s="8"/>
      <c r="J5" s="8"/>
      <c r="K5" s="8"/>
    </row>
    <row r="6" spans="1:46" ht="24">
      <c r="A6" t="s">
        <v>20</v>
      </c>
      <c r="B6" s="22">
        <f>SUM(B2:B5)</f>
        <v>275000</v>
      </c>
      <c r="E6" s="2" t="s">
        <v>65</v>
      </c>
      <c r="F6" s="1" t="s">
        <v>36</v>
      </c>
      <c r="G6" s="1" t="s">
        <v>37</v>
      </c>
      <c r="H6" s="1" t="s">
        <v>38</v>
      </c>
      <c r="I6" s="1" t="s">
        <v>39</v>
      </c>
      <c r="J6" s="1" t="s">
        <v>40</v>
      </c>
      <c r="K6" s="1" t="s">
        <v>41</v>
      </c>
      <c r="L6" s="1" t="s">
        <v>42</v>
      </c>
      <c r="M6" s="1" t="s">
        <v>43</v>
      </c>
      <c r="N6" s="1" t="s">
        <v>44</v>
      </c>
      <c r="O6" s="1" t="s">
        <v>45</v>
      </c>
      <c r="P6" s="1" t="s">
        <v>46</v>
      </c>
      <c r="Q6" s="1" t="s">
        <v>47</v>
      </c>
      <c r="R6" s="1" t="s">
        <v>48</v>
      </c>
      <c r="S6" s="1" t="s">
        <v>49</v>
      </c>
      <c r="T6" s="1" t="s">
        <v>50</v>
      </c>
      <c r="U6" s="1" t="s">
        <v>51</v>
      </c>
      <c r="V6" s="1" t="s">
        <v>52</v>
      </c>
      <c r="W6" s="1" t="s">
        <v>53</v>
      </c>
      <c r="X6" s="1" t="s">
        <v>54</v>
      </c>
      <c r="Y6" s="1" t="s">
        <v>55</v>
      </c>
      <c r="Z6" s="1" t="s">
        <v>56</v>
      </c>
      <c r="AA6" s="1" t="s">
        <v>57</v>
      </c>
      <c r="AB6" s="1" t="s">
        <v>58</v>
      </c>
      <c r="AC6" s="1" t="s">
        <v>59</v>
      </c>
      <c r="AD6" s="1" t="s">
        <v>60</v>
      </c>
      <c r="AE6" s="1" t="s">
        <v>61</v>
      </c>
      <c r="AF6" s="1" t="s">
        <v>62</v>
      </c>
      <c r="AG6" s="1" t="s">
        <v>63</v>
      </c>
      <c r="AH6" s="1" t="s">
        <v>64</v>
      </c>
      <c r="AK6" s="17" t="s">
        <v>33</v>
      </c>
      <c r="AN6" s="2" t="s">
        <v>34</v>
      </c>
      <c r="AO6" s="2"/>
      <c r="AP6" s="2"/>
      <c r="AQ6" s="19" t="s">
        <v>84</v>
      </c>
    </row>
    <row r="7" spans="1:46" ht="14.25" customHeight="1">
      <c r="D7" s="1">
        <f>$B$19+1</f>
        <v>41</v>
      </c>
      <c r="E7" s="11">
        <f>SUM(F7:AH7)</f>
        <v>7040</v>
      </c>
      <c r="F7" s="11">
        <f>($B$8*(($B$9)*(1+$E$2)^(D7-$B$19)))</f>
        <v>6480</v>
      </c>
      <c r="G7" s="11">
        <f>(E3+B10)*E4</f>
        <v>560</v>
      </c>
      <c r="H7" s="11"/>
      <c r="I7" s="11"/>
      <c r="J7" s="11"/>
      <c r="K7" s="1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J7">
        <f>$B$19+1</f>
        <v>41</v>
      </c>
      <c r="AK7" s="4">
        <f>SUM(B12+AK3)*(1+AK2)</f>
        <v>145800</v>
      </c>
      <c r="AM7" s="1">
        <f>$B$19+1</f>
        <v>41</v>
      </c>
      <c r="AN7" s="7">
        <f>(B16*12)*(1+AN2)</f>
        <v>6120</v>
      </c>
      <c r="AO7" s="7"/>
      <c r="AP7" s="1">
        <f>$B$19+1</f>
        <v>41</v>
      </c>
      <c r="AQ7" s="7">
        <f>(B17*12)*(1+AQ2)</f>
        <v>12240</v>
      </c>
      <c r="AS7" s="1">
        <f>$B$19+1</f>
        <v>41</v>
      </c>
      <c r="AT7" s="7">
        <f>AN7+(AK7*$B$13)+E7+AQ7</f>
        <v>31232</v>
      </c>
    </row>
    <row r="8" spans="1:46">
      <c r="A8" t="s">
        <v>21</v>
      </c>
      <c r="B8" s="4">
        <v>150000</v>
      </c>
      <c r="D8" s="1">
        <f>D7+1</f>
        <v>42</v>
      </c>
      <c r="E8" s="11">
        <f t="shared" ref="E8:E34" si="0">SUM(F8:AH8)</f>
        <v>7993.9680000000008</v>
      </c>
      <c r="F8" s="11">
        <f>($B$8*(($B$9)*(1+$E$2)^(D8-$B$19)))</f>
        <v>6998.4000000000005</v>
      </c>
      <c r="G8" s="11">
        <f t="shared" ref="G8:G34" si="1">$G$7*((1+$E$4)*(1+$E$2)^(D8-$D$7))</f>
        <v>625.96799999999996</v>
      </c>
      <c r="H8" s="11">
        <f>(G7+$E$3)*$E$4</f>
        <v>369.6</v>
      </c>
      <c r="I8" s="11"/>
      <c r="J8" s="11"/>
      <c r="K8" s="1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">
        <f>AJ7+1</f>
        <v>42</v>
      </c>
      <c r="AK8" s="4">
        <f>SUM(AK7+$AK$3)*(1+$AK$2)</f>
        <v>168264</v>
      </c>
      <c r="AM8" s="1">
        <f>AM7+1</f>
        <v>42</v>
      </c>
      <c r="AN8" s="7">
        <f>AN7*(1+$AN$2)</f>
        <v>6242.4000000000005</v>
      </c>
      <c r="AO8" s="7"/>
      <c r="AP8" s="1">
        <f>AP7+1</f>
        <v>42</v>
      </c>
      <c r="AQ8" s="7">
        <f>AQ7*(1+$AQ$2)</f>
        <v>12484.800000000001</v>
      </c>
      <c r="AS8" s="1">
        <f>AS7+1</f>
        <v>42</v>
      </c>
      <c r="AT8" s="7">
        <f t="shared" ref="AT8:AT34" si="2">AN8+(AK8*$B$13)+E8+AQ8</f>
        <v>33451.728000000003</v>
      </c>
    </row>
    <row r="9" spans="1:46">
      <c r="A9" t="s">
        <v>22</v>
      </c>
      <c r="B9" s="12">
        <v>0.04</v>
      </c>
      <c r="D9" s="1">
        <f t="shared" ref="D9:D32" si="3">D8+1</f>
        <v>43</v>
      </c>
      <c r="E9" s="11">
        <f t="shared" si="0"/>
        <v>9010.3923200000008</v>
      </c>
      <c r="F9" s="11">
        <f>($B$8*(($B$9)*(1+$E$2)^(D9-$B$19)))</f>
        <v>7558.2720000000008</v>
      </c>
      <c r="G9" s="11">
        <f t="shared" si="1"/>
        <v>676.0454400000001</v>
      </c>
      <c r="H9" s="11">
        <f>$H$8*((1+$E$4)*(1+$E$2)^($D8-$D$7))</f>
        <v>413.13887999999997</v>
      </c>
      <c r="I9" s="11">
        <f>(H8+$E$3)*$E$4</f>
        <v>362.93600000000004</v>
      </c>
      <c r="J9" s="11"/>
      <c r="K9" s="1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1">
        <f t="shared" ref="AJ9:AJ33" si="4">AJ8+1</f>
        <v>43</v>
      </c>
      <c r="AK9" s="4">
        <f t="shared" ref="AK9:AK33" si="5">SUM(AK8+$AK$3)*(1+$AK$2)</f>
        <v>192525.12000000002</v>
      </c>
      <c r="AM9" s="1">
        <f t="shared" ref="AM9:AM33" si="6">AM8+1</f>
        <v>43</v>
      </c>
      <c r="AN9" s="7">
        <f t="shared" ref="AN9:AN33" si="7">AN8*(1+$AN$2)</f>
        <v>6367.2480000000005</v>
      </c>
      <c r="AO9" s="7"/>
      <c r="AP9" s="1">
        <f t="shared" ref="AP9:AP33" si="8">AP8+1</f>
        <v>43</v>
      </c>
      <c r="AQ9" s="7">
        <f>AQ8*(1+$AQ$2)</f>
        <v>12734.496000000001</v>
      </c>
      <c r="AS9" s="1">
        <f t="shared" ref="AS9:AS33" si="9">AS8+1</f>
        <v>43</v>
      </c>
      <c r="AT9" s="7">
        <f t="shared" si="2"/>
        <v>35813.14112</v>
      </c>
    </row>
    <row r="10" spans="1:46">
      <c r="A10" s="1" t="s">
        <v>82</v>
      </c>
      <c r="B10" s="7">
        <f>B8*B9</f>
        <v>6000</v>
      </c>
      <c r="D10" s="1">
        <f t="shared" si="3"/>
        <v>44</v>
      </c>
      <c r="E10" s="11">
        <f t="shared" si="0"/>
        <v>10107.645446400002</v>
      </c>
      <c r="F10" s="11">
        <f>($B$8*(($B$9)*(1+$E$2)^(D10-$B$19)))</f>
        <v>8162.9337600000017</v>
      </c>
      <c r="G10" s="11">
        <f t="shared" si="1"/>
        <v>730.1290752000001</v>
      </c>
      <c r="H10" s="11">
        <f t="shared" ref="H10:H34" si="10">$H$8*((1+$E$4)*(1+$E$2)^(D9-$D$7))</f>
        <v>446.18999040000006</v>
      </c>
      <c r="I10" s="11">
        <f t="shared" ref="I10:I34" si="11">$I$9*((1+$E$4)*(1+$E$2)^($D9-$D$8))</f>
        <v>405.68986080000002</v>
      </c>
      <c r="J10" s="11">
        <f>(I9+$E$3)*$E$4</f>
        <v>362.70276000000001</v>
      </c>
      <c r="K10" s="1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">
        <f t="shared" si="4"/>
        <v>44</v>
      </c>
      <c r="AK10" s="4">
        <f t="shared" si="5"/>
        <v>218727.12960000004</v>
      </c>
      <c r="AL10" s="1"/>
      <c r="AM10" s="1">
        <f t="shared" si="6"/>
        <v>44</v>
      </c>
      <c r="AN10" s="7">
        <f t="shared" si="7"/>
        <v>6494.5929600000009</v>
      </c>
      <c r="AO10" s="7"/>
      <c r="AP10" s="1">
        <f t="shared" si="8"/>
        <v>44</v>
      </c>
      <c r="AQ10" s="7">
        <f>AQ9*(1+$AQ$2)</f>
        <v>12989.185920000002</v>
      </c>
      <c r="AR10" s="1"/>
      <c r="AS10" s="1">
        <f t="shared" si="9"/>
        <v>44</v>
      </c>
      <c r="AT10" s="7">
        <f t="shared" si="2"/>
        <v>38340.509510400007</v>
      </c>
    </row>
    <row r="11" spans="1:46">
      <c r="D11" s="1">
        <f t="shared" si="3"/>
        <v>45</v>
      </c>
      <c r="E11" s="11">
        <f t="shared" si="0"/>
        <v>11292.661843040003</v>
      </c>
      <c r="F11" s="11">
        <f>($B$8*(($B$9)*(1+$E$2)^(D11-$B$19)))</f>
        <v>8815.9684608000025</v>
      </c>
      <c r="G11" s="11">
        <f t="shared" si="1"/>
        <v>788.5394012160001</v>
      </c>
      <c r="H11" s="11">
        <f t="shared" si="10"/>
        <v>481.88518963200011</v>
      </c>
      <c r="I11" s="11">
        <f t="shared" si="11"/>
        <v>438.14504966400006</v>
      </c>
      <c r="J11" s="11">
        <f t="shared" ref="J11:J34" si="12">$J$10*((1+$E$4)*(1+$E$2)^($D10-$D$9))</f>
        <v>405.42914512799996</v>
      </c>
      <c r="K11" s="11">
        <f>(J10+$E$3)*$E$4</f>
        <v>362.69459660000001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J11" s="1">
        <f t="shared" si="4"/>
        <v>45</v>
      </c>
      <c r="AK11" s="4">
        <f t="shared" si="5"/>
        <v>247025.29996800006</v>
      </c>
      <c r="AM11" s="1">
        <f t="shared" si="6"/>
        <v>45</v>
      </c>
      <c r="AN11" s="7">
        <f t="shared" si="7"/>
        <v>6624.4848192000009</v>
      </c>
      <c r="AO11" s="7"/>
      <c r="AP11" s="1">
        <f t="shared" si="8"/>
        <v>45</v>
      </c>
      <c r="AQ11" s="7">
        <f>AQ10*(1+$AQ$2)</f>
        <v>13248.969638400002</v>
      </c>
      <c r="AS11" s="1">
        <f t="shared" si="9"/>
        <v>45</v>
      </c>
      <c r="AT11" s="7">
        <f t="shared" si="2"/>
        <v>41047.128299360003</v>
      </c>
    </row>
    <row r="12" spans="1:46" s="1" customFormat="1">
      <c r="A12" t="s">
        <v>23</v>
      </c>
      <c r="B12" s="4">
        <f>B6-B8</f>
        <v>125000</v>
      </c>
      <c r="D12" s="1">
        <f t="shared" si="3"/>
        <v>46</v>
      </c>
      <c r="E12" s="11">
        <f t="shared" si="0"/>
        <v>12572.478957115685</v>
      </c>
      <c r="F12" s="11">
        <f>($B$8*(($B$9)*(1+$E$2)^(D12-$B$19)))</f>
        <v>9521.2459376640036</v>
      </c>
      <c r="G12" s="11">
        <f t="shared" si="1"/>
        <v>851.62255331328015</v>
      </c>
      <c r="H12" s="11">
        <f t="shared" si="10"/>
        <v>520.43600480256009</v>
      </c>
      <c r="I12" s="11">
        <f t="shared" si="11"/>
        <v>473.19665363712011</v>
      </c>
      <c r="J12" s="11">
        <f t="shared" si="12"/>
        <v>437.86347673824002</v>
      </c>
      <c r="K12" s="11">
        <f t="shared" ref="K12:K34" si="13">$K$11*((1+$E$4)*(1+$E$2)^($D12-$D$11))</f>
        <v>405.42002007947997</v>
      </c>
      <c r="L12" s="11">
        <f>(K11+$E$3)*$E$4</f>
        <v>362.69431088100004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J12" s="1">
        <f t="shared" si="4"/>
        <v>46</v>
      </c>
      <c r="AK12" s="4">
        <f t="shared" si="5"/>
        <v>277587.3239654401</v>
      </c>
      <c r="AL12"/>
      <c r="AM12" s="1">
        <f t="shared" si="6"/>
        <v>46</v>
      </c>
      <c r="AN12" s="7">
        <f t="shared" si="7"/>
        <v>6756.974515584001</v>
      </c>
      <c r="AO12" s="7"/>
      <c r="AP12" s="1">
        <f t="shared" si="8"/>
        <v>46</v>
      </c>
      <c r="AQ12" s="7">
        <f>AQ11*(1+$AQ$2)</f>
        <v>13513.949031168002</v>
      </c>
      <c r="AR12"/>
      <c r="AS12" s="1">
        <f t="shared" si="9"/>
        <v>46</v>
      </c>
      <c r="AT12" s="7">
        <f t="shared" si="2"/>
        <v>43946.895462485292</v>
      </c>
    </row>
    <row r="13" spans="1:46">
      <c r="A13" t="s">
        <v>24</v>
      </c>
      <c r="B13" s="10">
        <v>0.04</v>
      </c>
      <c r="D13" s="1">
        <f t="shared" si="3"/>
        <v>47</v>
      </c>
      <c r="E13" s="11">
        <f t="shared" si="0"/>
        <v>13954.681419517077</v>
      </c>
      <c r="F13" s="11">
        <f>($B$8*(($B$9)*(1+$E$2)^(D13-$B$19)))</f>
        <v>10282.945612677124</v>
      </c>
      <c r="G13" s="11">
        <f t="shared" si="1"/>
        <v>919.75235757834264</v>
      </c>
      <c r="H13" s="11">
        <f t="shared" si="10"/>
        <v>562.07088518676494</v>
      </c>
      <c r="I13" s="11">
        <f t="shared" si="11"/>
        <v>511.05238592808973</v>
      </c>
      <c r="J13" s="11">
        <f t="shared" si="12"/>
        <v>472.89255487729929</v>
      </c>
      <c r="K13" s="11">
        <f t="shared" si="13"/>
        <v>437.85362168583845</v>
      </c>
      <c r="L13" s="7">
        <f t="shared" ref="L13:L34" si="14">$L$12*((1+$E$4)*(1+$E$2)^($D13-$D$12))</f>
        <v>405.41970070278182</v>
      </c>
      <c r="M13" s="11">
        <f>(L12+$E$3)*$E$4</f>
        <v>362.69430088083499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J13" s="1">
        <f t="shared" si="4"/>
        <v>47</v>
      </c>
      <c r="AK13" s="4">
        <f t="shared" si="5"/>
        <v>310594.3098826753</v>
      </c>
      <c r="AM13" s="1">
        <f t="shared" si="6"/>
        <v>47</v>
      </c>
      <c r="AN13" s="7">
        <f t="shared" si="7"/>
        <v>6892.1140058956807</v>
      </c>
      <c r="AO13" s="7"/>
      <c r="AP13" s="1">
        <f t="shared" si="8"/>
        <v>47</v>
      </c>
      <c r="AQ13" s="7">
        <f>AQ12*(1+$AQ$2)</f>
        <v>13784.228011791361</v>
      </c>
      <c r="AS13" s="1">
        <f t="shared" si="9"/>
        <v>47</v>
      </c>
      <c r="AT13" s="7">
        <f t="shared" si="2"/>
        <v>47054.795832511132</v>
      </c>
    </row>
    <row r="14" spans="1:46">
      <c r="D14" s="1">
        <f t="shared" si="3"/>
        <v>48</v>
      </c>
      <c r="E14" s="11">
        <f t="shared" si="0"/>
        <v>15447.460078182567</v>
      </c>
      <c r="F14" s="11">
        <f>($B$8*(($B$9)*(1+$E$2)^(D14-$B$19)))</f>
        <v>11105.581261691295</v>
      </c>
      <c r="G14" s="11">
        <f t="shared" si="1"/>
        <v>993.33254618461012</v>
      </c>
      <c r="H14" s="11">
        <f t="shared" si="10"/>
        <v>607.03655600170623</v>
      </c>
      <c r="I14" s="11">
        <f t="shared" si="11"/>
        <v>551.93657680233696</v>
      </c>
      <c r="J14" s="11">
        <f t="shared" si="12"/>
        <v>510.72395926748322</v>
      </c>
      <c r="K14" s="11">
        <f t="shared" si="13"/>
        <v>472.88191142070553</v>
      </c>
      <c r="L14" s="7">
        <f t="shared" si="14"/>
        <v>437.85327675900442</v>
      </c>
      <c r="M14" s="7">
        <f t="shared" ref="M14:M34" si="15">$M$13*((1+$E$4)*(1+$E$2)^($D14-$D$13))</f>
        <v>405.41968952459729</v>
      </c>
      <c r="N14" s="11">
        <f>(M13+$E$3)*$E$4</f>
        <v>362.69430053082931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J14" s="1">
        <f t="shared" si="4"/>
        <v>48</v>
      </c>
      <c r="AK14" s="4">
        <f t="shared" si="5"/>
        <v>346241.85467328934</v>
      </c>
      <c r="AM14" s="1">
        <f t="shared" si="6"/>
        <v>48</v>
      </c>
      <c r="AN14" s="7">
        <f t="shared" si="7"/>
        <v>7029.9562860135948</v>
      </c>
      <c r="AO14" s="7"/>
      <c r="AP14" s="1">
        <f t="shared" si="8"/>
        <v>48</v>
      </c>
      <c r="AQ14" s="7">
        <f>AQ13*(1+$AQ$2)</f>
        <v>14059.91257202719</v>
      </c>
      <c r="AS14" s="1">
        <f t="shared" si="9"/>
        <v>48</v>
      </c>
      <c r="AT14" s="7">
        <f t="shared" si="2"/>
        <v>50387.003123154929</v>
      </c>
    </row>
    <row r="15" spans="1:46" ht="12" customHeight="1">
      <c r="A15" s="24" t="s">
        <v>83</v>
      </c>
      <c r="B15" s="24"/>
      <c r="D15" s="1">
        <f t="shared" si="3"/>
        <v>49</v>
      </c>
      <c r="E15" s="11">
        <f t="shared" si="0"/>
        <v>17059.661029515817</v>
      </c>
      <c r="F15" s="11">
        <f>($B$8*(($B$9)*(1+$E$2)^(D15-$B$19)))</f>
        <v>11994.027762626598</v>
      </c>
      <c r="G15" s="11">
        <f t="shared" si="1"/>
        <v>1072.799149879379</v>
      </c>
      <c r="H15" s="11">
        <f t="shared" si="10"/>
        <v>655.59948048184265</v>
      </c>
      <c r="I15" s="11">
        <f t="shared" si="11"/>
        <v>596.09150294652397</v>
      </c>
      <c r="J15" s="11">
        <f t="shared" si="12"/>
        <v>551.58187600888186</v>
      </c>
      <c r="K15" s="11">
        <f t="shared" si="13"/>
        <v>510.71246433436198</v>
      </c>
      <c r="L15" s="7">
        <f t="shared" si="14"/>
        <v>472.88153889972477</v>
      </c>
      <c r="M15" s="7">
        <f t="shared" si="15"/>
        <v>437.85326468656518</v>
      </c>
      <c r="N15" s="7">
        <f t="shared" ref="N15:N34" si="16">$N$14*((1+$E$4)*(1+$E$2)^($D15-$D$14))</f>
        <v>405.41968913336098</v>
      </c>
      <c r="O15" s="11">
        <f>(N14+$E$3)*$E$4</f>
        <v>362.69430051857904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J15" s="1">
        <f t="shared" si="4"/>
        <v>49</v>
      </c>
      <c r="AK15" s="4">
        <f t="shared" si="5"/>
        <v>384741.20304715249</v>
      </c>
      <c r="AM15" s="1">
        <f t="shared" si="6"/>
        <v>49</v>
      </c>
      <c r="AN15" s="7">
        <f t="shared" si="7"/>
        <v>7170.555411733867</v>
      </c>
      <c r="AO15" s="7"/>
      <c r="AP15" s="1">
        <f t="shared" si="8"/>
        <v>49</v>
      </c>
      <c r="AQ15" s="7">
        <f>AQ14*(1+$AQ$2)</f>
        <v>14341.110823467734</v>
      </c>
      <c r="AS15" s="1">
        <f t="shared" si="9"/>
        <v>49</v>
      </c>
      <c r="AT15" s="7">
        <f t="shared" si="2"/>
        <v>53960.975386603517</v>
      </c>
    </row>
    <row r="16" spans="1:46">
      <c r="A16" s="2" t="s">
        <v>31</v>
      </c>
      <c r="B16" s="4">
        <v>500</v>
      </c>
      <c r="D16" s="1">
        <f t="shared" si="3"/>
        <v>50</v>
      </c>
      <c r="E16" s="11">
        <f t="shared" si="0"/>
        <v>18800.838056954832</v>
      </c>
      <c r="F16" s="11">
        <f>($B$8*(($B$9)*(1+$E$2)^(D16-$B$19)))</f>
        <v>12953.549983636727</v>
      </c>
      <c r="G16" s="11">
        <f t="shared" si="1"/>
        <v>1158.6230818697295</v>
      </c>
      <c r="H16" s="11">
        <f t="shared" si="10"/>
        <v>708.04743892039016</v>
      </c>
      <c r="I16" s="11">
        <f t="shared" si="11"/>
        <v>643.7788231822459</v>
      </c>
      <c r="J16" s="11">
        <f t="shared" si="12"/>
        <v>595.70842608959254</v>
      </c>
      <c r="K16" s="11">
        <f t="shared" si="13"/>
        <v>551.56946148111103</v>
      </c>
      <c r="L16" s="7">
        <f t="shared" si="14"/>
        <v>510.71206201170276</v>
      </c>
      <c r="M16" s="7">
        <f t="shared" si="15"/>
        <v>472.88152586149039</v>
      </c>
      <c r="N16" s="7">
        <f t="shared" si="16"/>
        <v>437.85326426402992</v>
      </c>
      <c r="O16" s="7">
        <f t="shared" ref="O16:O34" si="17">$O$15*((1+$E$4)*(1+$E$2)^($D16-$D$15))</f>
        <v>405.41968911966762</v>
      </c>
      <c r="P16" s="11">
        <f>(O15+$E$3)*$E$4</f>
        <v>362.69430051815027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J16" s="1">
        <f t="shared" si="4"/>
        <v>50</v>
      </c>
      <c r="AK16" s="4">
        <f t="shared" si="5"/>
        <v>426320.49929092469</v>
      </c>
      <c r="AM16" s="1">
        <f t="shared" si="6"/>
        <v>50</v>
      </c>
      <c r="AN16" s="7">
        <f t="shared" si="7"/>
        <v>7313.9665199685442</v>
      </c>
      <c r="AO16" s="7"/>
      <c r="AP16" s="1">
        <f t="shared" si="8"/>
        <v>50</v>
      </c>
      <c r="AQ16" s="7">
        <f>AQ15*(1+$AQ$2)</f>
        <v>14627.933039937088</v>
      </c>
      <c r="AS16" s="1">
        <f t="shared" si="9"/>
        <v>50</v>
      </c>
      <c r="AT16" s="7">
        <f t="shared" si="2"/>
        <v>57795.557588497453</v>
      </c>
    </row>
    <row r="17" spans="1:46" ht="24">
      <c r="A17" t="s">
        <v>88</v>
      </c>
      <c r="B17" s="25">
        <v>1000</v>
      </c>
      <c r="D17" s="1">
        <f t="shared" si="3"/>
        <v>51</v>
      </c>
      <c r="E17" s="11">
        <f t="shared" si="0"/>
        <v>20681.309246588953</v>
      </c>
      <c r="F17" s="11">
        <f>($B$8*(($B$9)*(1+$E$2)^(D17-$B$19)))</f>
        <v>13989.833982327666</v>
      </c>
      <c r="G17" s="11">
        <f t="shared" si="1"/>
        <v>1251.3129284193078</v>
      </c>
      <c r="H17" s="11">
        <f t="shared" si="10"/>
        <v>764.69123403402148</v>
      </c>
      <c r="I17" s="11">
        <f t="shared" si="11"/>
        <v>695.28112903682552</v>
      </c>
      <c r="J17" s="11">
        <f t="shared" si="12"/>
        <v>643.36510017675994</v>
      </c>
      <c r="K17" s="11">
        <f t="shared" si="13"/>
        <v>595.69501839959992</v>
      </c>
      <c r="L17" s="7">
        <f t="shared" si="14"/>
        <v>551.56902697263899</v>
      </c>
      <c r="M17" s="7">
        <f t="shared" si="15"/>
        <v>510.71204793040965</v>
      </c>
      <c r="N17" s="7">
        <f t="shared" si="16"/>
        <v>472.88152540515233</v>
      </c>
      <c r="O17" s="7">
        <f t="shared" si="17"/>
        <v>437.85326424924108</v>
      </c>
      <c r="P17" s="7">
        <f t="shared" ref="P17:P34" si="18">$P$16*((1+$E$4)*(1+$E$2)^($D17-$D$16))</f>
        <v>405.41968911918832</v>
      </c>
      <c r="Q17" s="11">
        <f>(P16+$E$3)*$E$4</f>
        <v>362.69430051813532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1">
        <f t="shared" si="4"/>
        <v>51</v>
      </c>
      <c r="AK17" s="4">
        <f t="shared" si="5"/>
        <v>471226.13923419872</v>
      </c>
      <c r="AM17" s="1">
        <f t="shared" si="6"/>
        <v>51</v>
      </c>
      <c r="AN17" s="7">
        <f t="shared" si="7"/>
        <v>7460.2458503679154</v>
      </c>
      <c r="AO17" s="7"/>
      <c r="AP17" s="1">
        <f t="shared" si="8"/>
        <v>51</v>
      </c>
      <c r="AQ17" s="7">
        <f>AQ16*(1+$AQ$2)</f>
        <v>14920.491700735831</v>
      </c>
      <c r="AS17" s="1">
        <f t="shared" si="9"/>
        <v>51</v>
      </c>
      <c r="AT17" s="7">
        <f t="shared" si="2"/>
        <v>61911.09236706065</v>
      </c>
    </row>
    <row r="18" spans="1:46">
      <c r="D18" s="1">
        <f t="shared" si="3"/>
        <v>52</v>
      </c>
      <c r="E18" s="11">
        <f t="shared" si="0"/>
        <v>22712.218131393784</v>
      </c>
      <c r="F18" s="11">
        <f>($B$8*(($B$9)*(1+$E$2)^(D18-$B$19)))</f>
        <v>15109.020700913879</v>
      </c>
      <c r="G18" s="11">
        <f t="shared" si="1"/>
        <v>1351.4179626928524</v>
      </c>
      <c r="H18" s="11">
        <f t="shared" si="10"/>
        <v>825.86653275674314</v>
      </c>
      <c r="I18" s="11">
        <f t="shared" si="11"/>
        <v>750.90361935977171</v>
      </c>
      <c r="J18" s="11">
        <f t="shared" si="12"/>
        <v>694.83430819090074</v>
      </c>
      <c r="K18" s="11">
        <f t="shared" si="13"/>
        <v>643.35061987156791</v>
      </c>
      <c r="L18" s="7">
        <f t="shared" si="14"/>
        <v>595.69454913045024</v>
      </c>
      <c r="M18" s="7">
        <f t="shared" si="15"/>
        <v>551.56901176484246</v>
      </c>
      <c r="N18" s="7">
        <f t="shared" si="16"/>
        <v>510.71204743756454</v>
      </c>
      <c r="O18" s="7">
        <f t="shared" si="17"/>
        <v>472.88152538918041</v>
      </c>
      <c r="P18" s="7">
        <f t="shared" si="18"/>
        <v>437.85326424872346</v>
      </c>
      <c r="Q18" s="7">
        <f t="shared" ref="Q18:Q34" si="19">$Q$17*((1+$E$4)*(1+$E$2)^($D18-$D$17))</f>
        <v>405.41968911917161</v>
      </c>
      <c r="R18" s="11">
        <f>(Q17+$E$3)*$E$4</f>
        <v>362.69430051813475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J18" s="1">
        <f t="shared" si="4"/>
        <v>52</v>
      </c>
      <c r="AK18" s="4">
        <f t="shared" si="5"/>
        <v>519724.23037293466</v>
      </c>
      <c r="AM18" s="1">
        <f t="shared" si="6"/>
        <v>52</v>
      </c>
      <c r="AN18" s="7">
        <f t="shared" si="7"/>
        <v>7609.4507673752742</v>
      </c>
      <c r="AO18" s="7"/>
      <c r="AP18" s="1">
        <f t="shared" si="8"/>
        <v>52</v>
      </c>
      <c r="AQ18" s="7">
        <f>AQ17*(1+$AQ$2)</f>
        <v>15218.901534750548</v>
      </c>
      <c r="AS18" s="1">
        <f t="shared" si="9"/>
        <v>52</v>
      </c>
      <c r="AT18" s="7">
        <f t="shared" si="2"/>
        <v>66329.539648436999</v>
      </c>
    </row>
    <row r="19" spans="1:46">
      <c r="A19" s="2" t="s">
        <v>29</v>
      </c>
      <c r="B19">
        <v>40</v>
      </c>
      <c r="D19" s="1">
        <f t="shared" si="3"/>
        <v>53</v>
      </c>
      <c r="E19" s="11">
        <f t="shared" si="0"/>
        <v>24905.599726983004</v>
      </c>
      <c r="F19" s="11">
        <f>($B$8*(($B$9)*(1+$E$2)^(D19-$B$19)))</f>
        <v>16317.74235698699</v>
      </c>
      <c r="G19" s="11">
        <f t="shared" si="1"/>
        <v>1459.5313997082806</v>
      </c>
      <c r="H19" s="11">
        <f t="shared" si="10"/>
        <v>891.93585537728256</v>
      </c>
      <c r="I19" s="11">
        <f t="shared" si="11"/>
        <v>810.97590890855349</v>
      </c>
      <c r="J19" s="11">
        <f t="shared" si="12"/>
        <v>750.42105284617287</v>
      </c>
      <c r="K19" s="11">
        <f t="shared" si="13"/>
        <v>694.81866946129333</v>
      </c>
      <c r="L19" s="7">
        <f t="shared" si="14"/>
        <v>643.3501130608862</v>
      </c>
      <c r="M19" s="7">
        <f t="shared" si="15"/>
        <v>595.69453270602992</v>
      </c>
      <c r="N19" s="7">
        <f t="shared" si="16"/>
        <v>551.56901123256978</v>
      </c>
      <c r="O19" s="7">
        <f t="shared" si="17"/>
        <v>510.71204742031483</v>
      </c>
      <c r="P19" s="7">
        <f t="shared" si="18"/>
        <v>472.88152538862136</v>
      </c>
      <c r="Q19" s="7">
        <f t="shared" si="19"/>
        <v>437.85326424870544</v>
      </c>
      <c r="R19" s="7">
        <f t="shared" ref="R19:R34" si="20">$R$18*((1+$E$4)*(1+$E$2)^($D19-$D$18))</f>
        <v>405.41968911917098</v>
      </c>
      <c r="S19" s="11">
        <f>(R18+$E$3)*$E$4</f>
        <v>362.69430051813475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J19" s="1">
        <f t="shared" si="4"/>
        <v>53</v>
      </c>
      <c r="AK19" s="4">
        <f t="shared" si="5"/>
        <v>572102.16880276939</v>
      </c>
      <c r="AM19" s="1">
        <f t="shared" si="6"/>
        <v>53</v>
      </c>
      <c r="AN19" s="7">
        <f t="shared" si="7"/>
        <v>7761.6397827227802</v>
      </c>
      <c r="AO19" s="7"/>
      <c r="AP19" s="1">
        <f t="shared" si="8"/>
        <v>53</v>
      </c>
      <c r="AQ19" s="7">
        <f>AQ18*(1+$AQ$2)</f>
        <v>15523.27956544556</v>
      </c>
      <c r="AS19" s="1">
        <f t="shared" si="9"/>
        <v>53</v>
      </c>
      <c r="AT19" s="7">
        <f t="shared" si="2"/>
        <v>71074.605827262116</v>
      </c>
    </row>
    <row r="20" spans="1:46">
      <c r="A20" s="2" t="s">
        <v>30</v>
      </c>
      <c r="B20" s="2">
        <f>IF(B30&lt;AT7,AS7,IF(B31&lt;AT8,AS8,IF(B32&lt;AT9,AS9,IF(B33&lt;AT10,AS10,IF(B34&lt;AT11,AS11,IF(B35&lt;AT12,AS12,IF(B36&lt;AT13,AS13,IF(B37&lt;AT14,AS14,IF(B38&lt;AT15,AS15,IF(B39&lt;AT16,AS16,IF(B40&lt;AT17,AS17,IF(B41&lt;AT18,AS18,IF(B42&lt;AT19,AS19,IF(B43&lt;AT20,AS20,IF(B44&lt;AT21,AS21,IF(B45&lt;AT22,AS22,IF(B46&lt;AT23,AS23,IF(B47&lt;AT24,AS24,IF(B48&lt;AT25,AS25,IF(B48&lt;AT26,AS26,IF(B50&lt;AT27,AS27,IF(B51&lt;AT28,AS28,IF(B52&lt;AT29,AS29,IF(B53&lt;AT30,AS30,IF(B54&lt;AT31,AS31,IF(B55&lt;AT32,AS32,IF(B56&lt;AT33,AS33,IF(B57&lt;AT34,AS34))))))))))))))))))))))))))))</f>
        <v>51</v>
      </c>
      <c r="D20" s="1">
        <f t="shared" si="3"/>
        <v>54</v>
      </c>
      <c r="E20" s="11">
        <f t="shared" si="0"/>
        <v>27274.451850219368</v>
      </c>
      <c r="F20" s="11">
        <f>($B$8*(($B$9)*(1+$E$2)^(D20-$B$19)))</f>
        <v>17623.161745545953</v>
      </c>
      <c r="G20" s="11">
        <f t="shared" si="1"/>
        <v>1576.2939116849429</v>
      </c>
      <c r="H20" s="11">
        <f t="shared" si="10"/>
        <v>963.29072380746516</v>
      </c>
      <c r="I20" s="11">
        <f t="shared" si="11"/>
        <v>875.85398162123772</v>
      </c>
      <c r="J20" s="11">
        <f t="shared" si="12"/>
        <v>810.4547370738668</v>
      </c>
      <c r="K20" s="11">
        <f t="shared" si="13"/>
        <v>750.40416301819698</v>
      </c>
      <c r="L20" s="7">
        <f t="shared" si="14"/>
        <v>694.8181221057572</v>
      </c>
      <c r="M20" s="7">
        <f t="shared" si="15"/>
        <v>643.35009532251229</v>
      </c>
      <c r="N20" s="7">
        <f t="shared" si="16"/>
        <v>595.69453213117538</v>
      </c>
      <c r="O20" s="7">
        <f t="shared" si="17"/>
        <v>551.56901121394003</v>
      </c>
      <c r="P20" s="7">
        <f t="shared" si="18"/>
        <v>510.7120474197111</v>
      </c>
      <c r="Q20" s="7">
        <f t="shared" si="19"/>
        <v>472.88152538860191</v>
      </c>
      <c r="R20" s="7">
        <f t="shared" si="20"/>
        <v>437.85326424870476</v>
      </c>
      <c r="S20" s="7">
        <f t="shared" ref="S20:S34" si="21">$S$19*((1+$E$4)*(1+$E$2)^($D20-$D$19))</f>
        <v>405.41968911917098</v>
      </c>
      <c r="T20" s="11">
        <f>(S19+$E$3)*$E$4</f>
        <v>362.69430051813475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J20" s="1">
        <f t="shared" si="4"/>
        <v>54</v>
      </c>
      <c r="AK20" s="4">
        <f t="shared" si="5"/>
        <v>628670.34230699099</v>
      </c>
      <c r="AM20" s="1">
        <f t="shared" si="6"/>
        <v>54</v>
      </c>
      <c r="AN20" s="7">
        <f t="shared" si="7"/>
        <v>7916.8725783772361</v>
      </c>
      <c r="AO20" s="7"/>
      <c r="AP20" s="1">
        <f t="shared" si="8"/>
        <v>54</v>
      </c>
      <c r="AQ20" s="7">
        <f>AQ19*(1+$AQ$2)</f>
        <v>15833.745156754472</v>
      </c>
      <c r="AS20" s="1">
        <f t="shared" si="9"/>
        <v>54</v>
      </c>
      <c r="AT20" s="7">
        <f t="shared" si="2"/>
        <v>76171.883277630724</v>
      </c>
    </row>
    <row r="21" spans="1:46">
      <c r="D21" s="1">
        <f t="shared" si="3"/>
        <v>55</v>
      </c>
      <c r="E21" s="11">
        <f t="shared" si="0"/>
        <v>29832.812143314637</v>
      </c>
      <c r="F21" s="11">
        <f>($B$8*(($B$9)*(1+$E$2)^(D21-$B$19)))</f>
        <v>19033.014685189628</v>
      </c>
      <c r="G21" s="11">
        <f t="shared" si="1"/>
        <v>1702.3974246197388</v>
      </c>
      <c r="H21" s="11">
        <f t="shared" si="10"/>
        <v>1040.3539817120625</v>
      </c>
      <c r="I21" s="11">
        <f t="shared" si="11"/>
        <v>945.92230015093674</v>
      </c>
      <c r="J21" s="11">
        <f t="shared" si="12"/>
        <v>875.29111603977606</v>
      </c>
      <c r="K21" s="11">
        <f t="shared" si="13"/>
        <v>810.43649605965265</v>
      </c>
      <c r="L21" s="7">
        <f t="shared" si="14"/>
        <v>750.40357187421785</v>
      </c>
      <c r="M21" s="7">
        <f t="shared" si="15"/>
        <v>694.81810294831325</v>
      </c>
      <c r="N21" s="7">
        <f t="shared" si="16"/>
        <v>643.35009470166938</v>
      </c>
      <c r="O21" s="7">
        <f t="shared" si="17"/>
        <v>595.69453211105531</v>
      </c>
      <c r="P21" s="7">
        <f t="shared" si="18"/>
        <v>551.56901121328804</v>
      </c>
      <c r="Q21" s="7">
        <f t="shared" si="19"/>
        <v>510.71204741969001</v>
      </c>
      <c r="R21" s="7">
        <f t="shared" si="20"/>
        <v>472.88152538860112</v>
      </c>
      <c r="S21" s="7">
        <f t="shared" si="21"/>
        <v>437.85326424870476</v>
      </c>
      <c r="T21" s="7">
        <f t="shared" ref="T21:T34" si="22">$T$20*((1+$E$4)*(1+$E$2)^($D21-$D$20))</f>
        <v>405.41968911917098</v>
      </c>
      <c r="U21" s="11">
        <f>(T20+$E$3)*$E$4</f>
        <v>362.69430051813475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J21" s="1">
        <f t="shared" si="4"/>
        <v>55</v>
      </c>
      <c r="AK21" s="4">
        <f t="shared" si="5"/>
        <v>689763.96969155036</v>
      </c>
      <c r="AM21" s="1">
        <f t="shared" si="6"/>
        <v>55</v>
      </c>
      <c r="AN21" s="7">
        <f t="shared" si="7"/>
        <v>8075.2100299447811</v>
      </c>
      <c r="AO21" s="7"/>
      <c r="AP21" s="1">
        <f t="shared" si="8"/>
        <v>55</v>
      </c>
      <c r="AQ21" s="7">
        <f>AQ20*(1+$AQ$2)</f>
        <v>16150.420059889562</v>
      </c>
      <c r="AS21" s="1">
        <f t="shared" si="9"/>
        <v>55</v>
      </c>
      <c r="AT21" s="7">
        <f t="shared" si="2"/>
        <v>81649.001020811003</v>
      </c>
    </row>
    <row r="22" spans="1:46">
      <c r="A22" s="20" t="s">
        <v>0</v>
      </c>
      <c r="B22" s="20"/>
      <c r="D22" s="1">
        <f t="shared" si="3"/>
        <v>56</v>
      </c>
      <c r="E22" s="11">
        <f t="shared" si="0"/>
        <v>32595.841259857534</v>
      </c>
      <c r="F22" s="11">
        <f>($B$8*(($B$9)*(1+$E$2)^(D22-$B$19)))</f>
        <v>20555.655860004797</v>
      </c>
      <c r="G22" s="11">
        <f t="shared" si="1"/>
        <v>1838.5892185893181</v>
      </c>
      <c r="H22" s="11">
        <f t="shared" si="10"/>
        <v>1123.5823002490276</v>
      </c>
      <c r="I22" s="11">
        <f t="shared" si="11"/>
        <v>1021.5960841630116</v>
      </c>
      <c r="J22" s="11">
        <f t="shared" si="12"/>
        <v>945.31440532295812</v>
      </c>
      <c r="K22" s="11">
        <f t="shared" si="13"/>
        <v>875.27141574442487</v>
      </c>
      <c r="L22" s="7">
        <f t="shared" si="14"/>
        <v>810.43585762415523</v>
      </c>
      <c r="M22" s="7">
        <f t="shared" si="15"/>
        <v>750.40355118417847</v>
      </c>
      <c r="N22" s="7">
        <f t="shared" si="16"/>
        <v>694.81810227780295</v>
      </c>
      <c r="O22" s="7">
        <f t="shared" si="17"/>
        <v>643.35009467993973</v>
      </c>
      <c r="P22" s="7">
        <f t="shared" si="18"/>
        <v>595.69453211035113</v>
      </c>
      <c r="Q22" s="7">
        <f t="shared" si="19"/>
        <v>551.5690112132653</v>
      </c>
      <c r="R22" s="7">
        <f t="shared" si="20"/>
        <v>510.71204741968921</v>
      </c>
      <c r="S22" s="7">
        <f t="shared" si="21"/>
        <v>472.88152538860112</v>
      </c>
      <c r="T22" s="7">
        <f t="shared" si="22"/>
        <v>437.85326424870476</v>
      </c>
      <c r="U22" s="7">
        <f t="shared" ref="U22:U34" si="23">$U$21*((1+$E$4)*(1+$E$2)^($D22-$D$21))</f>
        <v>405.41968911917098</v>
      </c>
      <c r="V22" s="11">
        <f>(U21+$E$3)*$E$4</f>
        <v>362.69430051813475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1">
        <f t="shared" si="4"/>
        <v>56</v>
      </c>
      <c r="AK22" s="4">
        <f t="shared" si="5"/>
        <v>755745.08726687438</v>
      </c>
      <c r="AM22" s="1">
        <f t="shared" si="6"/>
        <v>56</v>
      </c>
      <c r="AN22" s="7">
        <f t="shared" si="7"/>
        <v>8236.7142305436773</v>
      </c>
      <c r="AO22" s="7"/>
      <c r="AP22" s="1">
        <f t="shared" si="8"/>
        <v>56</v>
      </c>
      <c r="AQ22" s="7">
        <f>AQ21*(1+$AQ$2)</f>
        <v>16473.428461087355</v>
      </c>
      <c r="AS22" s="1">
        <f t="shared" si="9"/>
        <v>56</v>
      </c>
      <c r="AT22" s="7">
        <f t="shared" si="2"/>
        <v>87535.78744216355</v>
      </c>
    </row>
    <row r="23" spans="1:46">
      <c r="A23" s="5" t="s">
        <v>1</v>
      </c>
      <c r="B23" s="4">
        <f>B24*12</f>
        <v>60000</v>
      </c>
      <c r="D23" s="1">
        <f t="shared" si="3"/>
        <v>57</v>
      </c>
      <c r="E23" s="11">
        <f t="shared" si="0"/>
        <v>35579.912705723858</v>
      </c>
      <c r="F23" s="11">
        <f>($B$8*(($B$9)*(1+$E$2)^(D23-$B$19)))</f>
        <v>22200.108328805185</v>
      </c>
      <c r="G23" s="11">
        <f t="shared" si="1"/>
        <v>1985.6763560764634</v>
      </c>
      <c r="H23" s="11">
        <f t="shared" si="10"/>
        <v>1213.46888426895</v>
      </c>
      <c r="I23" s="11">
        <f t="shared" si="11"/>
        <v>1103.3237708960528</v>
      </c>
      <c r="J23" s="11">
        <f t="shared" si="12"/>
        <v>1020.9395577487948</v>
      </c>
      <c r="K23" s="11">
        <f t="shared" si="13"/>
        <v>945.29312900397883</v>
      </c>
      <c r="L23" s="7">
        <f t="shared" si="14"/>
        <v>875.27072623408765</v>
      </c>
      <c r="M23" s="7">
        <f t="shared" si="15"/>
        <v>810.4358352789128</v>
      </c>
      <c r="N23" s="7">
        <f t="shared" si="16"/>
        <v>750.4035504600273</v>
      </c>
      <c r="O23" s="7">
        <f t="shared" si="17"/>
        <v>694.81810225433492</v>
      </c>
      <c r="P23" s="7">
        <f t="shared" si="18"/>
        <v>643.35009467917916</v>
      </c>
      <c r="Q23" s="7">
        <f t="shared" si="19"/>
        <v>595.69453211032658</v>
      </c>
      <c r="R23" s="7">
        <f t="shared" si="20"/>
        <v>551.56901121326439</v>
      </c>
      <c r="S23" s="7">
        <f t="shared" si="21"/>
        <v>510.71204741968921</v>
      </c>
      <c r="T23" s="7">
        <f t="shared" si="22"/>
        <v>472.88152538860112</v>
      </c>
      <c r="U23" s="7">
        <f t="shared" si="23"/>
        <v>437.85326424870476</v>
      </c>
      <c r="V23" s="7">
        <f t="shared" ref="V23:V34" si="24">$V$22*((1+$E$4)*(1+$E$2)^($D23-$D$22))</f>
        <v>405.41968911917098</v>
      </c>
      <c r="W23" s="11">
        <f>(V22+$E$3)*$E$4</f>
        <v>362.69430051813475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J23" s="1">
        <f t="shared" si="4"/>
        <v>57</v>
      </c>
      <c r="AK23" s="4">
        <f t="shared" si="5"/>
        <v>827004.69424822438</v>
      </c>
      <c r="AM23" s="1">
        <f t="shared" si="6"/>
        <v>57</v>
      </c>
      <c r="AN23" s="7">
        <f t="shared" si="7"/>
        <v>8401.4485151545505</v>
      </c>
      <c r="AO23" s="7"/>
      <c r="AP23" s="1">
        <f t="shared" si="8"/>
        <v>57</v>
      </c>
      <c r="AQ23" s="7">
        <f>AQ22*(1+$AQ$2)</f>
        <v>16802.897030309101</v>
      </c>
      <c r="AS23" s="1">
        <f t="shared" si="9"/>
        <v>57</v>
      </c>
      <c r="AT23" s="7">
        <f t="shared" si="2"/>
        <v>93864.446021116484</v>
      </c>
    </row>
    <row r="24" spans="1:46">
      <c r="A24" s="5" t="s">
        <v>2</v>
      </c>
      <c r="B24" s="4">
        <f>Expenses!B2</f>
        <v>5000</v>
      </c>
      <c r="D24" s="1">
        <f t="shared" si="3"/>
        <v>58</v>
      </c>
      <c r="E24" s="11">
        <f t="shared" si="0"/>
        <v>38802.709867259495</v>
      </c>
      <c r="F24" s="11">
        <f>($B$8*(($B$9)*(1+$E$2)^(D24-$B$19)))</f>
        <v>23976.116995109602</v>
      </c>
      <c r="G24" s="11">
        <f t="shared" si="1"/>
        <v>2144.5304645625806</v>
      </c>
      <c r="H24" s="11">
        <f t="shared" si="10"/>
        <v>1310.5463950104661</v>
      </c>
      <c r="I24" s="11">
        <f t="shared" si="11"/>
        <v>1191.5896725677371</v>
      </c>
      <c r="J24" s="11">
        <f t="shared" si="12"/>
        <v>1102.6147223686987</v>
      </c>
      <c r="K24" s="11">
        <f t="shared" si="13"/>
        <v>1020.9165793242972</v>
      </c>
      <c r="L24" s="7">
        <f t="shared" si="14"/>
        <v>945.29238433281466</v>
      </c>
      <c r="M24" s="7">
        <f t="shared" si="15"/>
        <v>875.27070210122577</v>
      </c>
      <c r="N24" s="7">
        <f t="shared" si="16"/>
        <v>810.43583449682944</v>
      </c>
      <c r="O24" s="7">
        <f t="shared" si="17"/>
        <v>750.40355043468185</v>
      </c>
      <c r="P24" s="7">
        <f t="shared" si="18"/>
        <v>694.81810225351353</v>
      </c>
      <c r="Q24" s="7">
        <f t="shared" si="19"/>
        <v>643.35009467915268</v>
      </c>
      <c r="R24" s="7">
        <f t="shared" si="20"/>
        <v>595.69453211032567</v>
      </c>
      <c r="S24" s="7">
        <f t="shared" si="21"/>
        <v>551.56901121326439</v>
      </c>
      <c r="T24" s="7">
        <f t="shared" si="22"/>
        <v>510.71204741968921</v>
      </c>
      <c r="U24" s="7">
        <f t="shared" si="23"/>
        <v>472.88152538860112</v>
      </c>
      <c r="V24" s="7">
        <f t="shared" si="24"/>
        <v>437.85326424870476</v>
      </c>
      <c r="W24" s="7">
        <f t="shared" ref="W24:W34" si="25">$W$23*((1+$E$4)*(1+$E$2)^($D24-$D$23))</f>
        <v>405.41968911917098</v>
      </c>
      <c r="X24" s="11">
        <f>(W23+$E$3)*$E$4</f>
        <v>362.69430051813475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J24" s="1">
        <f t="shared" si="4"/>
        <v>58</v>
      </c>
      <c r="AK24" s="4">
        <f t="shared" si="5"/>
        <v>903965.06978808239</v>
      </c>
      <c r="AM24" s="1">
        <f t="shared" si="6"/>
        <v>58</v>
      </c>
      <c r="AN24" s="7">
        <f t="shared" si="7"/>
        <v>8569.4774854576408</v>
      </c>
      <c r="AO24" s="7"/>
      <c r="AP24" s="1">
        <f t="shared" si="8"/>
        <v>58</v>
      </c>
      <c r="AQ24" s="7">
        <f>AQ23*(1+$AQ$2)</f>
        <v>17138.954970915282</v>
      </c>
      <c r="AS24" s="1">
        <f t="shared" si="9"/>
        <v>58</v>
      </c>
      <c r="AT24" s="7">
        <f t="shared" si="2"/>
        <v>100669.7451151557</v>
      </c>
    </row>
    <row r="25" spans="1:46">
      <c r="A25" s="6" t="s">
        <v>15</v>
      </c>
      <c r="B25" s="21">
        <f>B23/365</f>
        <v>164.38356164383561</v>
      </c>
      <c r="D25" s="1">
        <f t="shared" si="3"/>
        <v>59</v>
      </c>
      <c r="E25" s="11">
        <f t="shared" si="0"/>
        <v>42283.330801717973</v>
      </c>
      <c r="F25" s="11">
        <f>($B$8*(($B$9)*(1+$E$2)^(D25-$B$19)))</f>
        <v>25894.206354718372</v>
      </c>
      <c r="G25" s="11">
        <f t="shared" si="1"/>
        <v>2316.0929017275871</v>
      </c>
      <c r="H25" s="11">
        <f t="shared" si="10"/>
        <v>1415.3901066113033</v>
      </c>
      <c r="I25" s="11">
        <f t="shared" si="11"/>
        <v>1286.9168463731562</v>
      </c>
      <c r="J25" s="11">
        <f t="shared" si="12"/>
        <v>1190.8239001581946</v>
      </c>
      <c r="K25" s="11">
        <f t="shared" si="13"/>
        <v>1102.5899056702413</v>
      </c>
      <c r="L25" s="7">
        <f t="shared" si="14"/>
        <v>1020.9157750794399</v>
      </c>
      <c r="M25" s="7">
        <f t="shared" si="15"/>
        <v>945.29235826932381</v>
      </c>
      <c r="N25" s="7">
        <f t="shared" si="16"/>
        <v>875.27070125657588</v>
      </c>
      <c r="O25" s="7">
        <f t="shared" si="17"/>
        <v>810.43583446945638</v>
      </c>
      <c r="P25" s="7">
        <f t="shared" si="18"/>
        <v>750.40355043379475</v>
      </c>
      <c r="Q25" s="7">
        <f t="shared" si="19"/>
        <v>694.81810225348488</v>
      </c>
      <c r="R25" s="7">
        <f t="shared" si="20"/>
        <v>643.35009467915165</v>
      </c>
      <c r="S25" s="7">
        <f t="shared" si="21"/>
        <v>595.69453211032567</v>
      </c>
      <c r="T25" s="7">
        <f t="shared" si="22"/>
        <v>551.56901121326439</v>
      </c>
      <c r="U25" s="7">
        <f t="shared" si="23"/>
        <v>510.71204741968921</v>
      </c>
      <c r="V25" s="7">
        <f t="shared" si="24"/>
        <v>472.88152538860112</v>
      </c>
      <c r="W25" s="7">
        <f t="shared" si="25"/>
        <v>437.85326424870476</v>
      </c>
      <c r="X25" s="7">
        <f t="shared" ref="X25:X34" si="26">$X$24*((1+$E$4)*(1+$E$2)^($D25-$D$24))</f>
        <v>405.41968911917098</v>
      </c>
      <c r="Y25" s="11">
        <f>(X24+$E$3)*$E$4</f>
        <v>362.69430051813475</v>
      </c>
      <c r="Z25" s="7"/>
      <c r="AA25" s="7"/>
      <c r="AB25" s="7"/>
      <c r="AC25" s="7"/>
      <c r="AD25" s="7"/>
      <c r="AE25" s="7"/>
      <c r="AF25" s="7"/>
      <c r="AG25" s="7"/>
      <c r="AH25" s="7"/>
      <c r="AJ25" s="1">
        <f t="shared" si="4"/>
        <v>59</v>
      </c>
      <c r="AK25" s="4">
        <f t="shared" si="5"/>
        <v>987082.27537112904</v>
      </c>
      <c r="AM25" s="1">
        <f t="shared" si="6"/>
        <v>59</v>
      </c>
      <c r="AN25" s="7">
        <f t="shared" si="7"/>
        <v>8740.8670351667934</v>
      </c>
      <c r="AO25" s="7"/>
      <c r="AP25" s="1">
        <f t="shared" si="8"/>
        <v>59</v>
      </c>
      <c r="AQ25" s="7">
        <f>AQ24*(1+$AQ$2)</f>
        <v>17481.734070333587</v>
      </c>
      <c r="AS25" s="1">
        <f t="shared" si="9"/>
        <v>59</v>
      </c>
      <c r="AT25" s="7">
        <f t="shared" si="2"/>
        <v>107989.22292206352</v>
      </c>
    </row>
    <row r="26" spans="1:46">
      <c r="A26" s="1"/>
      <c r="B26" s="1"/>
      <c r="D26" s="1">
        <f t="shared" si="3"/>
        <v>60</v>
      </c>
      <c r="E26" s="11">
        <f t="shared" si="0"/>
        <v>46042.40141093314</v>
      </c>
      <c r="F26" s="11">
        <f>($B$8*(($B$9)*(1+$E$2)^(D26-$B$19)))</f>
        <v>27965.742863095838</v>
      </c>
      <c r="G26" s="11">
        <f t="shared" si="1"/>
        <v>2501.3803338657945</v>
      </c>
      <c r="H26" s="11">
        <f t="shared" si="10"/>
        <v>1528.6213151402076</v>
      </c>
      <c r="I26" s="11">
        <f t="shared" si="11"/>
        <v>1389.8701940830085</v>
      </c>
      <c r="J26" s="11">
        <f t="shared" si="12"/>
        <v>1286.0898121708501</v>
      </c>
      <c r="K26" s="11">
        <f t="shared" si="13"/>
        <v>1190.7970981238607</v>
      </c>
      <c r="L26" s="7">
        <f t="shared" si="14"/>
        <v>1102.5890370857953</v>
      </c>
      <c r="M26" s="7">
        <f t="shared" si="15"/>
        <v>1020.9157469308697</v>
      </c>
      <c r="N26" s="7">
        <f t="shared" si="16"/>
        <v>945.29235735710188</v>
      </c>
      <c r="O26" s="7">
        <f t="shared" si="17"/>
        <v>875.27070122701298</v>
      </c>
      <c r="P26" s="7">
        <f t="shared" si="18"/>
        <v>810.43583446849834</v>
      </c>
      <c r="Q26" s="7">
        <f t="shared" si="19"/>
        <v>750.40355043376383</v>
      </c>
      <c r="R26" s="7">
        <f t="shared" si="20"/>
        <v>694.81810225348386</v>
      </c>
      <c r="S26" s="7">
        <f t="shared" si="21"/>
        <v>643.35009467915165</v>
      </c>
      <c r="T26" s="7">
        <f t="shared" si="22"/>
        <v>595.69453211032567</v>
      </c>
      <c r="U26" s="7">
        <f t="shared" si="23"/>
        <v>551.56901121326439</v>
      </c>
      <c r="V26" s="7">
        <f t="shared" si="24"/>
        <v>510.71204741968921</v>
      </c>
      <c r="W26" s="7">
        <f t="shared" si="25"/>
        <v>472.88152538860112</v>
      </c>
      <c r="X26" s="7">
        <f t="shared" si="26"/>
        <v>437.85326424870476</v>
      </c>
      <c r="Y26" s="7">
        <f t="shared" ref="Y26:Y34" si="27">$Y$25*((1+$E$4)*(1+$E$2)^($D26-$D$25))</f>
        <v>405.41968911917098</v>
      </c>
      <c r="Z26" s="11">
        <f>(Y25+$E$3)*$E$4</f>
        <v>362.69430051813475</v>
      </c>
      <c r="AA26" s="7"/>
      <c r="AB26" s="7"/>
      <c r="AC26" s="7"/>
      <c r="AD26" s="7"/>
      <c r="AE26" s="7"/>
      <c r="AF26" s="7"/>
      <c r="AG26" s="7"/>
      <c r="AH26" s="7"/>
      <c r="AJ26" s="1">
        <f t="shared" si="4"/>
        <v>60</v>
      </c>
      <c r="AK26" s="4">
        <f t="shared" si="5"/>
        <v>1076848.8574008194</v>
      </c>
      <c r="AM26" s="1">
        <f t="shared" si="6"/>
        <v>60</v>
      </c>
      <c r="AN26" s="7">
        <f t="shared" si="7"/>
        <v>8915.6843758701289</v>
      </c>
      <c r="AO26" s="7"/>
      <c r="AP26" s="1">
        <f t="shared" si="8"/>
        <v>60</v>
      </c>
      <c r="AQ26" s="7">
        <f>AQ25*(1+$AQ$2)</f>
        <v>17831.368751740258</v>
      </c>
      <c r="AS26" s="1">
        <f t="shared" si="9"/>
        <v>60</v>
      </c>
      <c r="AT26" s="7">
        <f t="shared" si="2"/>
        <v>115863.4088345763</v>
      </c>
    </row>
    <row r="27" spans="1:46">
      <c r="A27" s="2" t="s">
        <v>76</v>
      </c>
      <c r="B27" s="13">
        <v>0</v>
      </c>
      <c r="D27" s="1">
        <f t="shared" si="3"/>
        <v>61</v>
      </c>
      <c r="E27" s="11">
        <f t="shared" si="0"/>
        <v>50102.197668885514</v>
      </c>
      <c r="F27" s="11">
        <f>($B$8*(($B$9)*(1+$E$2)^(D27-$B$19)))</f>
        <v>30203.002292143508</v>
      </c>
      <c r="G27" s="11">
        <f t="shared" si="1"/>
        <v>2701.4907605750577</v>
      </c>
      <c r="H27" s="11">
        <f t="shared" si="10"/>
        <v>1650.9110203514244</v>
      </c>
      <c r="I27" s="11">
        <f t="shared" si="11"/>
        <v>1501.0598096096494</v>
      </c>
      <c r="J27" s="11">
        <f t="shared" si="12"/>
        <v>1388.9769971445182</v>
      </c>
      <c r="K27" s="11">
        <f t="shared" si="13"/>
        <v>1286.0608659737695</v>
      </c>
      <c r="L27" s="7">
        <f t="shared" si="14"/>
        <v>1190.7961600526589</v>
      </c>
      <c r="M27" s="7">
        <f t="shared" si="15"/>
        <v>1102.5890066853397</v>
      </c>
      <c r="N27" s="7">
        <f t="shared" si="16"/>
        <v>1020.91574594567</v>
      </c>
      <c r="O27" s="7">
        <f t="shared" si="17"/>
        <v>945.29235732517395</v>
      </c>
      <c r="P27" s="7">
        <f t="shared" si="18"/>
        <v>875.2707012259782</v>
      </c>
      <c r="Q27" s="7">
        <f t="shared" si="19"/>
        <v>810.43583446846492</v>
      </c>
      <c r="R27" s="7">
        <f t="shared" si="20"/>
        <v>750.40355043376269</v>
      </c>
      <c r="S27" s="7">
        <f t="shared" si="21"/>
        <v>694.81810225348386</v>
      </c>
      <c r="T27" s="7">
        <f t="shared" si="22"/>
        <v>643.35009467915165</v>
      </c>
      <c r="U27" s="7">
        <f t="shared" si="23"/>
        <v>595.69453211032567</v>
      </c>
      <c r="V27" s="7">
        <f t="shared" si="24"/>
        <v>551.56901121326439</v>
      </c>
      <c r="W27" s="7">
        <f t="shared" si="25"/>
        <v>510.71204741968921</v>
      </c>
      <c r="X27" s="7">
        <f t="shared" si="26"/>
        <v>472.88152538860112</v>
      </c>
      <c r="Y27" s="7">
        <f t="shared" si="27"/>
        <v>437.85326424870476</v>
      </c>
      <c r="Z27" s="7">
        <f t="shared" ref="Z27:Z34" si="28">$Z$26*((1+$E$4)*(1+$E$2)^($D27-$D$26))</f>
        <v>405.41968911917098</v>
      </c>
      <c r="AA27" s="11">
        <f>(Z26+$E$3)*$E$4</f>
        <v>362.69430051813475</v>
      </c>
      <c r="AB27" s="7"/>
      <c r="AC27" s="7"/>
      <c r="AD27" s="7"/>
      <c r="AE27" s="7"/>
      <c r="AF27" s="7"/>
      <c r="AG27" s="7"/>
      <c r="AH27" s="7"/>
      <c r="AJ27" s="1">
        <f t="shared" si="4"/>
        <v>61</v>
      </c>
      <c r="AK27" s="4">
        <f t="shared" si="5"/>
        <v>1173796.765992885</v>
      </c>
      <c r="AM27" s="1">
        <f t="shared" si="6"/>
        <v>61</v>
      </c>
      <c r="AN27" s="7">
        <f t="shared" si="7"/>
        <v>9093.9980633875311</v>
      </c>
      <c r="AO27" s="7"/>
      <c r="AP27" s="1">
        <f t="shared" si="8"/>
        <v>61</v>
      </c>
      <c r="AQ27" s="7">
        <f>AQ26*(1+$AQ$2)</f>
        <v>18187.996126775062</v>
      </c>
      <c r="AS27" s="1">
        <f t="shared" si="9"/>
        <v>61</v>
      </c>
      <c r="AT27" s="7">
        <f t="shared" si="2"/>
        <v>124336.06249876351</v>
      </c>
    </row>
    <row r="28" spans="1:46">
      <c r="A28" s="1"/>
      <c r="B28" s="1"/>
      <c r="D28" s="1">
        <f t="shared" si="3"/>
        <v>62</v>
      </c>
      <c r="E28" s="11">
        <f t="shared" si="0"/>
        <v>54486.777627474083</v>
      </c>
      <c r="F28" s="11">
        <f>($B$8*(($B$9)*(1+$E$2)^(D28-$B$19)))</f>
        <v>32619.242475514995</v>
      </c>
      <c r="G28" s="11">
        <f t="shared" si="1"/>
        <v>2917.6100214210624</v>
      </c>
      <c r="H28" s="11">
        <f t="shared" si="10"/>
        <v>1782.9839019795381</v>
      </c>
      <c r="I28" s="11">
        <f t="shared" si="11"/>
        <v>1621.1445943784215</v>
      </c>
      <c r="J28" s="11">
        <f t="shared" si="12"/>
        <v>1500.0951569160798</v>
      </c>
      <c r="K28" s="11">
        <f t="shared" si="13"/>
        <v>1388.9457352516711</v>
      </c>
      <c r="L28" s="7">
        <f t="shared" si="14"/>
        <v>1286.0598528568717</v>
      </c>
      <c r="M28" s="7">
        <f t="shared" si="15"/>
        <v>1190.7961272201667</v>
      </c>
      <c r="N28" s="7">
        <f t="shared" si="16"/>
        <v>1102.5890056213238</v>
      </c>
      <c r="O28" s="7">
        <f t="shared" si="17"/>
        <v>1020.9157459111879</v>
      </c>
      <c r="P28" s="7">
        <f t="shared" si="18"/>
        <v>945.29235732405641</v>
      </c>
      <c r="Q28" s="7">
        <f t="shared" si="19"/>
        <v>875.27070122594216</v>
      </c>
      <c r="R28" s="7">
        <f t="shared" si="20"/>
        <v>810.43583446846367</v>
      </c>
      <c r="S28" s="7">
        <f t="shared" si="21"/>
        <v>750.40355043376269</v>
      </c>
      <c r="T28" s="7">
        <f t="shared" si="22"/>
        <v>694.81810225348386</v>
      </c>
      <c r="U28" s="7">
        <f t="shared" si="23"/>
        <v>643.35009467915165</v>
      </c>
      <c r="V28" s="7">
        <f t="shared" si="24"/>
        <v>595.69453211032567</v>
      </c>
      <c r="W28" s="7">
        <f t="shared" si="25"/>
        <v>551.56901121326439</v>
      </c>
      <c r="X28" s="7">
        <f t="shared" si="26"/>
        <v>510.71204741968921</v>
      </c>
      <c r="Y28" s="7">
        <f t="shared" si="27"/>
        <v>472.88152538860112</v>
      </c>
      <c r="Z28" s="7">
        <f t="shared" si="28"/>
        <v>437.85326424870476</v>
      </c>
      <c r="AA28" s="7">
        <f t="shared" ref="AA28:AA34" si="29">$AA$27*((1+$E$4)*(1+$E$2)^($D28-$D$27))</f>
        <v>405.41968911917098</v>
      </c>
      <c r="AB28" s="11">
        <f>(AA27+$E$3)*$E$4</f>
        <v>362.69430051813475</v>
      </c>
      <c r="AC28" s="7"/>
      <c r="AD28" s="7"/>
      <c r="AE28" s="7"/>
      <c r="AF28" s="7"/>
      <c r="AG28" s="7"/>
      <c r="AH28" s="7"/>
      <c r="AJ28" s="1">
        <f t="shared" si="4"/>
        <v>62</v>
      </c>
      <c r="AK28" s="4">
        <f t="shared" si="5"/>
        <v>1278500.5072723159</v>
      </c>
      <c r="AM28" s="1">
        <f t="shared" si="6"/>
        <v>62</v>
      </c>
      <c r="AN28" s="7">
        <f t="shared" si="7"/>
        <v>9275.8780246552815</v>
      </c>
      <c r="AO28" s="7"/>
      <c r="AP28" s="1">
        <f t="shared" si="8"/>
        <v>62</v>
      </c>
      <c r="AQ28" s="7">
        <f>AQ27*(1+$AQ$2)</f>
        <v>18551.756049310563</v>
      </c>
      <c r="AS28" s="1">
        <f t="shared" si="9"/>
        <v>62</v>
      </c>
      <c r="AT28" s="7">
        <f t="shared" si="2"/>
        <v>133454.43199233257</v>
      </c>
    </row>
    <row r="29" spans="1:46">
      <c r="A29" s="20" t="s">
        <v>35</v>
      </c>
      <c r="B29" s="20"/>
      <c r="D29" s="1">
        <f t="shared" si="3"/>
        <v>63</v>
      </c>
      <c r="E29" s="11">
        <f t="shared" si="0"/>
        <v>59222.123982749734</v>
      </c>
      <c r="F29" s="11">
        <f>($B$8*(($B$9)*(1+$E$2)^(D29-$B$19)))</f>
        <v>35228.781873556196</v>
      </c>
      <c r="G29" s="11">
        <f t="shared" si="1"/>
        <v>3151.0188231347483</v>
      </c>
      <c r="H29" s="11">
        <f t="shared" si="10"/>
        <v>1925.6226141379013</v>
      </c>
      <c r="I29" s="11">
        <f t="shared" si="11"/>
        <v>1750.836161928695</v>
      </c>
      <c r="J29" s="11">
        <f t="shared" si="12"/>
        <v>1620.1027694693664</v>
      </c>
      <c r="K29" s="11">
        <f t="shared" si="13"/>
        <v>1500.0613940718049</v>
      </c>
      <c r="L29" s="7">
        <f t="shared" si="14"/>
        <v>1388.9446410854216</v>
      </c>
      <c r="M29" s="7">
        <f t="shared" si="15"/>
        <v>1286.0598173977801</v>
      </c>
      <c r="N29" s="7">
        <f t="shared" si="16"/>
        <v>1190.7961260710299</v>
      </c>
      <c r="O29" s="7">
        <f t="shared" si="17"/>
        <v>1102.5890055840832</v>
      </c>
      <c r="P29" s="7">
        <f t="shared" si="18"/>
        <v>1020.915745909981</v>
      </c>
      <c r="Q29" s="7">
        <f t="shared" si="19"/>
        <v>945.29235732401742</v>
      </c>
      <c r="R29" s="7">
        <f t="shared" si="20"/>
        <v>875.2707012259408</v>
      </c>
      <c r="S29" s="7">
        <f t="shared" si="21"/>
        <v>810.43583446846367</v>
      </c>
      <c r="T29" s="7">
        <f t="shared" si="22"/>
        <v>750.40355043376269</v>
      </c>
      <c r="U29" s="7">
        <f t="shared" si="23"/>
        <v>694.81810225348386</v>
      </c>
      <c r="V29" s="7">
        <f t="shared" si="24"/>
        <v>643.35009467915165</v>
      </c>
      <c r="W29" s="7">
        <f t="shared" si="25"/>
        <v>595.69453211032567</v>
      </c>
      <c r="X29" s="7">
        <f t="shared" si="26"/>
        <v>551.56901121326439</v>
      </c>
      <c r="Y29" s="7">
        <f t="shared" si="27"/>
        <v>510.71204741968921</v>
      </c>
      <c r="Z29" s="7">
        <f t="shared" si="28"/>
        <v>472.88152538860112</v>
      </c>
      <c r="AA29" s="7">
        <f t="shared" si="29"/>
        <v>437.85326424870476</v>
      </c>
      <c r="AB29" s="7">
        <f t="shared" ref="AB29:AB34" si="30">$AB$28*((1+$E$4)*(1+$E$2)^($D29-$D$28))</f>
        <v>405.41968911917098</v>
      </c>
      <c r="AC29" s="11">
        <f>(AB28+$E$3)*$E$4</f>
        <v>362.69430051813475</v>
      </c>
      <c r="AD29" s="7"/>
      <c r="AE29" s="7"/>
      <c r="AF29" s="7"/>
      <c r="AG29" s="7"/>
      <c r="AH29" s="7"/>
      <c r="AJ29" s="1">
        <f t="shared" si="4"/>
        <v>63</v>
      </c>
      <c r="AK29" s="4">
        <f t="shared" si="5"/>
        <v>1391580.5478541013</v>
      </c>
      <c r="AM29" s="1">
        <f t="shared" si="6"/>
        <v>63</v>
      </c>
      <c r="AN29" s="7">
        <f t="shared" si="7"/>
        <v>9461.3955851483879</v>
      </c>
      <c r="AO29" s="7"/>
      <c r="AP29" s="1">
        <f t="shared" si="8"/>
        <v>63</v>
      </c>
      <c r="AQ29" s="7">
        <f>AQ28*(1+$AQ$2)</f>
        <v>18922.791170296776</v>
      </c>
      <c r="AS29" s="1">
        <f t="shared" si="9"/>
        <v>63</v>
      </c>
      <c r="AT29" s="7">
        <f t="shared" si="2"/>
        <v>143269.53265235896</v>
      </c>
    </row>
    <row r="30" spans="1:46">
      <c r="A30" s="1">
        <f>$B$19+1</f>
        <v>41</v>
      </c>
      <c r="B30" s="7">
        <f>B23*(1+B27)</f>
        <v>60000</v>
      </c>
      <c r="D30" s="1">
        <f t="shared" si="3"/>
        <v>64</v>
      </c>
      <c r="E30" s="11">
        <f t="shared" si="0"/>
        <v>64336.298046447431</v>
      </c>
      <c r="F30" s="11">
        <f>($B$8*(($B$9)*(1+$E$2)^(D30-$B$19)))</f>
        <v>38047.08442344069</v>
      </c>
      <c r="G30" s="11">
        <f t="shared" si="1"/>
        <v>3403.100328985528</v>
      </c>
      <c r="H30" s="11">
        <f t="shared" si="10"/>
        <v>2079.6724232689339</v>
      </c>
      <c r="I30" s="11">
        <f t="shared" si="11"/>
        <v>1890.9030548829908</v>
      </c>
      <c r="J30" s="11">
        <f t="shared" si="12"/>
        <v>1749.7109910269153</v>
      </c>
      <c r="K30" s="11">
        <f t="shared" si="13"/>
        <v>1620.0663055975494</v>
      </c>
      <c r="L30" s="7">
        <f t="shared" si="14"/>
        <v>1500.0602123722554</v>
      </c>
      <c r="M30" s="7">
        <f t="shared" si="15"/>
        <v>1388.9446027896026</v>
      </c>
      <c r="N30" s="7">
        <f t="shared" si="16"/>
        <v>1286.0598161567123</v>
      </c>
      <c r="O30" s="7">
        <f t="shared" si="17"/>
        <v>1190.7961260308098</v>
      </c>
      <c r="P30" s="7">
        <f t="shared" si="18"/>
        <v>1102.5890055827797</v>
      </c>
      <c r="Q30" s="7">
        <f t="shared" si="19"/>
        <v>1020.9157459099389</v>
      </c>
      <c r="R30" s="7">
        <f t="shared" si="20"/>
        <v>945.29235732401594</v>
      </c>
      <c r="S30" s="7">
        <f t="shared" si="21"/>
        <v>875.2707012259408</v>
      </c>
      <c r="T30" s="7">
        <f t="shared" si="22"/>
        <v>810.43583446846367</v>
      </c>
      <c r="U30" s="7">
        <f t="shared" si="23"/>
        <v>750.40355043376269</v>
      </c>
      <c r="V30" s="7">
        <f t="shared" si="24"/>
        <v>694.81810225348386</v>
      </c>
      <c r="W30" s="7">
        <f t="shared" si="25"/>
        <v>643.35009467915165</v>
      </c>
      <c r="X30" s="7">
        <f t="shared" si="26"/>
        <v>595.69453211032567</v>
      </c>
      <c r="Y30" s="7">
        <f t="shared" si="27"/>
        <v>551.56901121326439</v>
      </c>
      <c r="Z30" s="7">
        <f t="shared" si="28"/>
        <v>510.71204741968921</v>
      </c>
      <c r="AA30" s="7">
        <f t="shared" si="29"/>
        <v>472.88152538860112</v>
      </c>
      <c r="AB30" s="7">
        <f t="shared" si="30"/>
        <v>437.85326424870476</v>
      </c>
      <c r="AC30" s="7">
        <f>$AC$29*((1+$E$4)*(1+$E$2)^($D30-$D$29))</f>
        <v>405.41968911917098</v>
      </c>
      <c r="AD30" s="11">
        <f>(AC29+$E$3)*$E$4</f>
        <v>362.69430051813475</v>
      </c>
      <c r="AE30" s="7"/>
      <c r="AF30" s="7"/>
      <c r="AG30" s="7"/>
      <c r="AH30" s="7"/>
      <c r="AJ30" s="1">
        <f t="shared" si="4"/>
        <v>64</v>
      </c>
      <c r="AK30" s="4">
        <f t="shared" si="5"/>
        <v>1513706.9916824296</v>
      </c>
      <c r="AM30" s="1">
        <f t="shared" si="6"/>
        <v>64</v>
      </c>
      <c r="AN30" s="7">
        <f t="shared" si="7"/>
        <v>9650.6234968513563</v>
      </c>
      <c r="AO30" s="7"/>
      <c r="AP30" s="1">
        <f t="shared" si="8"/>
        <v>64</v>
      </c>
      <c r="AQ30" s="7">
        <f>AQ29*(1+$AQ$2)</f>
        <v>19301.246993702713</v>
      </c>
      <c r="AS30" s="1">
        <f t="shared" si="9"/>
        <v>64</v>
      </c>
      <c r="AT30" s="7">
        <f t="shared" si="2"/>
        <v>153836.44820429868</v>
      </c>
    </row>
    <row r="31" spans="1:46">
      <c r="A31" s="1">
        <f>A30+1</f>
        <v>42</v>
      </c>
      <c r="B31" s="7">
        <f>B30*(1+$B$27)</f>
        <v>60000</v>
      </c>
      <c r="D31" s="1">
        <f t="shared" si="3"/>
        <v>65</v>
      </c>
      <c r="E31" s="11">
        <f t="shared" si="0"/>
        <v>69859.606035240926</v>
      </c>
      <c r="F31" s="11">
        <f>($B$8*(($B$9)*(1+$E$2)^(D31-$B$19)))</f>
        <v>41090.851177315948</v>
      </c>
      <c r="G31" s="11">
        <f t="shared" si="1"/>
        <v>3675.3483553043702</v>
      </c>
      <c r="H31" s="11">
        <f t="shared" si="10"/>
        <v>2246.0462171304484</v>
      </c>
      <c r="I31" s="11">
        <f t="shared" si="11"/>
        <v>2042.1752992736306</v>
      </c>
      <c r="J31" s="11">
        <f t="shared" si="12"/>
        <v>1889.6878703090688</v>
      </c>
      <c r="K31" s="11">
        <f t="shared" si="13"/>
        <v>1749.6716100453532</v>
      </c>
      <c r="L31" s="7">
        <f t="shared" si="14"/>
        <v>1620.0650293620361</v>
      </c>
      <c r="M31" s="7">
        <f t="shared" si="15"/>
        <v>1500.060171012771</v>
      </c>
      <c r="N31" s="7">
        <f t="shared" si="16"/>
        <v>1388.9446014492494</v>
      </c>
      <c r="O31" s="7">
        <f t="shared" si="17"/>
        <v>1286.0598161132748</v>
      </c>
      <c r="P31" s="7">
        <f t="shared" si="18"/>
        <v>1190.7961260294021</v>
      </c>
      <c r="Q31" s="7">
        <f t="shared" si="19"/>
        <v>1102.5890055827342</v>
      </c>
      <c r="R31" s="7">
        <f t="shared" si="20"/>
        <v>1020.9157459099373</v>
      </c>
      <c r="S31" s="7">
        <f t="shared" si="21"/>
        <v>945.29235732401594</v>
      </c>
      <c r="T31" s="7">
        <f t="shared" si="22"/>
        <v>875.2707012259408</v>
      </c>
      <c r="U31" s="7">
        <f t="shared" si="23"/>
        <v>810.43583446846367</v>
      </c>
      <c r="V31" s="7">
        <f t="shared" si="24"/>
        <v>750.40355043376269</v>
      </c>
      <c r="W31" s="7">
        <f t="shared" si="25"/>
        <v>694.81810225348386</v>
      </c>
      <c r="X31" s="7">
        <f t="shared" si="26"/>
        <v>643.35009467915165</v>
      </c>
      <c r="Y31" s="7">
        <f t="shared" si="27"/>
        <v>595.69453211032567</v>
      </c>
      <c r="Z31" s="7">
        <f t="shared" si="28"/>
        <v>551.56901121326439</v>
      </c>
      <c r="AA31" s="7">
        <f t="shared" si="29"/>
        <v>510.71204741968921</v>
      </c>
      <c r="AB31" s="7">
        <f t="shared" si="30"/>
        <v>472.88152538860112</v>
      </c>
      <c r="AC31" s="7">
        <f>$AC$29*((1+$E$4)*(1+$E$2)^($D31-$D$29))</f>
        <v>437.85326424870476</v>
      </c>
      <c r="AD31" s="7">
        <f>$AD$30*((1+$E$4)*(1+$E$2)^($D31-$D$30))</f>
        <v>405.41968911917098</v>
      </c>
      <c r="AE31" s="11">
        <f>(AD30+$E$3)*$E$4</f>
        <v>362.69430051813475</v>
      </c>
      <c r="AF31" s="7"/>
      <c r="AG31" s="7"/>
      <c r="AH31" s="7"/>
      <c r="AJ31" s="1">
        <f t="shared" si="4"/>
        <v>65</v>
      </c>
      <c r="AK31" s="4">
        <f t="shared" si="5"/>
        <v>1645603.5510170241</v>
      </c>
      <c r="AM31" s="1">
        <f t="shared" si="6"/>
        <v>65</v>
      </c>
      <c r="AN31" s="7">
        <f t="shared" si="7"/>
        <v>9843.6359667883844</v>
      </c>
      <c r="AO31" s="7"/>
      <c r="AP31" s="1">
        <f t="shared" si="8"/>
        <v>65</v>
      </c>
      <c r="AQ31" s="7">
        <f>AQ30*(1+$AQ$2)</f>
        <v>19687.271933576769</v>
      </c>
      <c r="AS31" s="1">
        <f t="shared" si="9"/>
        <v>65</v>
      </c>
      <c r="AT31" s="7">
        <f t="shared" si="2"/>
        <v>165214.65597628703</v>
      </c>
    </row>
    <row r="32" spans="1:46">
      <c r="A32" s="1">
        <f t="shared" ref="A32:A57" si="31">A31+1</f>
        <v>43</v>
      </c>
      <c r="B32" s="7">
        <f>B31*(1+$B$27)</f>
        <v>60000</v>
      </c>
      <c r="D32" s="1">
        <f t="shared" si="3"/>
        <v>66</v>
      </c>
      <c r="E32" s="11">
        <f t="shared" si="0"/>
        <v>75824.778663137913</v>
      </c>
      <c r="F32" s="11">
        <f>($B$8*(($B$9)*(1+$E$2)^(D32-$B$19)))</f>
        <v>44378.119271501222</v>
      </c>
      <c r="G32" s="11">
        <f t="shared" si="1"/>
        <v>3969.3762237287206</v>
      </c>
      <c r="H32" s="11">
        <f t="shared" si="10"/>
        <v>2425.7299145008842</v>
      </c>
      <c r="I32" s="11">
        <f t="shared" si="11"/>
        <v>2205.5493232155209</v>
      </c>
      <c r="J32" s="11">
        <f t="shared" si="12"/>
        <v>2040.8628999337948</v>
      </c>
      <c r="K32" s="11">
        <f t="shared" si="13"/>
        <v>1889.6453388489815</v>
      </c>
      <c r="L32" s="7">
        <f t="shared" si="14"/>
        <v>1749.6702317109985</v>
      </c>
      <c r="M32" s="7">
        <f t="shared" si="15"/>
        <v>1620.0649846937929</v>
      </c>
      <c r="N32" s="7">
        <f t="shared" si="16"/>
        <v>1500.0601695651894</v>
      </c>
      <c r="O32" s="7">
        <f t="shared" si="17"/>
        <v>1388.9446014023367</v>
      </c>
      <c r="P32" s="7">
        <f t="shared" si="18"/>
        <v>1286.0598161117543</v>
      </c>
      <c r="Q32" s="7">
        <f t="shared" si="19"/>
        <v>1190.796126029353</v>
      </c>
      <c r="R32" s="7">
        <f t="shared" si="20"/>
        <v>1102.5890055827326</v>
      </c>
      <c r="S32" s="7">
        <f t="shared" si="21"/>
        <v>1020.9157459099373</v>
      </c>
      <c r="T32" s="7">
        <f t="shared" si="22"/>
        <v>945.29235732401594</v>
      </c>
      <c r="U32" s="7">
        <f t="shared" si="23"/>
        <v>875.2707012259408</v>
      </c>
      <c r="V32" s="7">
        <f t="shared" si="24"/>
        <v>810.43583446846367</v>
      </c>
      <c r="W32" s="7">
        <f t="shared" si="25"/>
        <v>750.40355043376269</v>
      </c>
      <c r="X32" s="7">
        <f t="shared" si="26"/>
        <v>694.81810225348386</v>
      </c>
      <c r="Y32" s="7">
        <f t="shared" si="27"/>
        <v>643.35009467915165</v>
      </c>
      <c r="Z32" s="7">
        <f t="shared" si="28"/>
        <v>595.69453211032567</v>
      </c>
      <c r="AA32" s="7">
        <f t="shared" si="29"/>
        <v>551.56901121326439</v>
      </c>
      <c r="AB32" s="7">
        <f t="shared" si="30"/>
        <v>510.71204741968921</v>
      </c>
      <c r="AC32" s="7">
        <f>$AC$29*((1+$E$4)*(1+$E$2)^($D32-$D$29))</f>
        <v>472.88152538860112</v>
      </c>
      <c r="AD32" s="7">
        <f>$AD$30*((1+$E$4)*(1+$E$2)^($D32-$D$30))</f>
        <v>437.85326424870476</v>
      </c>
      <c r="AE32" s="7">
        <f>$AE$31*((1+$E$4)*(1+$E$2)^($D32-$D$31))</f>
        <v>405.41968911917098</v>
      </c>
      <c r="AF32" s="11">
        <f>(AE31+$E$3)*$E$4</f>
        <v>362.69430051813475</v>
      </c>
      <c r="AG32" s="7"/>
      <c r="AH32" s="7"/>
      <c r="AJ32" s="1">
        <f t="shared" si="4"/>
        <v>66</v>
      </c>
      <c r="AK32" s="4">
        <f t="shared" si="5"/>
        <v>1788051.835098386</v>
      </c>
      <c r="AM32" s="1">
        <f t="shared" si="6"/>
        <v>66</v>
      </c>
      <c r="AN32" s="7">
        <f t="shared" si="7"/>
        <v>10040.508686124153</v>
      </c>
      <c r="AO32" s="7"/>
      <c r="AP32" s="1">
        <f t="shared" si="8"/>
        <v>66</v>
      </c>
      <c r="AQ32" s="7">
        <f>AQ31*(1+$AQ$2)</f>
        <v>20081.017372248305</v>
      </c>
      <c r="AS32" s="1">
        <f t="shared" si="9"/>
        <v>66</v>
      </c>
      <c r="AT32" s="7">
        <f t="shared" si="2"/>
        <v>177468.37812544583</v>
      </c>
    </row>
    <row r="33" spans="1:46">
      <c r="A33" s="1">
        <f t="shared" si="31"/>
        <v>44</v>
      </c>
      <c r="B33" s="7">
        <f>B32*(1+$B$27)</f>
        <v>60000</v>
      </c>
      <c r="D33" s="1">
        <f>D32+1</f>
        <v>67</v>
      </c>
      <c r="E33" s="11">
        <f t="shared" si="0"/>
        <v>82267.165101266684</v>
      </c>
      <c r="F33" s="11">
        <f>($B$8*(($B$9)*(1+$E$2)^(D33-$B$19)))</f>
        <v>47928.368813221328</v>
      </c>
      <c r="G33" s="11">
        <f t="shared" si="1"/>
        <v>4286.9263216270174</v>
      </c>
      <c r="H33" s="11">
        <f t="shared" si="10"/>
        <v>2619.7883076609555</v>
      </c>
      <c r="I33" s="11">
        <f t="shared" si="11"/>
        <v>2381.9932690727624</v>
      </c>
      <c r="J33" s="11">
        <f t="shared" si="12"/>
        <v>2204.131931928498</v>
      </c>
      <c r="K33" s="11">
        <f t="shared" si="13"/>
        <v>2040.8169659569005</v>
      </c>
      <c r="L33" s="7">
        <f t="shared" si="14"/>
        <v>1889.6438502478786</v>
      </c>
      <c r="M33" s="7">
        <f t="shared" si="15"/>
        <v>1749.6701834692958</v>
      </c>
      <c r="N33" s="7">
        <f t="shared" si="16"/>
        <v>1620.0649831304047</v>
      </c>
      <c r="O33" s="7">
        <f t="shared" si="17"/>
        <v>1500.0601695145237</v>
      </c>
      <c r="P33" s="7">
        <f t="shared" si="18"/>
        <v>1388.9446014006946</v>
      </c>
      <c r="Q33" s="7">
        <f t="shared" si="19"/>
        <v>1286.0598161117014</v>
      </c>
      <c r="R33" s="7">
        <f t="shared" si="20"/>
        <v>1190.7961260293512</v>
      </c>
      <c r="S33" s="7">
        <f t="shared" si="21"/>
        <v>1102.5890055827326</v>
      </c>
      <c r="T33" s="7">
        <f t="shared" si="22"/>
        <v>1020.9157459099373</v>
      </c>
      <c r="U33" s="7">
        <f t="shared" si="23"/>
        <v>945.29235732401594</v>
      </c>
      <c r="V33" s="7">
        <f t="shared" si="24"/>
        <v>875.2707012259408</v>
      </c>
      <c r="W33" s="7">
        <f t="shared" si="25"/>
        <v>810.43583446846367</v>
      </c>
      <c r="X33" s="7">
        <f t="shared" si="26"/>
        <v>750.40355043376269</v>
      </c>
      <c r="Y33" s="7">
        <f t="shared" si="27"/>
        <v>694.81810225348386</v>
      </c>
      <c r="Z33" s="7">
        <f t="shared" si="28"/>
        <v>643.35009467915165</v>
      </c>
      <c r="AA33" s="7">
        <f t="shared" si="29"/>
        <v>595.69453211032567</v>
      </c>
      <c r="AB33" s="7">
        <f t="shared" si="30"/>
        <v>551.56901121326439</v>
      </c>
      <c r="AC33" s="7">
        <f>$AC$29*((1+$E$4)*(1+$E$2)^($D33-$D$29))</f>
        <v>510.71204741968921</v>
      </c>
      <c r="AD33" s="7">
        <f>$AD$30*((1+$E$4)*(1+$E$2)^($D33-$D$30))</f>
        <v>472.88152538860112</v>
      </c>
      <c r="AE33" s="7">
        <f>$AE$31*((1+$E$4)*(1+$E$2)^($D33-$D$31))</f>
        <v>437.85326424870476</v>
      </c>
      <c r="AF33" s="7">
        <f>$AF$32*((1+$E$4)*(1+$E$2)^($D33-$D$32))</f>
        <v>405.41968911917098</v>
      </c>
      <c r="AG33" s="11">
        <f>(AF32+$E$3)*$E$4</f>
        <v>362.69430051813475</v>
      </c>
      <c r="AH33" s="7"/>
      <c r="AJ33" s="1">
        <f t="shared" si="4"/>
        <v>67</v>
      </c>
      <c r="AK33" s="4">
        <f t="shared" si="5"/>
        <v>1941895.9819062571</v>
      </c>
      <c r="AM33" s="1">
        <f t="shared" si="6"/>
        <v>67</v>
      </c>
      <c r="AN33" s="7">
        <f t="shared" si="7"/>
        <v>10241.318859846635</v>
      </c>
      <c r="AO33" s="7"/>
      <c r="AP33" s="1">
        <f t="shared" si="8"/>
        <v>67</v>
      </c>
      <c r="AQ33" s="7">
        <f>AQ32*(1+$AQ$2)</f>
        <v>20482.63771969327</v>
      </c>
      <c r="AS33" s="1">
        <f t="shared" si="9"/>
        <v>67</v>
      </c>
      <c r="AT33" s="7">
        <f t="shared" si="2"/>
        <v>190666.96095705687</v>
      </c>
    </row>
    <row r="34" spans="1:46">
      <c r="A34" s="1">
        <f t="shared" si="31"/>
        <v>45</v>
      </c>
      <c r="B34" s="7">
        <f>B33*(1+$B$27)</f>
        <v>60000</v>
      </c>
      <c r="D34" s="1">
        <f>D33+1</f>
        <v>68</v>
      </c>
      <c r="E34" s="11">
        <f t="shared" si="0"/>
        <v>89224.942454445714</v>
      </c>
      <c r="F34" s="11">
        <f>($B$8*(($B$9)*(1+$E$2)^(D34-$B$19)))</f>
        <v>51762.638318279023</v>
      </c>
      <c r="G34" s="11">
        <f t="shared" si="1"/>
        <v>4629.8804273571795</v>
      </c>
      <c r="H34" s="11">
        <f t="shared" si="10"/>
        <v>2829.3713722738316</v>
      </c>
      <c r="I34" s="11">
        <f t="shared" si="11"/>
        <v>2572.5527305985838</v>
      </c>
      <c r="J34" s="11">
        <f t="shared" si="12"/>
        <v>2380.4624864827779</v>
      </c>
      <c r="K34" s="11">
        <f t="shared" si="13"/>
        <v>2204.0823232334524</v>
      </c>
      <c r="L34" s="7">
        <f t="shared" si="14"/>
        <v>2040.8153582677094</v>
      </c>
      <c r="M34" s="7">
        <f t="shared" si="15"/>
        <v>1889.6437981468398</v>
      </c>
      <c r="N34" s="7">
        <f t="shared" si="16"/>
        <v>1749.6701817808369</v>
      </c>
      <c r="O34" s="7">
        <f t="shared" si="17"/>
        <v>1620.0649830756859</v>
      </c>
      <c r="P34" s="7">
        <f t="shared" si="18"/>
        <v>1500.0601695127502</v>
      </c>
      <c r="Q34" s="7">
        <f t="shared" si="19"/>
        <v>1388.9446014006373</v>
      </c>
      <c r="R34" s="7">
        <f t="shared" si="20"/>
        <v>1286.0598161116993</v>
      </c>
      <c r="S34" s="7">
        <f t="shared" si="21"/>
        <v>1190.7961260293512</v>
      </c>
      <c r="T34" s="7">
        <f t="shared" si="22"/>
        <v>1102.5890055827326</v>
      </c>
      <c r="U34" s="7">
        <f t="shared" si="23"/>
        <v>1020.9157459099373</v>
      </c>
      <c r="V34" s="7">
        <f t="shared" si="24"/>
        <v>945.29235732401594</v>
      </c>
      <c r="W34" s="7">
        <f t="shared" si="25"/>
        <v>875.2707012259408</v>
      </c>
      <c r="X34" s="7">
        <f t="shared" si="26"/>
        <v>810.43583446846367</v>
      </c>
      <c r="Y34" s="7">
        <f t="shared" si="27"/>
        <v>750.40355043376269</v>
      </c>
      <c r="Z34" s="7">
        <f t="shared" si="28"/>
        <v>694.81810225348386</v>
      </c>
      <c r="AA34" s="7">
        <f t="shared" si="29"/>
        <v>643.35009467915165</v>
      </c>
      <c r="AB34" s="7">
        <f t="shared" si="30"/>
        <v>595.69453211032567</v>
      </c>
      <c r="AC34" s="7">
        <f>$AC$29*((1+$E$4)*(1+$E$2)^($D34-$D$29))</f>
        <v>551.56901121326439</v>
      </c>
      <c r="AD34" s="7">
        <f>$AD$30*((1+$E$4)*(1+$E$2)^($D34-$D$30))</f>
        <v>510.71204741968921</v>
      </c>
      <c r="AE34" s="7">
        <f>$AE$31*((1+$E$4)*(1+$E$2)^($D34-$D$31))</f>
        <v>472.88152538860112</v>
      </c>
      <c r="AF34" s="7">
        <f>$AF$32*((1+$E$4)*(1+$E$2)^($D34-$D$32))</f>
        <v>437.85326424870476</v>
      </c>
      <c r="AG34" s="7">
        <f>$AG$33*((1+$E$4)*(1+$E$2)^($D34-$D$33))</f>
        <v>405.41968911917098</v>
      </c>
      <c r="AH34" s="11">
        <f>(AG33+$E$3)*$E$4</f>
        <v>362.69430051813475</v>
      </c>
      <c r="AJ34" s="1">
        <f>AJ33+1</f>
        <v>68</v>
      </c>
      <c r="AK34" s="4">
        <f>SUM(AK33+$AK$3)*(1+$AK$2)</f>
        <v>2108047.660458758</v>
      </c>
      <c r="AM34" s="1">
        <f>AM33+1</f>
        <v>68</v>
      </c>
      <c r="AN34" s="7">
        <f>AN33*(1+$AN$2)</f>
        <v>10446.145237043567</v>
      </c>
      <c r="AO34" s="7"/>
      <c r="AP34" s="1">
        <f>AP33+1</f>
        <v>68</v>
      </c>
      <c r="AQ34" s="7">
        <f>AQ33*(1+$AQ$2)</f>
        <v>20892.290474087134</v>
      </c>
      <c r="AS34" s="1">
        <f>AS33+1</f>
        <v>68</v>
      </c>
      <c r="AT34" s="7">
        <f t="shared" si="2"/>
        <v>204885.28458392675</v>
      </c>
    </row>
    <row r="35" spans="1:46">
      <c r="A35" s="1">
        <f t="shared" si="31"/>
        <v>46</v>
      </c>
      <c r="B35" s="7">
        <f>B34*(1+$B$27)</f>
        <v>60000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46">
      <c r="A36" s="1">
        <f t="shared" si="31"/>
        <v>47</v>
      </c>
      <c r="B36" s="7">
        <f>B35*(1+$B$27)</f>
        <v>60000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46">
      <c r="A37" s="1">
        <f t="shared" si="31"/>
        <v>48</v>
      </c>
      <c r="B37" s="7">
        <f>B36*(1+$B$27)</f>
        <v>60000</v>
      </c>
      <c r="C37" s="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46">
      <c r="A38" s="1">
        <f t="shared" si="31"/>
        <v>49</v>
      </c>
      <c r="B38" s="7">
        <f>B37*(1+$B$27)</f>
        <v>60000</v>
      </c>
      <c r="C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46">
      <c r="A39" s="1">
        <f t="shared" si="31"/>
        <v>50</v>
      </c>
      <c r="B39" s="7">
        <f>B38*(1+$B$27)</f>
        <v>60000</v>
      </c>
      <c r="C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46">
      <c r="A40" s="1">
        <f t="shared" si="31"/>
        <v>51</v>
      </c>
      <c r="B40" s="7">
        <f>B39*(1+$B$27)</f>
        <v>60000</v>
      </c>
      <c r="C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46">
      <c r="A41" s="1">
        <f t="shared" si="31"/>
        <v>52</v>
      </c>
      <c r="B41" s="7">
        <f>B40*(1+$B$27)</f>
        <v>60000</v>
      </c>
      <c r="C41" s="1"/>
    </row>
    <row r="42" spans="1:46">
      <c r="A42" s="1">
        <f t="shared" si="31"/>
        <v>53</v>
      </c>
      <c r="B42" s="7">
        <f>B41*(1+$B$27)</f>
        <v>60000</v>
      </c>
      <c r="C42" s="1"/>
    </row>
    <row r="43" spans="1:46">
      <c r="A43" s="1">
        <f t="shared" si="31"/>
        <v>54</v>
      </c>
      <c r="B43" s="7">
        <f>B42*(1+$B$27)</f>
        <v>60000</v>
      </c>
      <c r="C43" s="1"/>
    </row>
    <row r="44" spans="1:46">
      <c r="A44" s="1">
        <f t="shared" si="31"/>
        <v>55</v>
      </c>
      <c r="B44" s="7">
        <f>B43*(1+$B$27)</f>
        <v>60000</v>
      </c>
      <c r="C44" s="1"/>
    </row>
    <row r="45" spans="1:46">
      <c r="A45" s="1">
        <f t="shared" si="31"/>
        <v>56</v>
      </c>
      <c r="B45" s="7">
        <f>B44*(1+$B$27)</f>
        <v>60000</v>
      </c>
      <c r="C45" s="1"/>
    </row>
    <row r="46" spans="1:46">
      <c r="A46" s="1">
        <f t="shared" si="31"/>
        <v>57</v>
      </c>
      <c r="B46" s="7">
        <f>B45*(1+$B$27)</f>
        <v>60000</v>
      </c>
      <c r="C46" s="1"/>
    </row>
    <row r="47" spans="1:46">
      <c r="A47" s="1">
        <f t="shared" si="31"/>
        <v>58</v>
      </c>
      <c r="B47" s="7">
        <f>B46*(1+$B$27)</f>
        <v>60000</v>
      </c>
      <c r="C47" s="1"/>
    </row>
    <row r="48" spans="1:46">
      <c r="A48" s="1">
        <f t="shared" si="31"/>
        <v>59</v>
      </c>
      <c r="B48" s="7">
        <f>B47*(1+$B$27)</f>
        <v>60000</v>
      </c>
      <c r="C48" s="1"/>
    </row>
    <row r="49" spans="1:3">
      <c r="A49" s="1">
        <f t="shared" si="31"/>
        <v>60</v>
      </c>
      <c r="B49" s="7">
        <f>B48*(1+$B$27)</f>
        <v>60000</v>
      </c>
      <c r="C49" s="1"/>
    </row>
    <row r="50" spans="1:3">
      <c r="A50" s="1">
        <f t="shared" si="31"/>
        <v>61</v>
      </c>
      <c r="B50" s="7">
        <f>B49*(1+$B$27)</f>
        <v>60000</v>
      </c>
      <c r="C50" s="1"/>
    </row>
    <row r="51" spans="1:3">
      <c r="A51" s="1">
        <f t="shared" si="31"/>
        <v>62</v>
      </c>
      <c r="B51" s="7">
        <f>B50*(1+$B$27)</f>
        <v>60000</v>
      </c>
      <c r="C51" s="1"/>
    </row>
    <row r="52" spans="1:3">
      <c r="A52" s="1">
        <f t="shared" si="31"/>
        <v>63</v>
      </c>
      <c r="B52" s="7">
        <f>B51*(1+$B$27)</f>
        <v>60000</v>
      </c>
      <c r="C52" s="1"/>
    </row>
    <row r="53" spans="1:3">
      <c r="A53" s="1">
        <f t="shared" si="31"/>
        <v>64</v>
      </c>
      <c r="B53" s="7">
        <f>B52*(1+$B$27)</f>
        <v>60000</v>
      </c>
      <c r="C53" s="1"/>
    </row>
    <row r="54" spans="1:3">
      <c r="A54" s="1">
        <f t="shared" si="31"/>
        <v>65</v>
      </c>
      <c r="B54" s="7">
        <f>B53*(1+$B$27)</f>
        <v>60000</v>
      </c>
      <c r="C54" s="1"/>
    </row>
    <row r="55" spans="1:3">
      <c r="A55" s="1">
        <f t="shared" si="31"/>
        <v>66</v>
      </c>
      <c r="B55" s="7">
        <f>B54*(1+$B$27)</f>
        <v>60000</v>
      </c>
      <c r="C55" s="1"/>
    </row>
    <row r="56" spans="1:3">
      <c r="A56" s="1">
        <f t="shared" si="31"/>
        <v>67</v>
      </c>
      <c r="B56" s="7">
        <f>B55*(1+$B$27)</f>
        <v>60000</v>
      </c>
      <c r="C56" s="1"/>
    </row>
    <row r="57" spans="1:3">
      <c r="A57" s="1">
        <f t="shared" si="31"/>
        <v>68</v>
      </c>
      <c r="B57" s="7">
        <f>B56*(1+$B$27)</f>
        <v>60000</v>
      </c>
      <c r="C57" s="1"/>
    </row>
    <row r="58" spans="1:3" s="1" customFormat="1">
      <c r="B58" s="7"/>
    </row>
    <row r="59" spans="1:3">
      <c r="C59" s="1"/>
    </row>
    <row r="60" spans="1:3">
      <c r="A60" t="s">
        <v>92</v>
      </c>
      <c r="B60" s="26" t="s">
        <v>89</v>
      </c>
      <c r="C60" s="1"/>
    </row>
    <row r="61" spans="1:3">
      <c r="A61" t="s">
        <v>91</v>
      </c>
      <c r="B61" s="26" t="s">
        <v>90</v>
      </c>
      <c r="C61" s="1"/>
    </row>
    <row r="62" spans="1:3">
      <c r="C62" s="1"/>
    </row>
    <row r="63" spans="1:3">
      <c r="C63" s="1"/>
    </row>
    <row r="64" spans="1:3">
      <c r="C64" s="1"/>
    </row>
    <row r="65" spans="1:1">
      <c r="A65" s="1"/>
    </row>
    <row r="66" spans="1:1">
      <c r="A66" s="1"/>
    </row>
    <row r="67" spans="1:1">
      <c r="A67" s="1"/>
    </row>
  </sheetData>
  <mergeCells count="7">
    <mergeCell ref="A15:B15"/>
    <mergeCell ref="AS1:AT1"/>
    <mergeCell ref="A1:B1"/>
    <mergeCell ref="D1:E1"/>
    <mergeCell ref="AJ1:AK1"/>
    <mergeCell ref="AM1:AN1"/>
    <mergeCell ref="AP1:AQ1"/>
  </mergeCells>
  <hyperlinks>
    <hyperlink ref="B61" r:id="rId1"/>
    <hyperlink ref="B60" r:id="rId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125" zoomScaleNormal="125" zoomScalePageLayoutView="125" workbookViewId="0">
      <selection activeCell="B25" sqref="B25"/>
    </sheetView>
  </sheetViews>
  <sheetFormatPr baseColWidth="10" defaultColWidth="8.83203125" defaultRowHeight="12" x14ac:dyDescent="0"/>
  <cols>
    <col min="1" max="1" width="26.6640625" customWidth="1"/>
  </cols>
  <sheetData>
    <row r="1" spans="1:3">
      <c r="A1" s="16"/>
      <c r="B1" s="23" t="s">
        <v>14</v>
      </c>
      <c r="C1" s="1"/>
    </row>
    <row r="2" spans="1:3">
      <c r="A2" s="23" t="s">
        <v>3</v>
      </c>
      <c r="B2" s="21">
        <f>SUM(B3:B24)</f>
        <v>5000</v>
      </c>
      <c r="C2" s="1"/>
    </row>
    <row r="3" spans="1:3">
      <c r="A3" s="2" t="s">
        <v>66</v>
      </c>
      <c r="B3" s="7">
        <v>1500</v>
      </c>
      <c r="C3" s="1"/>
    </row>
    <row r="4" spans="1:3" s="1" customFormat="1" ht="24">
      <c r="A4" s="2" t="s">
        <v>67</v>
      </c>
      <c r="B4" s="7">
        <v>250</v>
      </c>
    </row>
    <row r="5" spans="1:3">
      <c r="A5" s="1" t="s">
        <v>7</v>
      </c>
      <c r="B5" s="7">
        <v>150</v>
      </c>
      <c r="C5" s="1"/>
    </row>
    <row r="6" spans="1:3">
      <c r="A6" s="2" t="s">
        <v>68</v>
      </c>
      <c r="B6" s="7">
        <v>100</v>
      </c>
      <c r="C6" s="1"/>
    </row>
    <row r="7" spans="1:3">
      <c r="A7" s="1" t="s">
        <v>4</v>
      </c>
      <c r="B7" s="7">
        <v>500</v>
      </c>
      <c r="C7" s="1"/>
    </row>
    <row r="8" spans="1:3">
      <c r="A8" s="1" t="s">
        <v>5</v>
      </c>
      <c r="B8" s="7">
        <v>150</v>
      </c>
      <c r="C8" s="1"/>
    </row>
    <row r="9" spans="1:3">
      <c r="A9" s="1" t="s">
        <v>10</v>
      </c>
      <c r="B9" s="7">
        <v>50</v>
      </c>
      <c r="C9" s="1"/>
    </row>
    <row r="10" spans="1:3">
      <c r="A10" s="1" t="s">
        <v>6</v>
      </c>
      <c r="B10" s="7">
        <v>100</v>
      </c>
      <c r="C10" s="1"/>
    </row>
    <row r="11" spans="1:3" s="1" customFormat="1">
      <c r="A11" s="1" t="s">
        <v>80</v>
      </c>
      <c r="B11" s="7">
        <v>200</v>
      </c>
    </row>
    <row r="12" spans="1:3" s="1" customFormat="1">
      <c r="A12" s="2" t="s">
        <v>73</v>
      </c>
      <c r="B12" s="7">
        <v>150</v>
      </c>
    </row>
    <row r="13" spans="1:3">
      <c r="A13" s="2" t="s">
        <v>72</v>
      </c>
      <c r="B13" s="7">
        <v>100</v>
      </c>
      <c r="C13" s="1"/>
    </row>
    <row r="14" spans="1:3">
      <c r="A14" s="1" t="s">
        <v>13</v>
      </c>
      <c r="B14" s="7">
        <v>150</v>
      </c>
      <c r="C14" s="1"/>
    </row>
    <row r="15" spans="1:3">
      <c r="A15" s="2" t="s">
        <v>74</v>
      </c>
      <c r="B15" s="7">
        <v>150</v>
      </c>
      <c r="C15" s="1"/>
    </row>
    <row r="16" spans="1:3">
      <c r="A16" s="1" t="s">
        <v>8</v>
      </c>
      <c r="B16" s="7">
        <v>100</v>
      </c>
      <c r="C16" s="3"/>
    </row>
    <row r="17" spans="1:3" s="1" customFormat="1">
      <c r="A17" s="2" t="s">
        <v>75</v>
      </c>
      <c r="B17" s="7">
        <v>100</v>
      </c>
      <c r="C17" s="3"/>
    </row>
    <row r="18" spans="1:3">
      <c r="A18" s="1" t="s">
        <v>9</v>
      </c>
      <c r="B18" s="7">
        <v>100</v>
      </c>
      <c r="C18" s="1"/>
    </row>
    <row r="19" spans="1:3">
      <c r="A19" s="1" t="s">
        <v>11</v>
      </c>
      <c r="B19" s="7">
        <v>300</v>
      </c>
      <c r="C19" s="1"/>
    </row>
    <row r="20" spans="1:3">
      <c r="A20" s="1" t="s">
        <v>12</v>
      </c>
      <c r="B20" s="7">
        <v>100</v>
      </c>
      <c r="C20" s="1"/>
    </row>
    <row r="21" spans="1:3">
      <c r="A21" s="2" t="s">
        <v>69</v>
      </c>
      <c r="B21" s="7">
        <v>150</v>
      </c>
      <c r="C21" s="1"/>
    </row>
    <row r="22" spans="1:3">
      <c r="A22" s="2" t="s">
        <v>70</v>
      </c>
      <c r="B22" s="7">
        <v>150</v>
      </c>
      <c r="C22" s="3"/>
    </row>
    <row r="23" spans="1:3" s="1" customFormat="1">
      <c r="A23" s="19" t="s">
        <v>81</v>
      </c>
      <c r="B23" s="7">
        <v>300</v>
      </c>
      <c r="C23" s="3"/>
    </row>
    <row r="24" spans="1:3">
      <c r="A24" s="2" t="s">
        <v>71</v>
      </c>
      <c r="B24" s="7">
        <v>150</v>
      </c>
      <c r="C24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 Calculator</vt:lpstr>
      <vt:lpstr>Expenses</vt:lpstr>
    </vt:vector>
  </TitlesOfParts>
  <Manager/>
  <Company/>
  <LinksUpToDate>false</LinksUpToDate>
  <SharedDoc>false</SharedDoc>
  <HyperlinkBase>http://www.tawcan.com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Independence Calculator</dc:title>
  <dc:subject/>
  <dc:creator>Tawcan</dc:creator>
  <cp:keywords/>
  <dc:description/>
  <cp:lastModifiedBy>Bob</cp:lastModifiedBy>
  <cp:lastPrinted>2014-12-04T21:17:19Z</cp:lastPrinted>
  <dcterms:created xsi:type="dcterms:W3CDTF">2012-12-30T15:50:12Z</dcterms:created>
  <dcterms:modified xsi:type="dcterms:W3CDTF">2015-03-16T03:16:20Z</dcterms:modified>
  <cp:category/>
</cp:coreProperties>
</file>