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483" documentId="8_{06579D13-2DF2-49A3-B2C1-D6411B922EA0}" xr6:coauthVersionLast="47" xr6:coauthVersionMax="47" xr10:uidLastSave="{9B46DE9B-00BF-43F9-9AC4-F95E6C50E41F}"/>
  <bookViews>
    <workbookView xWindow="-110" yWindow="-110" windowWidth="19420" windowHeight="11620" tabRatio="830" firstSheet="16" activeTab="19" xr2:uid="{2F49C92C-A2E5-4A6B-9429-02A43E12B5B0}"/>
  </bookViews>
  <sheets>
    <sheet name="Scenarios_retain" sheetId="75" r:id="rId1"/>
    <sheet name="To Do or Upgrade" sheetId="64" r:id="rId2"/>
    <sheet name="Read Me" sheetId="77" r:id="rId3"/>
    <sheet name="Scenarios" sheetId="53" r:id="rId4"/>
    <sheet name="TotalPop" sheetId="54" r:id="rId5"/>
    <sheet name="StochasticParamaters" sheetId="72" r:id="rId6"/>
    <sheet name="PopValues" sheetId="56" r:id="rId7"/>
    <sheet name="SeasonalityCurves" sheetId="58" r:id="rId8"/>
    <sheet name="SeasonalityOffsets (2)" sheetId="94" r:id="rId9"/>
    <sheet name="SeasonalityOffsets" sheetId="66" r:id="rId10"/>
    <sheet name="TV_test" sheetId="93" r:id="rId11"/>
    <sheet name="AggregateDALYs" sheetId="68" r:id="rId12"/>
    <sheet name="AgeSpecific Fertility" sheetId="67" r:id="rId13"/>
    <sheet name="RuralUrban Mortality" sheetId="73" r:id="rId14"/>
    <sheet name="Age band mort calcs" sheetId="78" r:id="rId15"/>
    <sheet name="Data dictionary Scenarios" sheetId="63" r:id="rId16"/>
    <sheet name="Ratios" sheetId="71" r:id="rId17"/>
    <sheet name="Services summary" sheetId="25" r:id="rId18"/>
    <sheet name="Tasks_previous" sheetId="57" r:id="rId19"/>
    <sheet name="TV_Comprehensive_3" sheetId="92" r:id="rId20"/>
    <sheet name="Tasks_previous (2)" sheetId="85" r:id="rId21"/>
    <sheet name="TaskValues_ref" sheetId="83" r:id="rId22"/>
    <sheet name="Cadres_Basic" sheetId="91" r:id="rId23"/>
    <sheet name="Cadres_Comprehensive" sheetId="90" r:id="rId24"/>
    <sheet name="TV_Comprehensive" sheetId="86" r:id="rId25"/>
    <sheet name="TV_Comprehensive_2" sheetId="88" r:id="rId26"/>
    <sheet name="TV_Basic" sheetId="87" r:id="rId27"/>
    <sheet name="TV_Basic_2" sheetId="89" r:id="rId28"/>
    <sheet name="lookups" sheetId="84" r:id="rId29"/>
    <sheet name="Staffing Models" sheetId="82" r:id="rId30"/>
    <sheet name="Prevalences" sheetId="31" r:id="rId31"/>
    <sheet name="DALYs " sheetId="62" r:id="rId32"/>
    <sheet name="CEA" sheetId="59" r:id="rId33"/>
    <sheet name="Work time" sheetId="47" r:id="rId34"/>
    <sheet name="Ssn TB" sheetId="61" r:id="rId35"/>
    <sheet name="Ssn Malaria" sheetId="52" r:id="rId36"/>
    <sheet name="Ssn Nutr" sheetId="51" r:id="rId37"/>
    <sheet name="Ssn Measles" sheetId="50" r:id="rId38"/>
    <sheet name="Staffing" sheetId="21" r:id="rId39"/>
    <sheet name="Services ref" sheetId="22" r:id="rId40"/>
    <sheet name="Coverage impacts" sheetId="24" r:id="rId41"/>
    <sheet name="Demographics_Total" sheetId="26" r:id="rId42"/>
    <sheet name="Pop M" sheetId="18" r:id="rId43"/>
    <sheet name="Pop F" sheetId="19" r:id="rId44"/>
    <sheet name="TB Incidence" sheetId="41" r:id="rId45"/>
    <sheet name="Malaria Incid" sheetId="43" r:id="rId46"/>
    <sheet name="FP mod" sheetId="7" r:id="rId47"/>
    <sheet name="unmet need" sheetId="10" r:id="rId48"/>
    <sheet name="HIV Prev" sheetId="17" r:id="rId49"/>
    <sheet name="HIV Incid" sheetId="37" r:id="rId50"/>
    <sheet name="mort infant" sheetId="9" r:id="rId51"/>
    <sheet name="mort 1-5" sheetId="16" r:id="rId52"/>
    <sheet name="mort 5-9" sheetId="14" r:id="rId53"/>
    <sheet name="mort 10-14" sheetId="15" r:id="rId54"/>
    <sheet name="mort 15-19" sheetId="20" r:id="rId55"/>
    <sheet name="mort 20-24" sheetId="13" r:id="rId56"/>
    <sheet name="mort adult f" sheetId="11" r:id="rId57"/>
    <sheet name="mort adult m" sheetId="12" r:id="rId58"/>
  </sheets>
  <externalReferences>
    <externalReference r:id="rId59"/>
  </externalReferences>
  <definedNames>
    <definedName name="_xlnm._FilterDatabase" localSheetId="18" hidden="1">Tasks_previous!$A$1:$S$103</definedName>
    <definedName name="_xlnm._FilterDatabase" localSheetId="20" hidden="1">'Tasks_previous (2)'!$A$1:$E$21</definedName>
    <definedName name="_xlnm._FilterDatabase" localSheetId="21" hidden="1">TaskValues_ref!$A$1:$Z$220</definedName>
    <definedName name="_xlnm._FilterDatabase" localSheetId="25" hidden="1">TV_Comprehensive_2!$A$1:$S$179</definedName>
    <definedName name="_xlnm._FilterDatabase" localSheetId="19" hidden="1">TV_Comprehensive_3!$A$1:$Q$87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9" i="83" l="1"/>
  <c r="E16" i="83"/>
  <c r="E17" i="83"/>
  <c r="E18" i="83"/>
  <c r="E19" i="83"/>
  <c r="O12" i="83"/>
  <c r="S12" i="83"/>
  <c r="O22" i="83"/>
  <c r="E24" i="83"/>
  <c r="K25" i="83"/>
  <c r="L25" i="83"/>
  <c r="M25" i="83"/>
  <c r="E26" i="83"/>
  <c r="O26" i="83"/>
  <c r="E27" i="83"/>
  <c r="E28" i="83"/>
  <c r="E29" i="83"/>
  <c r="E30" i="83"/>
  <c r="E33" i="83"/>
  <c r="E34" i="83"/>
  <c r="E35" i="83"/>
  <c r="E52" i="83"/>
  <c r="E53" i="83"/>
  <c r="E54" i="83"/>
  <c r="O54" i="83"/>
  <c r="E55" i="83"/>
  <c r="E56" i="83"/>
  <c r="E57" i="83"/>
  <c r="O57" i="83"/>
  <c r="E58" i="83"/>
  <c r="E59" i="83"/>
  <c r="E60" i="83"/>
  <c r="E61" i="83"/>
  <c r="E62" i="83"/>
  <c r="E63" i="83"/>
  <c r="E64" i="83"/>
  <c r="E65" i="83"/>
  <c r="E66" i="83"/>
  <c r="E67" i="83"/>
  <c r="E68" i="83"/>
  <c r="O68" i="83"/>
  <c r="S68" i="83"/>
  <c r="E69" i="83"/>
  <c r="O69" i="83"/>
  <c r="S69" i="83"/>
  <c r="E70" i="83"/>
  <c r="O70" i="83"/>
  <c r="S70" i="83"/>
  <c r="E71" i="83"/>
  <c r="S71" i="83"/>
  <c r="E72" i="83"/>
  <c r="E73" i="83"/>
  <c r="E74" i="83"/>
  <c r="E75" i="83"/>
  <c r="V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3" i="83"/>
  <c r="E114" i="83"/>
  <c r="E115" i="83"/>
  <c r="S115" i="83"/>
  <c r="V115" i="83"/>
  <c r="E116" i="83"/>
  <c r="S116" i="83"/>
  <c r="V116" i="83"/>
  <c r="E117" i="83"/>
  <c r="O117" i="83"/>
  <c r="S117" i="83"/>
  <c r="E118" i="83"/>
  <c r="S118" i="83"/>
  <c r="E119" i="83"/>
  <c r="E120" i="83"/>
  <c r="O123" i="83"/>
  <c r="S123" i="83"/>
  <c r="S126" i="83"/>
  <c r="O127" i="83"/>
  <c r="S127" i="83"/>
  <c r="E128" i="83"/>
  <c r="E129" i="83"/>
  <c r="E130" i="83"/>
  <c r="O133" i="83"/>
  <c r="S133" i="83"/>
  <c r="E134" i="83"/>
  <c r="O134" i="83"/>
  <c r="S134" i="83"/>
  <c r="E135" i="83"/>
  <c r="E140" i="83"/>
  <c r="E141" i="83"/>
  <c r="E142" i="83"/>
  <c r="E143" i="83"/>
  <c r="E144" i="83"/>
  <c r="T144" i="83"/>
  <c r="E145" i="83"/>
  <c r="E146" i="83"/>
  <c r="E147" i="83"/>
  <c r="O147" i="83"/>
  <c r="S147" i="83"/>
  <c r="E148" i="83"/>
  <c r="E149" i="83"/>
  <c r="E150" i="83"/>
  <c r="O150" i="83"/>
  <c r="S150" i="83"/>
  <c r="E151" i="83"/>
  <c r="E152" i="83"/>
  <c r="E153" i="83"/>
  <c r="E154" i="83"/>
  <c r="S154" i="83"/>
  <c r="D158" i="83"/>
  <c r="E158" i="83"/>
  <c r="D159" i="83"/>
  <c r="E159" i="83"/>
  <c r="D160" i="83"/>
  <c r="E160" i="83"/>
  <c r="D161" i="83"/>
  <c r="E161" i="83"/>
  <c r="D162" i="83"/>
  <c r="E162" i="83"/>
  <c r="E163" i="83"/>
  <c r="D164" i="83"/>
  <c r="E164" i="83"/>
  <c r="D165" i="83"/>
  <c r="E165" i="83"/>
  <c r="D166" i="83"/>
  <c r="E166" i="83"/>
  <c r="D167" i="83"/>
  <c r="E167" i="83"/>
  <c r="D168" i="83"/>
  <c r="E168" i="83"/>
  <c r="E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Q116" i="88"/>
  <c r="Q115" i="88"/>
  <c r="R151" i="89"/>
  <c r="R149" i="89"/>
  <c r="R148" i="89"/>
  <c r="Q152" i="89"/>
  <c r="Q150" i="89"/>
  <c r="Q146" i="89"/>
  <c r="Q144" i="89"/>
  <c r="Q141" i="89"/>
  <c r="Q136" i="89"/>
  <c r="Q135" i="89"/>
  <c r="Q133" i="89"/>
  <c r="Q132" i="89"/>
  <c r="Q131" i="89"/>
  <c r="Q128" i="89"/>
  <c r="Q127" i="89"/>
  <c r="Q125" i="89"/>
  <c r="Q122" i="89"/>
  <c r="Q119" i="89"/>
  <c r="Q118" i="89"/>
  <c r="Q117" i="89"/>
  <c r="Q116" i="89"/>
  <c r="Q115" i="89"/>
  <c r="Q114" i="89"/>
  <c r="Q113" i="89"/>
  <c r="Q112" i="89"/>
  <c r="Q111" i="89"/>
  <c r="Q104" i="89"/>
  <c r="Q98" i="89"/>
  <c r="Q97" i="89"/>
  <c r="Q96" i="89"/>
  <c r="Q95" i="89"/>
  <c r="Q94" i="89"/>
  <c r="Q93" i="89"/>
  <c r="Q92" i="89"/>
  <c r="Q91" i="89"/>
  <c r="Q90" i="89"/>
  <c r="Q89" i="89"/>
  <c r="Q88" i="89"/>
  <c r="Q87" i="89"/>
  <c r="Q69" i="89"/>
  <c r="Q68" i="89"/>
  <c r="Q67" i="89"/>
  <c r="Q66" i="89"/>
  <c r="Q61" i="89"/>
  <c r="Q57" i="89"/>
  <c r="Q56" i="89"/>
  <c r="Q55" i="89"/>
  <c r="Q54" i="89"/>
  <c r="Q53" i="89"/>
  <c r="Q45" i="89"/>
  <c r="Q43" i="89"/>
  <c r="Q42" i="89"/>
  <c r="Q41" i="89"/>
  <c r="Q40" i="89"/>
  <c r="Q39" i="89"/>
  <c r="Q38" i="89"/>
  <c r="Q37" i="89"/>
  <c r="Q36" i="89"/>
  <c r="Q32" i="89"/>
  <c r="Q31" i="89"/>
  <c r="Q29" i="89"/>
  <c r="Q28" i="89"/>
  <c r="Q25" i="89"/>
  <c r="Q24" i="89"/>
  <c r="Q23" i="89"/>
  <c r="Q22" i="89"/>
  <c r="Q21" i="89"/>
  <c r="Q20" i="89"/>
  <c r="Q19" i="89"/>
  <c r="Q18" i="89"/>
  <c r="Q17" i="89"/>
  <c r="Q16" i="89"/>
  <c r="Q15" i="89"/>
  <c r="Q14" i="89"/>
  <c r="Q10" i="89"/>
  <c r="Q6" i="89"/>
  <c r="Q5" i="89"/>
  <c r="Q4" i="89"/>
  <c r="Q3" i="89"/>
  <c r="Q2" i="89"/>
  <c r="P144" i="89"/>
  <c r="P136" i="89"/>
  <c r="P118" i="89"/>
  <c r="P116" i="89"/>
  <c r="P115" i="89"/>
  <c r="P113" i="89"/>
  <c r="P111" i="89"/>
  <c r="P103" i="89"/>
  <c r="P102" i="89"/>
  <c r="P93" i="89"/>
  <c r="P88" i="89"/>
  <c r="P87" i="89"/>
  <c r="P45" i="89"/>
  <c r="P40" i="89"/>
  <c r="P31" i="89"/>
  <c r="P20" i="89"/>
  <c r="P17" i="89"/>
  <c r="O152" i="89"/>
  <c r="O150" i="89"/>
  <c r="O146" i="89"/>
  <c r="O141" i="89"/>
  <c r="O135" i="89"/>
  <c r="O133" i="89"/>
  <c r="O132" i="89"/>
  <c r="O131" i="89"/>
  <c r="O128" i="89"/>
  <c r="O127" i="89"/>
  <c r="O125" i="89"/>
  <c r="O122" i="89"/>
  <c r="O119" i="89"/>
  <c r="O117" i="89"/>
  <c r="O114" i="89"/>
  <c r="O112" i="89"/>
  <c r="O104" i="89"/>
  <c r="O103" i="89"/>
  <c r="O102" i="89"/>
  <c r="O98" i="89"/>
  <c r="O97" i="89"/>
  <c r="O96" i="89"/>
  <c r="O95" i="89"/>
  <c r="O94" i="89"/>
  <c r="O92" i="89"/>
  <c r="O91" i="89"/>
  <c r="O90" i="89"/>
  <c r="O89" i="89"/>
  <c r="O69" i="89"/>
  <c r="O68" i="89"/>
  <c r="O67" i="89"/>
  <c r="O66" i="89"/>
  <c r="O61" i="89"/>
  <c r="O57" i="89"/>
  <c r="O56" i="89"/>
  <c r="O55" i="89"/>
  <c r="O54" i="89"/>
  <c r="O53" i="89"/>
  <c r="O47" i="89"/>
  <c r="O45" i="89"/>
  <c r="O43" i="89"/>
  <c r="O42" i="89"/>
  <c r="O41" i="89"/>
  <c r="O39" i="89"/>
  <c r="O38" i="89"/>
  <c r="O37" i="89"/>
  <c r="O36" i="89"/>
  <c r="O32" i="89"/>
  <c r="O30" i="89"/>
  <c r="O29" i="89"/>
  <c r="O28" i="89"/>
  <c r="O27" i="89"/>
  <c r="O25" i="89"/>
  <c r="O24" i="89"/>
  <c r="O23" i="89"/>
  <c r="O22" i="89"/>
  <c r="O21" i="89"/>
  <c r="O19" i="89"/>
  <c r="O18" i="89"/>
  <c r="O16" i="89"/>
  <c r="O15" i="89"/>
  <c r="O14" i="89"/>
  <c r="O10" i="89"/>
  <c r="O6" i="89"/>
  <c r="O5" i="89"/>
  <c r="O4" i="89"/>
  <c r="O3" i="89"/>
  <c r="O2" i="89"/>
  <c r="N152" i="89"/>
  <c r="N150" i="89"/>
  <c r="N146" i="89"/>
  <c r="N141" i="89"/>
  <c r="N135" i="89"/>
  <c r="N133" i="89"/>
  <c r="N132" i="89"/>
  <c r="N131" i="89"/>
  <c r="N128" i="89"/>
  <c r="N127" i="89"/>
  <c r="N125" i="89"/>
  <c r="N122" i="89"/>
  <c r="N119" i="89"/>
  <c r="N118" i="89"/>
  <c r="N117" i="89"/>
  <c r="N116" i="89"/>
  <c r="N115" i="89"/>
  <c r="N114" i="89"/>
  <c r="N113" i="89"/>
  <c r="N112" i="89"/>
  <c r="N111" i="89"/>
  <c r="N104" i="89"/>
  <c r="N103" i="89"/>
  <c r="N102" i="89"/>
  <c r="N98" i="89"/>
  <c r="N97" i="89"/>
  <c r="N96" i="89"/>
  <c r="N95" i="89"/>
  <c r="N94" i="89"/>
  <c r="N92" i="89"/>
  <c r="N91" i="89"/>
  <c r="N90" i="89"/>
  <c r="N89" i="89"/>
  <c r="N88" i="89"/>
  <c r="N87" i="89"/>
  <c r="N69" i="89"/>
  <c r="N68" i="89"/>
  <c r="N67" i="89"/>
  <c r="N66" i="89"/>
  <c r="N61" i="89"/>
  <c r="N60" i="89"/>
  <c r="N57" i="89"/>
  <c r="N56" i="89"/>
  <c r="N55" i="89"/>
  <c r="N54" i="89"/>
  <c r="N53" i="89"/>
  <c r="N47" i="89"/>
  <c r="N46" i="89"/>
  <c r="N45" i="89"/>
  <c r="N44" i="89"/>
  <c r="N43" i="89"/>
  <c r="N42" i="89"/>
  <c r="N41" i="89"/>
  <c r="N40" i="89"/>
  <c r="N39" i="89"/>
  <c r="N38" i="89"/>
  <c r="N37" i="89"/>
  <c r="N36" i="89"/>
  <c r="N32" i="89"/>
  <c r="N30" i="89"/>
  <c r="N29" i="89"/>
  <c r="N28" i="89"/>
  <c r="N27" i="89"/>
  <c r="N25" i="89"/>
  <c r="N24" i="89"/>
  <c r="N23" i="89"/>
  <c r="N22" i="89"/>
  <c r="N21" i="89"/>
  <c r="N20" i="89"/>
  <c r="N19" i="89"/>
  <c r="N18" i="89"/>
  <c r="N17" i="89"/>
  <c r="N16" i="89"/>
  <c r="N15" i="89"/>
  <c r="N14" i="89"/>
  <c r="N13" i="89"/>
  <c r="N12" i="89"/>
  <c r="N11" i="89"/>
  <c r="N10" i="89"/>
  <c r="N6" i="89"/>
  <c r="N5" i="89"/>
  <c r="N4" i="89"/>
  <c r="N3" i="89"/>
  <c r="N2" i="89"/>
  <c r="M133" i="89"/>
  <c r="M119" i="89"/>
  <c r="M112" i="89"/>
  <c r="M111" i="89"/>
  <c r="M102" i="89"/>
  <c r="M96" i="89"/>
  <c r="M89" i="89"/>
  <c r="M57" i="89"/>
  <c r="M41" i="89"/>
  <c r="L152" i="89"/>
  <c r="L150" i="89"/>
  <c r="L146" i="89"/>
  <c r="L144" i="89"/>
  <c r="L141" i="89"/>
  <c r="L136" i="89"/>
  <c r="L135" i="89"/>
  <c r="L133" i="89"/>
  <c r="L131" i="89"/>
  <c r="L128" i="89"/>
  <c r="L122" i="89"/>
  <c r="L119" i="89"/>
  <c r="L118" i="89"/>
  <c r="L117" i="89"/>
  <c r="L115" i="89"/>
  <c r="L114" i="89"/>
  <c r="L112" i="89"/>
  <c r="L111" i="89"/>
  <c r="L104" i="89"/>
  <c r="L103" i="89"/>
  <c r="L102" i="89"/>
  <c r="L98" i="89"/>
  <c r="L97" i="89"/>
  <c r="L96" i="89"/>
  <c r="L95" i="89"/>
  <c r="L94" i="89"/>
  <c r="L93" i="89"/>
  <c r="L92" i="89"/>
  <c r="L89" i="89"/>
  <c r="L88" i="89"/>
  <c r="L69" i="89"/>
  <c r="L68" i="89"/>
  <c r="L67" i="89"/>
  <c r="L66" i="89"/>
  <c r="L60" i="89"/>
  <c r="L57" i="89"/>
  <c r="L56" i="89"/>
  <c r="L55" i="89"/>
  <c r="L54" i="89"/>
  <c r="L53" i="89"/>
  <c r="L47" i="89"/>
  <c r="L46" i="89"/>
  <c r="L45" i="89"/>
  <c r="L44" i="89"/>
  <c r="L43" i="89"/>
  <c r="L41" i="89"/>
  <c r="L40" i="89"/>
  <c r="L39" i="89"/>
  <c r="L38" i="89"/>
  <c r="L37" i="89"/>
  <c r="L36" i="89"/>
  <c r="L32" i="89"/>
  <c r="L31" i="89"/>
  <c r="L30" i="89"/>
  <c r="L29" i="89"/>
  <c r="L28" i="89"/>
  <c r="L27" i="89"/>
  <c r="L24" i="89"/>
  <c r="L23" i="89"/>
  <c r="L21" i="89"/>
  <c r="L20" i="89"/>
  <c r="L19" i="89"/>
  <c r="L18" i="89"/>
  <c r="L17" i="89"/>
  <c r="L16" i="89"/>
  <c r="L15" i="89"/>
  <c r="L14" i="89"/>
  <c r="L13" i="89"/>
  <c r="L12" i="89"/>
  <c r="L11" i="89"/>
  <c r="L10" i="89"/>
  <c r="L6" i="89"/>
  <c r="L5" i="89"/>
  <c r="L4" i="89"/>
  <c r="L3" i="89"/>
  <c r="L2" i="89"/>
  <c r="K152" i="89"/>
  <c r="K151" i="89"/>
  <c r="K150" i="89"/>
  <c r="K149" i="89"/>
  <c r="K148" i="89"/>
  <c r="K147" i="89"/>
  <c r="K146" i="89"/>
  <c r="K145" i="89"/>
  <c r="K144" i="89"/>
  <c r="K143" i="89"/>
  <c r="K142" i="89"/>
  <c r="K141" i="89"/>
  <c r="K140" i="89"/>
  <c r="K139" i="89"/>
  <c r="K138" i="89"/>
  <c r="K137" i="89"/>
  <c r="K136" i="89"/>
  <c r="K135" i="89"/>
  <c r="K134" i="89"/>
  <c r="K133" i="89"/>
  <c r="K132" i="89"/>
  <c r="K131" i="89"/>
  <c r="K130" i="89"/>
  <c r="K129" i="89"/>
  <c r="K128" i="89"/>
  <c r="K127" i="89"/>
  <c r="K126" i="89"/>
  <c r="K125" i="89"/>
  <c r="K124" i="89"/>
  <c r="K123" i="89"/>
  <c r="K122" i="89"/>
  <c r="K121" i="89"/>
  <c r="K120" i="89"/>
  <c r="K119" i="89"/>
  <c r="K118" i="89"/>
  <c r="K117" i="89"/>
  <c r="K116" i="89"/>
  <c r="K115" i="89"/>
  <c r="K114" i="89"/>
  <c r="K113" i="89"/>
  <c r="K112" i="89"/>
  <c r="K111" i="89"/>
  <c r="K110" i="89"/>
  <c r="K109" i="89"/>
  <c r="K108" i="89"/>
  <c r="K107" i="89"/>
  <c r="K106" i="89"/>
  <c r="K105" i="89"/>
  <c r="K104" i="89"/>
  <c r="K103" i="89"/>
  <c r="K102" i="89"/>
  <c r="K101" i="89"/>
  <c r="K100" i="89"/>
  <c r="K99" i="89"/>
  <c r="K98" i="89"/>
  <c r="K97" i="89"/>
  <c r="K96" i="89"/>
  <c r="K95" i="89"/>
  <c r="K94" i="89"/>
  <c r="K93" i="89"/>
  <c r="K92" i="89"/>
  <c r="K91" i="89"/>
  <c r="K90" i="89"/>
  <c r="K89" i="89"/>
  <c r="K88" i="89"/>
  <c r="K87" i="89"/>
  <c r="K86" i="89"/>
  <c r="K85" i="89"/>
  <c r="K84" i="89"/>
  <c r="K83" i="89"/>
  <c r="K82" i="89"/>
  <c r="K81" i="89"/>
  <c r="K80" i="89"/>
  <c r="K79" i="89"/>
  <c r="K78" i="89"/>
  <c r="K77" i="89"/>
  <c r="K76" i="89"/>
  <c r="K75" i="89"/>
  <c r="K74" i="89"/>
  <c r="K73" i="89"/>
  <c r="K72" i="89"/>
  <c r="K71" i="89"/>
  <c r="K70" i="89"/>
  <c r="K69" i="89"/>
  <c r="K68" i="89"/>
  <c r="K67" i="89"/>
  <c r="K66" i="89"/>
  <c r="K65" i="89"/>
  <c r="K64" i="89"/>
  <c r="K63" i="89"/>
  <c r="K62" i="89"/>
  <c r="K61" i="89"/>
  <c r="K60" i="89"/>
  <c r="K59" i="89"/>
  <c r="K58" i="89"/>
  <c r="K57" i="89"/>
  <c r="K56" i="89"/>
  <c r="K55" i="89"/>
  <c r="K54" i="89"/>
  <c r="K53" i="89"/>
  <c r="K52" i="89"/>
  <c r="K51" i="89"/>
  <c r="K50" i="89"/>
  <c r="K49" i="89"/>
  <c r="K48" i="89"/>
  <c r="K47" i="89"/>
  <c r="K46" i="89"/>
  <c r="K45" i="89"/>
  <c r="K44" i="89"/>
  <c r="K43" i="89"/>
  <c r="K42" i="89"/>
  <c r="K41" i="89"/>
  <c r="K40" i="89"/>
  <c r="K39" i="89"/>
  <c r="K38" i="89"/>
  <c r="K37" i="89"/>
  <c r="K36" i="89"/>
  <c r="K35" i="89"/>
  <c r="K34" i="89"/>
  <c r="K33" i="89"/>
  <c r="K32" i="89"/>
  <c r="K31" i="89"/>
  <c r="K30" i="89"/>
  <c r="K29" i="89"/>
  <c r="K28" i="89"/>
  <c r="K27" i="89"/>
  <c r="K26" i="89"/>
  <c r="K25" i="89"/>
  <c r="K24" i="89"/>
  <c r="K23" i="89"/>
  <c r="K22" i="89"/>
  <c r="K21" i="89"/>
  <c r="K20" i="89"/>
  <c r="K19" i="89"/>
  <c r="K18" i="89"/>
  <c r="K17" i="89"/>
  <c r="K16" i="89"/>
  <c r="K15" i="89"/>
  <c r="K14" i="89"/>
  <c r="K13" i="89"/>
  <c r="K12" i="89"/>
  <c r="K11" i="89"/>
  <c r="K10" i="89"/>
  <c r="K9" i="89"/>
  <c r="K8" i="89"/>
  <c r="K7" i="89"/>
  <c r="K6" i="89"/>
  <c r="K5" i="89"/>
  <c r="K4" i="89"/>
  <c r="K3" i="89"/>
  <c r="K2" i="89"/>
  <c r="P23" i="91"/>
  <c r="J23" i="91"/>
  <c r="F23" i="91"/>
  <c r="P22" i="91"/>
  <c r="J22" i="91"/>
  <c r="F22" i="91"/>
  <c r="P21" i="91"/>
  <c r="J21" i="91"/>
  <c r="F21" i="91"/>
  <c r="P20" i="91"/>
  <c r="J20" i="91"/>
  <c r="F20" i="91"/>
  <c r="P19" i="91"/>
  <c r="J19" i="91"/>
  <c r="F19" i="91"/>
  <c r="P18" i="91"/>
  <c r="J18" i="91"/>
  <c r="F18" i="91"/>
  <c r="P17" i="91"/>
  <c r="J17" i="91"/>
  <c r="F17" i="91"/>
  <c r="P16" i="91"/>
  <c r="J16" i="91"/>
  <c r="F16" i="91"/>
  <c r="U158" i="91"/>
  <c r="P158" i="91"/>
  <c r="J158" i="91"/>
  <c r="F158" i="91"/>
  <c r="U157" i="91"/>
  <c r="P157" i="91"/>
  <c r="J157" i="91"/>
  <c r="F157" i="91"/>
  <c r="U156" i="91"/>
  <c r="P156" i="91"/>
  <c r="J156" i="91"/>
  <c r="F156" i="91"/>
  <c r="U155" i="91"/>
  <c r="P155" i="91"/>
  <c r="J155" i="91"/>
  <c r="F155" i="91"/>
  <c r="U154" i="91"/>
  <c r="P154" i="91"/>
  <c r="J154" i="91"/>
  <c r="F154" i="91"/>
  <c r="U153" i="91"/>
  <c r="P153" i="91"/>
  <c r="J153" i="91"/>
  <c r="F153" i="91"/>
  <c r="U152" i="91"/>
  <c r="P152" i="91"/>
  <c r="J152" i="91"/>
  <c r="F152" i="91"/>
  <c r="U151" i="91"/>
  <c r="P151" i="91"/>
  <c r="J151" i="91"/>
  <c r="F151" i="91"/>
  <c r="U150" i="91"/>
  <c r="P150" i="91"/>
  <c r="J150" i="91"/>
  <c r="F150" i="91"/>
  <c r="U149" i="91"/>
  <c r="P149" i="91"/>
  <c r="J149" i="91"/>
  <c r="F149" i="91"/>
  <c r="U148" i="91"/>
  <c r="P148" i="91"/>
  <c r="J148" i="91"/>
  <c r="F148" i="91"/>
  <c r="U147" i="91"/>
  <c r="P147" i="91"/>
  <c r="J147" i="91"/>
  <c r="F147" i="91"/>
  <c r="U146" i="91"/>
  <c r="P146" i="91"/>
  <c r="J146" i="91"/>
  <c r="F146" i="91"/>
  <c r="U145" i="91"/>
  <c r="P145" i="91"/>
  <c r="J145" i="91"/>
  <c r="F145" i="91"/>
  <c r="U144" i="91"/>
  <c r="P144" i="91"/>
  <c r="J144" i="91"/>
  <c r="F144" i="91"/>
  <c r="U143" i="91"/>
  <c r="P143" i="91"/>
  <c r="J143" i="91"/>
  <c r="F143" i="91"/>
  <c r="U142" i="91"/>
  <c r="P142" i="91"/>
  <c r="J142" i="91"/>
  <c r="F142" i="91"/>
  <c r="U141" i="91"/>
  <c r="P141" i="91"/>
  <c r="J141" i="91"/>
  <c r="F141" i="91"/>
  <c r="U140" i="91"/>
  <c r="P140" i="91"/>
  <c r="J140" i="91"/>
  <c r="F140" i="91"/>
  <c r="U139" i="91"/>
  <c r="P139" i="91"/>
  <c r="J139" i="91"/>
  <c r="F139" i="91"/>
  <c r="U138" i="91"/>
  <c r="P138" i="91"/>
  <c r="J138" i="91"/>
  <c r="F138" i="91"/>
  <c r="U137" i="91"/>
  <c r="P137" i="91"/>
  <c r="J137" i="91"/>
  <c r="F137" i="91"/>
  <c r="U136" i="91"/>
  <c r="P136" i="91"/>
  <c r="J136" i="91"/>
  <c r="F136" i="91"/>
  <c r="U135" i="91"/>
  <c r="P135" i="91"/>
  <c r="J135" i="91"/>
  <c r="F135" i="91"/>
  <c r="U134" i="91"/>
  <c r="P134" i="91"/>
  <c r="J134" i="91"/>
  <c r="F134" i="91"/>
  <c r="U133" i="91"/>
  <c r="P133" i="91"/>
  <c r="J133" i="91"/>
  <c r="F133" i="91"/>
  <c r="U132" i="91"/>
  <c r="P132" i="91"/>
  <c r="J132" i="91"/>
  <c r="F132" i="91"/>
  <c r="U131" i="91"/>
  <c r="P131" i="91"/>
  <c r="J131" i="91"/>
  <c r="F131" i="91"/>
  <c r="U130" i="91"/>
  <c r="P130" i="91"/>
  <c r="J130" i="91"/>
  <c r="F130" i="91"/>
  <c r="U129" i="91"/>
  <c r="P129" i="91"/>
  <c r="J129" i="91"/>
  <c r="F129" i="91"/>
  <c r="U128" i="91"/>
  <c r="P128" i="91"/>
  <c r="J128" i="91"/>
  <c r="F128" i="91"/>
  <c r="U127" i="91"/>
  <c r="P127" i="91"/>
  <c r="J127" i="91"/>
  <c r="F127" i="91"/>
  <c r="U126" i="91"/>
  <c r="P126" i="91"/>
  <c r="J126" i="91"/>
  <c r="F126" i="91"/>
  <c r="U125" i="91"/>
  <c r="P125" i="91"/>
  <c r="J125" i="91"/>
  <c r="F125" i="91"/>
  <c r="U124" i="91"/>
  <c r="P124" i="91"/>
  <c r="J124" i="91"/>
  <c r="F124" i="91"/>
  <c r="U123" i="91"/>
  <c r="P123" i="91"/>
  <c r="J123" i="91"/>
  <c r="F123" i="91"/>
  <c r="U122" i="91"/>
  <c r="P122" i="91"/>
  <c r="J122" i="91"/>
  <c r="F122" i="91"/>
  <c r="U121" i="91"/>
  <c r="P121" i="91"/>
  <c r="J121" i="91"/>
  <c r="F121" i="91"/>
  <c r="U120" i="91"/>
  <c r="P120" i="91"/>
  <c r="J120" i="91"/>
  <c r="F120" i="91"/>
  <c r="U119" i="91"/>
  <c r="P119" i="91"/>
  <c r="J119" i="91"/>
  <c r="F119" i="91"/>
  <c r="U118" i="91"/>
  <c r="P118" i="91"/>
  <c r="J118" i="91"/>
  <c r="F118" i="91"/>
  <c r="U117" i="91"/>
  <c r="P117" i="91"/>
  <c r="J117" i="91"/>
  <c r="F117" i="91"/>
  <c r="U116" i="91"/>
  <c r="P116" i="91"/>
  <c r="J116" i="91"/>
  <c r="F116" i="91"/>
  <c r="U115" i="91"/>
  <c r="P115" i="91"/>
  <c r="J115" i="91"/>
  <c r="F115" i="91"/>
  <c r="U114" i="91"/>
  <c r="P114" i="91"/>
  <c r="J114" i="91"/>
  <c r="F114" i="91"/>
  <c r="U113" i="91"/>
  <c r="P113" i="91"/>
  <c r="J113" i="91"/>
  <c r="F113" i="91"/>
  <c r="U112" i="91"/>
  <c r="P112" i="91"/>
  <c r="J112" i="91"/>
  <c r="F112" i="91"/>
  <c r="U111" i="91"/>
  <c r="P111" i="91"/>
  <c r="J111" i="91"/>
  <c r="F111" i="91"/>
  <c r="U110" i="91"/>
  <c r="P110" i="91"/>
  <c r="J110" i="91"/>
  <c r="F110" i="91"/>
  <c r="U109" i="91"/>
  <c r="P109" i="91"/>
  <c r="J109" i="91"/>
  <c r="F109" i="91"/>
  <c r="U108" i="91"/>
  <c r="P108" i="91"/>
  <c r="J108" i="91"/>
  <c r="F108" i="91"/>
  <c r="U107" i="91"/>
  <c r="P107" i="91"/>
  <c r="J107" i="91"/>
  <c r="F107" i="91"/>
  <c r="U106" i="91"/>
  <c r="P106" i="91"/>
  <c r="J106" i="91"/>
  <c r="F106" i="91"/>
  <c r="U105" i="91"/>
  <c r="P105" i="91"/>
  <c r="J105" i="91"/>
  <c r="F105" i="91"/>
  <c r="U104" i="91"/>
  <c r="P104" i="91"/>
  <c r="J104" i="91"/>
  <c r="F104" i="91"/>
  <c r="U103" i="91"/>
  <c r="P103" i="91"/>
  <c r="J103" i="91"/>
  <c r="F103" i="91"/>
  <c r="U102" i="91"/>
  <c r="P102" i="91"/>
  <c r="J102" i="91"/>
  <c r="F102" i="91"/>
  <c r="U101" i="91"/>
  <c r="P101" i="91"/>
  <c r="J101" i="91"/>
  <c r="F101" i="91"/>
  <c r="U100" i="91"/>
  <c r="P100" i="91"/>
  <c r="J100" i="91"/>
  <c r="F100" i="91"/>
  <c r="U99" i="91"/>
  <c r="P99" i="91"/>
  <c r="J99" i="91"/>
  <c r="F99" i="91"/>
  <c r="U98" i="91"/>
  <c r="P98" i="91"/>
  <c r="J98" i="91"/>
  <c r="F98" i="91"/>
  <c r="U97" i="91"/>
  <c r="P97" i="91"/>
  <c r="J97" i="91"/>
  <c r="F97" i="91"/>
  <c r="U96" i="91"/>
  <c r="P96" i="91"/>
  <c r="J96" i="91"/>
  <c r="F96" i="91"/>
  <c r="U95" i="91"/>
  <c r="P95" i="91"/>
  <c r="J95" i="91"/>
  <c r="F95" i="91"/>
  <c r="U94" i="91"/>
  <c r="P94" i="91"/>
  <c r="J94" i="91"/>
  <c r="F94" i="91"/>
  <c r="U93" i="91"/>
  <c r="P93" i="91"/>
  <c r="J93" i="91"/>
  <c r="F93" i="91"/>
  <c r="U92" i="91"/>
  <c r="P92" i="91"/>
  <c r="J92" i="91"/>
  <c r="F92" i="91"/>
  <c r="U91" i="91"/>
  <c r="P91" i="91"/>
  <c r="J91" i="91"/>
  <c r="F91" i="91"/>
  <c r="U90" i="91"/>
  <c r="P90" i="91"/>
  <c r="J90" i="91"/>
  <c r="F90" i="91"/>
  <c r="U89" i="91"/>
  <c r="P89" i="91"/>
  <c r="J89" i="91"/>
  <c r="F89" i="91"/>
  <c r="U88" i="91"/>
  <c r="P88" i="91"/>
  <c r="J88" i="91"/>
  <c r="F88" i="91"/>
  <c r="U87" i="91"/>
  <c r="P87" i="91"/>
  <c r="J87" i="91"/>
  <c r="F87" i="91"/>
  <c r="U86" i="91"/>
  <c r="P86" i="91"/>
  <c r="J86" i="91"/>
  <c r="F86" i="91"/>
  <c r="U85" i="91"/>
  <c r="P85" i="91"/>
  <c r="J85" i="91"/>
  <c r="F85" i="91"/>
  <c r="U84" i="91"/>
  <c r="P84" i="91"/>
  <c r="J84" i="91"/>
  <c r="F84" i="91"/>
  <c r="U83" i="91"/>
  <c r="P83" i="91"/>
  <c r="J83" i="91"/>
  <c r="F83" i="91"/>
  <c r="U82" i="91"/>
  <c r="P82" i="91"/>
  <c r="J82" i="91"/>
  <c r="F82" i="91"/>
  <c r="U81" i="91"/>
  <c r="P81" i="91"/>
  <c r="J81" i="91"/>
  <c r="F81" i="91"/>
  <c r="U80" i="91"/>
  <c r="P80" i="91"/>
  <c r="J80" i="91"/>
  <c r="F80" i="91"/>
  <c r="U79" i="91"/>
  <c r="P79" i="91"/>
  <c r="J79" i="91"/>
  <c r="F79" i="91"/>
  <c r="U78" i="91"/>
  <c r="P78" i="91"/>
  <c r="J78" i="91"/>
  <c r="F78" i="91"/>
  <c r="U77" i="91"/>
  <c r="P77" i="91"/>
  <c r="J77" i="91"/>
  <c r="F77" i="91"/>
  <c r="U76" i="91"/>
  <c r="P76" i="91"/>
  <c r="J76" i="91"/>
  <c r="F76" i="91"/>
  <c r="U75" i="91"/>
  <c r="P75" i="91"/>
  <c r="J75" i="91"/>
  <c r="F75" i="91"/>
  <c r="U74" i="91"/>
  <c r="P74" i="91"/>
  <c r="J74" i="91"/>
  <c r="F74" i="91"/>
  <c r="U73" i="91"/>
  <c r="P73" i="91"/>
  <c r="J73" i="91"/>
  <c r="F73" i="91"/>
  <c r="U72" i="91"/>
  <c r="P72" i="91"/>
  <c r="J72" i="91"/>
  <c r="F72" i="91"/>
  <c r="U71" i="91"/>
  <c r="P71" i="91"/>
  <c r="J71" i="91"/>
  <c r="F71" i="91"/>
  <c r="U70" i="91"/>
  <c r="P70" i="91"/>
  <c r="J70" i="91"/>
  <c r="F70" i="91"/>
  <c r="U69" i="91"/>
  <c r="P69" i="91"/>
  <c r="J69" i="91"/>
  <c r="F69" i="91"/>
  <c r="U68" i="91"/>
  <c r="P68" i="91"/>
  <c r="J68" i="91"/>
  <c r="F68" i="91"/>
  <c r="U67" i="91"/>
  <c r="P67" i="91"/>
  <c r="J67" i="91"/>
  <c r="F67" i="91"/>
  <c r="U66" i="91"/>
  <c r="P66" i="91"/>
  <c r="J66" i="91"/>
  <c r="F66" i="91"/>
  <c r="U65" i="91"/>
  <c r="P65" i="91"/>
  <c r="J65" i="91"/>
  <c r="F65" i="91"/>
  <c r="U64" i="91"/>
  <c r="P64" i="91"/>
  <c r="J64" i="91"/>
  <c r="F64" i="91"/>
  <c r="U63" i="91"/>
  <c r="P63" i="91"/>
  <c r="J63" i="91"/>
  <c r="F63" i="91"/>
  <c r="U62" i="91"/>
  <c r="P62" i="91"/>
  <c r="J62" i="91"/>
  <c r="F62" i="91"/>
  <c r="U61" i="91"/>
  <c r="P61" i="91"/>
  <c r="J61" i="91"/>
  <c r="F61" i="91"/>
  <c r="U60" i="91"/>
  <c r="P60" i="91"/>
  <c r="J60" i="91"/>
  <c r="F60" i="91"/>
  <c r="U59" i="91"/>
  <c r="P59" i="91"/>
  <c r="J59" i="91"/>
  <c r="F59" i="91"/>
  <c r="U58" i="91"/>
  <c r="P58" i="91"/>
  <c r="J58" i="91"/>
  <c r="F58" i="91"/>
  <c r="U57" i="91"/>
  <c r="P57" i="91"/>
  <c r="J57" i="91"/>
  <c r="F57" i="91"/>
  <c r="U56" i="91"/>
  <c r="P56" i="91"/>
  <c r="J56" i="91"/>
  <c r="F56" i="91"/>
  <c r="U55" i="91"/>
  <c r="P55" i="91"/>
  <c r="J55" i="91"/>
  <c r="F55" i="91"/>
  <c r="U54" i="91"/>
  <c r="P54" i="91"/>
  <c r="J54" i="91"/>
  <c r="F54" i="91"/>
  <c r="U53" i="91"/>
  <c r="P53" i="91"/>
  <c r="J53" i="91"/>
  <c r="F53" i="91"/>
  <c r="U52" i="91"/>
  <c r="P52" i="91"/>
  <c r="J52" i="91"/>
  <c r="F52" i="91"/>
  <c r="U51" i="91"/>
  <c r="P51" i="91"/>
  <c r="J51" i="91"/>
  <c r="F51" i="91"/>
  <c r="U50" i="91"/>
  <c r="P50" i="91"/>
  <c r="J50" i="91"/>
  <c r="F50" i="91"/>
  <c r="U49" i="91"/>
  <c r="P49" i="91"/>
  <c r="J49" i="91"/>
  <c r="F49" i="91"/>
  <c r="U48" i="91"/>
  <c r="P48" i="91"/>
  <c r="J48" i="91"/>
  <c r="F48" i="91"/>
  <c r="U47" i="91"/>
  <c r="P47" i="91"/>
  <c r="J47" i="91"/>
  <c r="F47" i="91"/>
  <c r="U46" i="91"/>
  <c r="P46" i="91"/>
  <c r="J46" i="91"/>
  <c r="F46" i="91"/>
  <c r="U45" i="91"/>
  <c r="P45" i="91"/>
  <c r="J45" i="91"/>
  <c r="F45" i="91"/>
  <c r="U44" i="91"/>
  <c r="P44" i="91"/>
  <c r="J44" i="91"/>
  <c r="F44" i="91"/>
  <c r="U43" i="91"/>
  <c r="P43" i="91"/>
  <c r="J43" i="91"/>
  <c r="F43" i="91"/>
  <c r="U42" i="91"/>
  <c r="P42" i="91"/>
  <c r="J42" i="91"/>
  <c r="F42" i="91"/>
  <c r="U41" i="91"/>
  <c r="P41" i="91"/>
  <c r="J41" i="91"/>
  <c r="F41" i="91"/>
  <c r="U40" i="91"/>
  <c r="P40" i="91"/>
  <c r="J40" i="91"/>
  <c r="F40" i="91"/>
  <c r="U39" i="91"/>
  <c r="P39" i="91"/>
  <c r="J39" i="91"/>
  <c r="F39" i="91"/>
  <c r="U38" i="91"/>
  <c r="P38" i="91"/>
  <c r="J38" i="91"/>
  <c r="F38" i="91"/>
  <c r="U37" i="91"/>
  <c r="P37" i="91"/>
  <c r="J37" i="91"/>
  <c r="F37" i="91"/>
  <c r="U36" i="91"/>
  <c r="P36" i="91"/>
  <c r="J36" i="91"/>
  <c r="F36" i="91"/>
  <c r="U35" i="91"/>
  <c r="P35" i="91"/>
  <c r="J35" i="91"/>
  <c r="F35" i="91"/>
  <c r="U34" i="91"/>
  <c r="P34" i="91"/>
  <c r="J34" i="91"/>
  <c r="F34" i="91"/>
  <c r="U33" i="91"/>
  <c r="P33" i="91"/>
  <c r="J33" i="91"/>
  <c r="F33" i="91"/>
  <c r="U32" i="91"/>
  <c r="P32" i="91"/>
  <c r="J32" i="91"/>
  <c r="F32" i="91"/>
  <c r="U31" i="91"/>
  <c r="P31" i="91"/>
  <c r="J31" i="91"/>
  <c r="F31" i="91"/>
  <c r="U30" i="91"/>
  <c r="P30" i="91"/>
  <c r="J30" i="91"/>
  <c r="F30" i="91"/>
  <c r="U29" i="91"/>
  <c r="P29" i="91"/>
  <c r="J29" i="91"/>
  <c r="F29" i="91"/>
  <c r="U28" i="91"/>
  <c r="P28" i="91"/>
  <c r="J28" i="91"/>
  <c r="F28" i="91"/>
  <c r="U27" i="91"/>
  <c r="P27" i="91"/>
  <c r="J27" i="91"/>
  <c r="F27" i="91"/>
  <c r="U26" i="91"/>
  <c r="P26" i="91"/>
  <c r="J26" i="91"/>
  <c r="F26" i="91"/>
  <c r="U25" i="91"/>
  <c r="P25" i="91"/>
  <c r="J25" i="91"/>
  <c r="F25" i="91"/>
  <c r="U24" i="91"/>
  <c r="P24" i="91"/>
  <c r="J24" i="91"/>
  <c r="F24" i="91"/>
  <c r="U23" i="91"/>
  <c r="U22" i="91"/>
  <c r="U21" i="91"/>
  <c r="U20" i="91"/>
  <c r="U19" i="91"/>
  <c r="U18" i="91"/>
  <c r="U17" i="91"/>
  <c r="U16" i="91"/>
  <c r="U15" i="91"/>
  <c r="P15" i="91"/>
  <c r="J15" i="91"/>
  <c r="F15" i="91"/>
  <c r="U14" i="91"/>
  <c r="P14" i="91"/>
  <c r="J14" i="91"/>
  <c r="F14" i="91"/>
  <c r="U13" i="91"/>
  <c r="P13" i="91"/>
  <c r="J13" i="91"/>
  <c r="F13" i="91"/>
  <c r="U12" i="91"/>
  <c r="P12" i="91"/>
  <c r="J12" i="91"/>
  <c r="F12" i="91"/>
  <c r="U11" i="91"/>
  <c r="P11" i="91"/>
  <c r="J11" i="91"/>
  <c r="F11" i="91"/>
  <c r="U10" i="91"/>
  <c r="P10" i="91"/>
  <c r="J10" i="91"/>
  <c r="F10" i="91"/>
  <c r="U9" i="91"/>
  <c r="P9" i="91"/>
  <c r="J9" i="91"/>
  <c r="F9" i="91"/>
  <c r="U8" i="91"/>
  <c r="P8" i="91"/>
  <c r="J8" i="91"/>
  <c r="F8" i="91"/>
  <c r="U7" i="91"/>
  <c r="P7" i="91"/>
  <c r="J7" i="91"/>
  <c r="F7" i="91"/>
  <c r="U6" i="91"/>
  <c r="P6" i="91"/>
  <c r="J6" i="91"/>
  <c r="F6" i="91"/>
  <c r="U5" i="91"/>
  <c r="P5" i="91"/>
  <c r="J5" i="91"/>
  <c r="F5" i="91"/>
  <c r="U4" i="91"/>
  <c r="P4" i="91"/>
  <c r="J4" i="91"/>
  <c r="F4" i="91"/>
  <c r="U3" i="91"/>
  <c r="P3" i="91"/>
  <c r="J3" i="91"/>
  <c r="F3" i="91"/>
  <c r="U2" i="91"/>
  <c r="P2" i="91"/>
  <c r="J2" i="91"/>
  <c r="F2" i="91"/>
  <c r="AB3" i="90"/>
  <c r="AB4" i="90"/>
  <c r="AB5" i="90"/>
  <c r="AB6" i="90"/>
  <c r="AB7" i="90"/>
  <c r="AB8" i="90"/>
  <c r="AB9" i="90"/>
  <c r="AB10" i="90"/>
  <c r="AB11" i="90"/>
  <c r="AB12" i="90"/>
  <c r="AB13" i="90"/>
  <c r="AB14" i="90"/>
  <c r="AB15" i="90"/>
  <c r="AB16" i="90"/>
  <c r="AB17" i="90"/>
  <c r="AB18" i="90"/>
  <c r="AB19" i="90"/>
  <c r="AB20" i="90"/>
  <c r="AB21" i="90"/>
  <c r="AB22" i="90"/>
  <c r="AB23" i="90"/>
  <c r="AB24" i="90"/>
  <c r="AB25" i="90"/>
  <c r="AB26" i="90"/>
  <c r="AB27" i="90"/>
  <c r="AB28" i="90"/>
  <c r="AB29" i="90"/>
  <c r="AB30" i="90"/>
  <c r="AB31" i="90"/>
  <c r="AB32" i="90"/>
  <c r="AB33" i="90"/>
  <c r="AB34" i="90"/>
  <c r="AB35" i="90"/>
  <c r="AB36" i="90"/>
  <c r="AB37" i="90"/>
  <c r="AB38" i="90"/>
  <c r="AB39" i="90"/>
  <c r="AB40" i="90"/>
  <c r="AB41" i="90"/>
  <c r="AB42" i="90"/>
  <c r="AB43" i="90"/>
  <c r="AB44" i="90"/>
  <c r="AB45" i="90"/>
  <c r="AB46" i="90"/>
  <c r="AB47" i="90"/>
  <c r="AB48" i="90"/>
  <c r="AB49" i="90"/>
  <c r="AB50" i="90"/>
  <c r="AB51" i="90"/>
  <c r="AB52" i="90"/>
  <c r="AB53" i="90"/>
  <c r="AB54" i="90"/>
  <c r="AB55" i="90"/>
  <c r="AB56" i="90"/>
  <c r="AB57" i="90"/>
  <c r="AB58" i="90"/>
  <c r="AB59" i="90"/>
  <c r="AB60" i="90"/>
  <c r="AB61" i="90"/>
  <c r="AB62" i="90"/>
  <c r="AB63" i="90"/>
  <c r="AB64" i="90"/>
  <c r="AB65" i="90"/>
  <c r="AB66" i="90"/>
  <c r="AB67" i="90"/>
  <c r="AB68" i="90"/>
  <c r="AB69" i="90"/>
  <c r="AB70" i="90"/>
  <c r="AB71" i="90"/>
  <c r="AB72" i="90"/>
  <c r="AB73" i="90"/>
  <c r="AB74" i="90"/>
  <c r="AB75" i="90"/>
  <c r="AB76" i="90"/>
  <c r="AB77" i="90"/>
  <c r="AB78" i="90"/>
  <c r="AB79" i="90"/>
  <c r="AB80" i="90"/>
  <c r="AB81" i="90"/>
  <c r="AB82" i="90"/>
  <c r="AB83" i="90"/>
  <c r="AB84" i="90"/>
  <c r="AB85" i="90"/>
  <c r="AB86" i="90"/>
  <c r="AB87" i="90"/>
  <c r="AB88" i="90"/>
  <c r="AB89" i="90"/>
  <c r="AB90" i="90"/>
  <c r="AB91" i="90"/>
  <c r="AB92" i="90"/>
  <c r="AB93" i="90"/>
  <c r="AB94" i="90"/>
  <c r="AB95" i="90"/>
  <c r="AB96" i="90"/>
  <c r="AB97" i="90"/>
  <c r="AB98" i="90"/>
  <c r="AB99" i="90"/>
  <c r="AB100" i="90"/>
  <c r="AB101" i="90"/>
  <c r="AB102" i="90"/>
  <c r="AB103" i="90"/>
  <c r="AB104" i="90"/>
  <c r="AB105" i="90"/>
  <c r="AB106" i="90"/>
  <c r="AB107" i="90"/>
  <c r="AB108" i="90"/>
  <c r="AB109" i="90"/>
  <c r="AB110" i="90"/>
  <c r="AB111" i="90"/>
  <c r="AB112" i="90"/>
  <c r="AB113" i="90"/>
  <c r="AB114" i="90"/>
  <c r="AB115" i="90"/>
  <c r="AB116" i="90"/>
  <c r="AB117" i="90"/>
  <c r="AB118" i="90"/>
  <c r="AB119" i="90"/>
  <c r="AB120" i="90"/>
  <c r="AB121" i="90"/>
  <c r="AB122" i="90"/>
  <c r="AB123" i="90"/>
  <c r="AB124" i="90"/>
  <c r="AB125" i="90"/>
  <c r="AB126" i="90"/>
  <c r="AB127" i="90"/>
  <c r="AB128" i="90"/>
  <c r="AB129" i="90"/>
  <c r="AB130" i="90"/>
  <c r="AB131" i="90"/>
  <c r="AB132" i="90"/>
  <c r="AB133" i="90"/>
  <c r="AB134" i="90"/>
  <c r="AB135" i="90"/>
  <c r="AB136" i="90"/>
  <c r="AB137" i="90"/>
  <c r="AB138" i="90"/>
  <c r="AB139" i="90"/>
  <c r="AB140" i="90"/>
  <c r="AB141" i="90"/>
  <c r="AB142" i="90"/>
  <c r="AB143" i="90"/>
  <c r="AB144" i="90"/>
  <c r="AB145" i="90"/>
  <c r="AB146" i="90"/>
  <c r="AB147" i="90"/>
  <c r="AB148" i="90"/>
  <c r="AB149" i="90"/>
  <c r="AB150" i="90"/>
  <c r="AB151" i="90"/>
  <c r="AB152" i="90"/>
  <c r="AB153" i="90"/>
  <c r="AB154" i="90"/>
  <c r="AB155" i="90"/>
  <c r="AB156" i="90"/>
  <c r="AB157" i="90"/>
  <c r="AB158" i="90"/>
  <c r="AB159" i="90"/>
  <c r="AB160" i="90"/>
  <c r="AB161" i="90"/>
  <c r="AB162" i="90"/>
  <c r="AB163" i="90"/>
  <c r="AB164" i="90"/>
  <c r="AB165" i="90"/>
  <c r="AB166" i="90"/>
  <c r="AB167" i="90"/>
  <c r="AB168" i="90"/>
  <c r="AB169" i="90"/>
  <c r="AB170" i="90"/>
  <c r="AB171" i="90"/>
  <c r="AB172" i="90"/>
  <c r="AB173" i="90"/>
  <c r="AB174" i="90"/>
  <c r="AB175" i="90"/>
  <c r="AB176" i="90"/>
  <c r="AB177" i="90"/>
  <c r="AB178" i="90"/>
  <c r="AB2" i="90"/>
  <c r="U3" i="90"/>
  <c r="U4" i="90"/>
  <c r="U5" i="90"/>
  <c r="U6" i="90"/>
  <c r="U7" i="90"/>
  <c r="U8" i="90"/>
  <c r="U9" i="90"/>
  <c r="U10" i="90"/>
  <c r="U11" i="90"/>
  <c r="U12" i="90"/>
  <c r="U13" i="90"/>
  <c r="U14" i="90"/>
  <c r="U15" i="90"/>
  <c r="U16" i="90"/>
  <c r="U17" i="90"/>
  <c r="U18" i="90"/>
  <c r="U19" i="90"/>
  <c r="U20" i="90"/>
  <c r="U21" i="90"/>
  <c r="U22" i="90"/>
  <c r="U23" i="90"/>
  <c r="U24" i="90"/>
  <c r="U25" i="90"/>
  <c r="U26" i="90"/>
  <c r="U27" i="90"/>
  <c r="U28" i="90"/>
  <c r="U29" i="90"/>
  <c r="U30" i="90"/>
  <c r="U31" i="90"/>
  <c r="U32" i="90"/>
  <c r="U33" i="90"/>
  <c r="U34" i="90"/>
  <c r="U35" i="90"/>
  <c r="U36" i="90"/>
  <c r="U37" i="90"/>
  <c r="U38" i="90"/>
  <c r="U39" i="90"/>
  <c r="U40" i="90"/>
  <c r="U41" i="90"/>
  <c r="U42" i="90"/>
  <c r="U43" i="90"/>
  <c r="U44" i="90"/>
  <c r="U45" i="90"/>
  <c r="U46" i="90"/>
  <c r="U47" i="90"/>
  <c r="U48" i="90"/>
  <c r="U49" i="90"/>
  <c r="U50" i="90"/>
  <c r="U51" i="90"/>
  <c r="U52" i="90"/>
  <c r="U53" i="90"/>
  <c r="U54" i="90"/>
  <c r="U55" i="90"/>
  <c r="U56" i="90"/>
  <c r="U57" i="90"/>
  <c r="U58" i="90"/>
  <c r="U59" i="90"/>
  <c r="U60" i="90"/>
  <c r="U61" i="90"/>
  <c r="U62" i="90"/>
  <c r="U63" i="90"/>
  <c r="U64" i="90"/>
  <c r="U65" i="90"/>
  <c r="U66" i="90"/>
  <c r="U67" i="90"/>
  <c r="U68" i="90"/>
  <c r="U69" i="90"/>
  <c r="U70" i="90"/>
  <c r="U71" i="90"/>
  <c r="U72" i="90"/>
  <c r="U73" i="90"/>
  <c r="U74" i="90"/>
  <c r="U75" i="90"/>
  <c r="U76" i="90"/>
  <c r="U77" i="90"/>
  <c r="U78" i="90"/>
  <c r="U79" i="90"/>
  <c r="U80" i="90"/>
  <c r="U81" i="90"/>
  <c r="U82" i="90"/>
  <c r="U83" i="90"/>
  <c r="U84" i="90"/>
  <c r="U85" i="90"/>
  <c r="U86" i="90"/>
  <c r="U87" i="90"/>
  <c r="U88" i="90"/>
  <c r="U89" i="90"/>
  <c r="U90" i="90"/>
  <c r="U91" i="90"/>
  <c r="U92" i="90"/>
  <c r="U93" i="90"/>
  <c r="U94" i="90"/>
  <c r="U95" i="90"/>
  <c r="U96" i="90"/>
  <c r="U97" i="90"/>
  <c r="U98" i="90"/>
  <c r="U99" i="90"/>
  <c r="U100" i="90"/>
  <c r="U101" i="90"/>
  <c r="U102" i="90"/>
  <c r="U103" i="90"/>
  <c r="U104" i="90"/>
  <c r="U105" i="90"/>
  <c r="U106" i="90"/>
  <c r="U107" i="90"/>
  <c r="U108" i="90"/>
  <c r="U109" i="90"/>
  <c r="U110" i="90"/>
  <c r="U111" i="90"/>
  <c r="U112" i="90"/>
  <c r="U113" i="90"/>
  <c r="U114" i="90"/>
  <c r="U115" i="90"/>
  <c r="U116" i="90"/>
  <c r="U117" i="90"/>
  <c r="U118" i="90"/>
  <c r="U119" i="90"/>
  <c r="U120" i="90"/>
  <c r="U121" i="90"/>
  <c r="U122" i="90"/>
  <c r="U123" i="90"/>
  <c r="U124" i="90"/>
  <c r="U125" i="90"/>
  <c r="U126" i="90"/>
  <c r="U127" i="90"/>
  <c r="U128" i="90"/>
  <c r="U129" i="90"/>
  <c r="U130" i="90"/>
  <c r="U131" i="90"/>
  <c r="U132" i="90"/>
  <c r="U133" i="90"/>
  <c r="U134" i="90"/>
  <c r="U135" i="90"/>
  <c r="U136" i="90"/>
  <c r="U137" i="90"/>
  <c r="U138" i="90"/>
  <c r="U139" i="90"/>
  <c r="U140" i="90"/>
  <c r="U141" i="90"/>
  <c r="U142" i="90"/>
  <c r="U143" i="90"/>
  <c r="U144" i="90"/>
  <c r="U145" i="90"/>
  <c r="U146" i="90"/>
  <c r="U147" i="90"/>
  <c r="U148" i="90"/>
  <c r="U149" i="90"/>
  <c r="U150" i="90"/>
  <c r="U151" i="90"/>
  <c r="U152" i="90"/>
  <c r="U153" i="90"/>
  <c r="U154" i="90"/>
  <c r="U155" i="90"/>
  <c r="U156" i="90"/>
  <c r="U157" i="90"/>
  <c r="U158" i="90"/>
  <c r="U159" i="90"/>
  <c r="U160" i="90"/>
  <c r="U161" i="90"/>
  <c r="U162" i="90"/>
  <c r="U163" i="90"/>
  <c r="U164" i="90"/>
  <c r="U165" i="90"/>
  <c r="U166" i="90"/>
  <c r="U167" i="90"/>
  <c r="U168" i="90"/>
  <c r="U169" i="90"/>
  <c r="U170" i="90"/>
  <c r="U171" i="90"/>
  <c r="U172" i="90"/>
  <c r="U173" i="90"/>
  <c r="U174" i="90"/>
  <c r="U175" i="90"/>
  <c r="U176" i="90"/>
  <c r="U177" i="90"/>
  <c r="U178" i="90"/>
  <c r="U2" i="90"/>
  <c r="M3" i="90"/>
  <c r="M4" i="90"/>
  <c r="M5" i="90"/>
  <c r="M6" i="90"/>
  <c r="M7" i="90"/>
  <c r="M8" i="90"/>
  <c r="M9" i="90"/>
  <c r="M10" i="90"/>
  <c r="M11" i="90"/>
  <c r="M12" i="90"/>
  <c r="M13" i="90"/>
  <c r="M14" i="90"/>
  <c r="M15" i="90"/>
  <c r="M16" i="90"/>
  <c r="M17" i="90"/>
  <c r="M18" i="90"/>
  <c r="M19" i="90"/>
  <c r="M20" i="90"/>
  <c r="M21" i="90"/>
  <c r="M22" i="90"/>
  <c r="M23" i="90"/>
  <c r="M24" i="90"/>
  <c r="M25" i="90"/>
  <c r="M26" i="90"/>
  <c r="M27" i="90"/>
  <c r="M28" i="90"/>
  <c r="M29" i="90"/>
  <c r="M30" i="90"/>
  <c r="M31" i="90"/>
  <c r="M32" i="90"/>
  <c r="M33" i="90"/>
  <c r="M34" i="90"/>
  <c r="M35" i="90"/>
  <c r="M36" i="90"/>
  <c r="M37" i="90"/>
  <c r="M38" i="90"/>
  <c r="M39" i="90"/>
  <c r="M40" i="90"/>
  <c r="M41" i="90"/>
  <c r="M42" i="90"/>
  <c r="M43" i="90"/>
  <c r="M44" i="90"/>
  <c r="M45" i="90"/>
  <c r="M46" i="90"/>
  <c r="M47" i="90"/>
  <c r="M48" i="90"/>
  <c r="M49" i="90"/>
  <c r="M50" i="90"/>
  <c r="M51" i="90"/>
  <c r="M52" i="90"/>
  <c r="M53" i="90"/>
  <c r="M54" i="90"/>
  <c r="M55" i="90"/>
  <c r="M56" i="90"/>
  <c r="M57" i="90"/>
  <c r="M58" i="90"/>
  <c r="M59" i="90"/>
  <c r="M60" i="90"/>
  <c r="M61" i="90"/>
  <c r="M62" i="90"/>
  <c r="M63" i="90"/>
  <c r="M64" i="90"/>
  <c r="M65" i="90"/>
  <c r="M66" i="90"/>
  <c r="M67" i="90"/>
  <c r="M68" i="90"/>
  <c r="M69" i="90"/>
  <c r="M70" i="90"/>
  <c r="M71" i="90"/>
  <c r="M72" i="90"/>
  <c r="M73" i="90"/>
  <c r="M74" i="90"/>
  <c r="M75" i="90"/>
  <c r="M76" i="90"/>
  <c r="M77" i="90"/>
  <c r="M78" i="90"/>
  <c r="M79" i="90"/>
  <c r="M80" i="90"/>
  <c r="M81" i="90"/>
  <c r="M82" i="90"/>
  <c r="M83" i="90"/>
  <c r="M84" i="90"/>
  <c r="M85" i="90"/>
  <c r="M86" i="90"/>
  <c r="M87" i="90"/>
  <c r="M88" i="90"/>
  <c r="M89" i="90"/>
  <c r="M90" i="90"/>
  <c r="M91" i="90"/>
  <c r="M92" i="90"/>
  <c r="M93" i="90"/>
  <c r="M94" i="90"/>
  <c r="M95" i="90"/>
  <c r="M96" i="90"/>
  <c r="M97" i="90"/>
  <c r="M98" i="90"/>
  <c r="M99" i="90"/>
  <c r="M100" i="90"/>
  <c r="M101" i="90"/>
  <c r="M102" i="90"/>
  <c r="M103" i="90"/>
  <c r="M104" i="90"/>
  <c r="M105" i="90"/>
  <c r="M106" i="90"/>
  <c r="M107" i="90"/>
  <c r="M108" i="90"/>
  <c r="M109" i="90"/>
  <c r="M110" i="90"/>
  <c r="M111" i="90"/>
  <c r="M112" i="90"/>
  <c r="M113" i="90"/>
  <c r="M114" i="90"/>
  <c r="M115" i="90"/>
  <c r="M116" i="90"/>
  <c r="M117" i="90"/>
  <c r="M118" i="90"/>
  <c r="M119" i="90"/>
  <c r="M120" i="90"/>
  <c r="M121" i="90"/>
  <c r="M122" i="90"/>
  <c r="M123" i="90"/>
  <c r="M124" i="90"/>
  <c r="M125" i="90"/>
  <c r="M126" i="90"/>
  <c r="M127" i="90"/>
  <c r="M128" i="90"/>
  <c r="M129" i="90"/>
  <c r="M130" i="90"/>
  <c r="M131" i="90"/>
  <c r="M132" i="90"/>
  <c r="M133" i="90"/>
  <c r="M134" i="90"/>
  <c r="M135" i="90"/>
  <c r="M136" i="90"/>
  <c r="M137" i="90"/>
  <c r="M138" i="90"/>
  <c r="M139" i="90"/>
  <c r="M140" i="90"/>
  <c r="M141" i="90"/>
  <c r="M142" i="90"/>
  <c r="M143" i="90"/>
  <c r="M144" i="90"/>
  <c r="M145" i="90"/>
  <c r="M146" i="90"/>
  <c r="M147" i="90"/>
  <c r="M148" i="90"/>
  <c r="M149" i="90"/>
  <c r="M150" i="90"/>
  <c r="M151" i="90"/>
  <c r="M152" i="90"/>
  <c r="M153" i="90"/>
  <c r="M154" i="90"/>
  <c r="M155" i="90"/>
  <c r="M156" i="90"/>
  <c r="M157" i="90"/>
  <c r="M158" i="90"/>
  <c r="M159" i="90"/>
  <c r="M160" i="90"/>
  <c r="M161" i="90"/>
  <c r="M162" i="90"/>
  <c r="M163" i="90"/>
  <c r="M164" i="90"/>
  <c r="M165" i="90"/>
  <c r="M166" i="90"/>
  <c r="M167" i="90"/>
  <c r="M168" i="90"/>
  <c r="M169" i="90"/>
  <c r="M170" i="90"/>
  <c r="M171" i="90"/>
  <c r="M172" i="90"/>
  <c r="M173" i="90"/>
  <c r="M174" i="90"/>
  <c r="M175" i="90"/>
  <c r="M176" i="90"/>
  <c r="M177" i="90"/>
  <c r="M178" i="90"/>
  <c r="M2" i="90"/>
  <c r="H3" i="90"/>
  <c r="H4" i="90"/>
  <c r="H5" i="90"/>
  <c r="H6" i="90"/>
  <c r="H7" i="90"/>
  <c r="H8" i="90"/>
  <c r="H9" i="90"/>
  <c r="H10" i="90"/>
  <c r="H11" i="90"/>
  <c r="H12" i="90"/>
  <c r="H13" i="90"/>
  <c r="H14" i="90"/>
  <c r="H15" i="90"/>
  <c r="H16" i="90"/>
  <c r="H17" i="90"/>
  <c r="H18" i="90"/>
  <c r="H19" i="90"/>
  <c r="H20" i="90"/>
  <c r="H21" i="90"/>
  <c r="H22" i="90"/>
  <c r="H23" i="90"/>
  <c r="H24" i="90"/>
  <c r="H25" i="90"/>
  <c r="H26" i="90"/>
  <c r="H27" i="90"/>
  <c r="H28" i="90"/>
  <c r="H29" i="90"/>
  <c r="H30" i="90"/>
  <c r="H31" i="90"/>
  <c r="H32" i="90"/>
  <c r="H33" i="90"/>
  <c r="H34" i="90"/>
  <c r="H35" i="90"/>
  <c r="H36" i="90"/>
  <c r="H37" i="90"/>
  <c r="H38" i="90"/>
  <c r="H39" i="90"/>
  <c r="H40" i="90"/>
  <c r="H41" i="90"/>
  <c r="H42" i="90"/>
  <c r="H43" i="90"/>
  <c r="H44" i="90"/>
  <c r="H45" i="90"/>
  <c r="H46" i="90"/>
  <c r="H47" i="90"/>
  <c r="H48" i="90"/>
  <c r="H49" i="90"/>
  <c r="H50" i="90"/>
  <c r="H51" i="90"/>
  <c r="H52" i="90"/>
  <c r="H53" i="90"/>
  <c r="H54" i="90"/>
  <c r="H55" i="90"/>
  <c r="H56" i="90"/>
  <c r="H57" i="90"/>
  <c r="H58" i="90"/>
  <c r="H59" i="90"/>
  <c r="H60" i="90"/>
  <c r="H61" i="90"/>
  <c r="H62" i="90"/>
  <c r="H63" i="90"/>
  <c r="H64" i="90"/>
  <c r="H65" i="90"/>
  <c r="H66" i="90"/>
  <c r="H67" i="90"/>
  <c r="H68" i="90"/>
  <c r="H69" i="90"/>
  <c r="H70" i="90"/>
  <c r="H71" i="90"/>
  <c r="H72" i="90"/>
  <c r="H73" i="90"/>
  <c r="H74" i="90"/>
  <c r="H75" i="90"/>
  <c r="H76" i="90"/>
  <c r="H77" i="90"/>
  <c r="H78" i="90"/>
  <c r="H79" i="90"/>
  <c r="H80" i="90"/>
  <c r="H81" i="90"/>
  <c r="H82" i="90"/>
  <c r="H83" i="90"/>
  <c r="H84" i="90"/>
  <c r="H85" i="90"/>
  <c r="H86" i="90"/>
  <c r="H87" i="90"/>
  <c r="H88" i="90"/>
  <c r="H89" i="90"/>
  <c r="H90" i="90"/>
  <c r="H91" i="90"/>
  <c r="H92" i="90"/>
  <c r="H93" i="90"/>
  <c r="H94" i="90"/>
  <c r="H95" i="90"/>
  <c r="H96" i="90"/>
  <c r="H97" i="90"/>
  <c r="H98" i="90"/>
  <c r="H99" i="90"/>
  <c r="H100" i="90"/>
  <c r="H101" i="90"/>
  <c r="H102" i="90"/>
  <c r="H103" i="90"/>
  <c r="H104" i="90"/>
  <c r="H105" i="90"/>
  <c r="H106" i="90"/>
  <c r="H107" i="90"/>
  <c r="H108" i="90"/>
  <c r="H109" i="90"/>
  <c r="H110" i="90"/>
  <c r="H111" i="90"/>
  <c r="H112" i="90"/>
  <c r="H113" i="90"/>
  <c r="H114" i="90"/>
  <c r="H115" i="90"/>
  <c r="H116" i="90"/>
  <c r="H117" i="90"/>
  <c r="H118" i="90"/>
  <c r="H119" i="90"/>
  <c r="H120" i="90"/>
  <c r="H121" i="90"/>
  <c r="H122" i="90"/>
  <c r="H123" i="90"/>
  <c r="H124" i="90"/>
  <c r="H125" i="90"/>
  <c r="H126" i="90"/>
  <c r="H127" i="90"/>
  <c r="H128" i="90"/>
  <c r="H129" i="90"/>
  <c r="H130" i="90"/>
  <c r="H131" i="90"/>
  <c r="H132" i="90"/>
  <c r="H133" i="90"/>
  <c r="H134" i="90"/>
  <c r="H135" i="90"/>
  <c r="H136" i="90"/>
  <c r="H137" i="90"/>
  <c r="H138" i="90"/>
  <c r="H139" i="90"/>
  <c r="H140" i="90"/>
  <c r="H141" i="90"/>
  <c r="H142" i="90"/>
  <c r="H143" i="90"/>
  <c r="H144" i="90"/>
  <c r="H145" i="90"/>
  <c r="H146" i="90"/>
  <c r="H147" i="90"/>
  <c r="H148" i="90"/>
  <c r="H149" i="90"/>
  <c r="H150" i="90"/>
  <c r="H151" i="90"/>
  <c r="H152" i="90"/>
  <c r="H153" i="90"/>
  <c r="H154" i="90"/>
  <c r="H155" i="90"/>
  <c r="H156" i="90"/>
  <c r="H157" i="90"/>
  <c r="H158" i="90"/>
  <c r="H159" i="90"/>
  <c r="H160" i="90"/>
  <c r="H161" i="90"/>
  <c r="H162" i="90"/>
  <c r="H163" i="90"/>
  <c r="H164" i="90"/>
  <c r="H165" i="90"/>
  <c r="H166" i="90"/>
  <c r="H167" i="90"/>
  <c r="H168" i="90"/>
  <c r="H169" i="90"/>
  <c r="H170" i="90"/>
  <c r="H171" i="90"/>
  <c r="H172" i="90"/>
  <c r="H173" i="90"/>
  <c r="H174" i="90"/>
  <c r="H175" i="90"/>
  <c r="H176" i="90"/>
  <c r="H177" i="90"/>
  <c r="H178" i="90"/>
  <c r="H2" i="90"/>
  <c r="R177" i="88"/>
  <c r="R175" i="88"/>
  <c r="R174" i="88"/>
  <c r="Q178" i="88"/>
  <c r="Q176" i="88"/>
  <c r="D154" i="88"/>
  <c r="D155" i="88"/>
  <c r="D156" i="88"/>
  <c r="D157" i="88"/>
  <c r="D158" i="88"/>
  <c r="D159" i="88"/>
  <c r="D160" i="88"/>
  <c r="D161" i="88"/>
  <c r="D162" i="88"/>
  <c r="D163" i="88"/>
  <c r="D164" i="88"/>
  <c r="D165" i="88"/>
  <c r="D166" i="88"/>
  <c r="D167" i="88"/>
  <c r="D168" i="88"/>
  <c r="D169" i="88"/>
  <c r="D170" i="88"/>
  <c r="D171" i="88"/>
  <c r="E171" i="88"/>
  <c r="Q171" i="88"/>
  <c r="E168" i="88"/>
  <c r="Q168" i="88"/>
  <c r="E163" i="88"/>
  <c r="Q163" i="88"/>
  <c r="E162" i="88"/>
  <c r="Q162" i="88"/>
  <c r="E156" i="88"/>
  <c r="Q156" i="88"/>
  <c r="E154" i="88"/>
  <c r="Q154" i="88"/>
  <c r="E152" i="88"/>
  <c r="Q152" i="88"/>
  <c r="Q151" i="88"/>
  <c r="Q150" i="88"/>
  <c r="D145" i="88"/>
  <c r="D146" i="88"/>
  <c r="D147" i="88"/>
  <c r="D148" i="88"/>
  <c r="D149" i="88"/>
  <c r="E149" i="88"/>
  <c r="Q149" i="88"/>
  <c r="E148" i="88"/>
  <c r="Q148" i="88"/>
  <c r="E147" i="88"/>
  <c r="Q147" i="88"/>
  <c r="E144" i="88"/>
  <c r="Q144" i="88"/>
  <c r="E143" i="88"/>
  <c r="Q143" i="88"/>
  <c r="E141" i="88"/>
  <c r="Q141" i="88"/>
  <c r="Q138" i="88"/>
  <c r="E136" i="88"/>
  <c r="Q136" i="88"/>
  <c r="E135" i="88"/>
  <c r="Q135" i="88"/>
  <c r="E133" i="88"/>
  <c r="Q133" i="88"/>
  <c r="E132" i="88"/>
  <c r="Q132" i="88"/>
  <c r="E131" i="88"/>
  <c r="Q131" i="88"/>
  <c r="E130" i="88"/>
  <c r="Q130" i="88"/>
  <c r="E129" i="88"/>
  <c r="Q129" i="88"/>
  <c r="E128" i="88"/>
  <c r="Q128" i="88"/>
  <c r="E127" i="88"/>
  <c r="Q127" i="88"/>
  <c r="E126" i="88"/>
  <c r="Q126" i="88"/>
  <c r="E125" i="88"/>
  <c r="Q125" i="88"/>
  <c r="E123" i="88"/>
  <c r="Q123" i="88"/>
  <c r="E117" i="88"/>
  <c r="Q117" i="88"/>
  <c r="Q111" i="88"/>
  <c r="Q110" i="88"/>
  <c r="Q109" i="88"/>
  <c r="Q108" i="88"/>
  <c r="Q107" i="88"/>
  <c r="E106" i="88"/>
  <c r="Q106" i="88"/>
  <c r="E105" i="88"/>
  <c r="Q105" i="88"/>
  <c r="E104" i="88"/>
  <c r="Q104" i="88"/>
  <c r="E103" i="88"/>
  <c r="Q103" i="88"/>
  <c r="E102" i="88"/>
  <c r="Q102" i="88"/>
  <c r="E101" i="88"/>
  <c r="Q101" i="88"/>
  <c r="E100" i="88"/>
  <c r="Q100" i="88"/>
  <c r="E99" i="88"/>
  <c r="Q99" i="88"/>
  <c r="E98" i="88"/>
  <c r="Q98" i="88"/>
  <c r="Q97" i="88"/>
  <c r="Q96" i="88"/>
  <c r="Q78" i="88"/>
  <c r="Q77" i="88"/>
  <c r="Q76" i="88"/>
  <c r="E75" i="88"/>
  <c r="Q75" i="88"/>
  <c r="E70" i="88"/>
  <c r="Q70" i="88"/>
  <c r="E66" i="88"/>
  <c r="Q66" i="88"/>
  <c r="E65" i="88"/>
  <c r="Q65" i="88"/>
  <c r="E64" i="88"/>
  <c r="Q64" i="88"/>
  <c r="E63" i="88"/>
  <c r="Q63" i="88"/>
  <c r="E62" i="88"/>
  <c r="Q62" i="88"/>
  <c r="E54" i="88"/>
  <c r="Q54" i="88"/>
  <c r="E52" i="88"/>
  <c r="Q52" i="88"/>
  <c r="E51" i="88"/>
  <c r="Q51" i="88"/>
  <c r="E50" i="88"/>
  <c r="Q50" i="88"/>
  <c r="E49" i="88"/>
  <c r="Q49" i="88"/>
  <c r="E48" i="88"/>
  <c r="Q48" i="88"/>
  <c r="E47" i="88"/>
  <c r="Q47" i="88"/>
  <c r="Q46" i="88"/>
  <c r="Q45" i="88"/>
  <c r="Q44" i="88"/>
  <c r="Q43" i="88"/>
  <c r="Q39" i="88"/>
  <c r="Q38" i="88"/>
  <c r="Q36" i="88"/>
  <c r="Q35" i="88"/>
  <c r="E32" i="88"/>
  <c r="Q32" i="88"/>
  <c r="E31" i="88"/>
  <c r="Q31" i="88"/>
  <c r="E30" i="88"/>
  <c r="Q30" i="88"/>
  <c r="E29" i="88"/>
  <c r="Q29" i="88"/>
  <c r="E28" i="88"/>
  <c r="Q28" i="88"/>
  <c r="E27" i="88"/>
  <c r="Q27" i="88"/>
  <c r="E26" i="88"/>
  <c r="Q26" i="88"/>
  <c r="E25" i="88"/>
  <c r="Q25" i="88"/>
  <c r="Q24" i="88"/>
  <c r="E23" i="88"/>
  <c r="Q23" i="88"/>
  <c r="Q22" i="88"/>
  <c r="Q21" i="88"/>
  <c r="Q20" i="88"/>
  <c r="E16" i="88"/>
  <c r="Q16" i="88"/>
  <c r="Q12" i="88"/>
  <c r="Q11" i="88"/>
  <c r="Q10" i="88"/>
  <c r="Q9" i="88"/>
  <c r="Q8" i="88"/>
  <c r="Q6" i="88"/>
  <c r="Q5" i="88"/>
  <c r="Q4" i="88"/>
  <c r="Q3" i="88"/>
  <c r="Q2" i="88"/>
  <c r="P168" i="88"/>
  <c r="P156" i="88"/>
  <c r="P135" i="88"/>
  <c r="P132" i="88"/>
  <c r="P130" i="88"/>
  <c r="P129" i="88"/>
  <c r="P127" i="88"/>
  <c r="P125" i="88"/>
  <c r="P123" i="88"/>
  <c r="P116" i="88"/>
  <c r="P115" i="88"/>
  <c r="P106" i="88"/>
  <c r="P105" i="88"/>
  <c r="P99" i="88"/>
  <c r="P98" i="88"/>
  <c r="P54" i="88"/>
  <c r="P47" i="88"/>
  <c r="P38" i="88"/>
  <c r="P27" i="88"/>
  <c r="P24" i="88"/>
  <c r="O178" i="88"/>
  <c r="O176" i="88"/>
  <c r="O171" i="88"/>
  <c r="O163" i="88"/>
  <c r="O162" i="88"/>
  <c r="O154" i="88"/>
  <c r="O152" i="88"/>
  <c r="O151" i="88"/>
  <c r="O150" i="88"/>
  <c r="O149" i="88"/>
  <c r="O148" i="88"/>
  <c r="O147" i="88"/>
  <c r="O144" i="88"/>
  <c r="O143" i="88"/>
  <c r="O141" i="88"/>
  <c r="O138" i="88"/>
  <c r="O136" i="88"/>
  <c r="O135" i="88"/>
  <c r="O133" i="88"/>
  <c r="O131" i="88"/>
  <c r="O128" i="88"/>
  <c r="O126" i="88"/>
  <c r="O117" i="88"/>
  <c r="O116" i="88"/>
  <c r="O115" i="88"/>
  <c r="O111" i="88"/>
  <c r="O110" i="88"/>
  <c r="O109" i="88"/>
  <c r="O108" i="88"/>
  <c r="O107" i="88"/>
  <c r="O104" i="88"/>
  <c r="O103" i="88"/>
  <c r="O102" i="88"/>
  <c r="O101" i="88"/>
  <c r="O100" i="88"/>
  <c r="O97" i="88"/>
  <c r="O96" i="88"/>
  <c r="O78" i="88"/>
  <c r="O77" i="88"/>
  <c r="O76" i="88"/>
  <c r="O75" i="88"/>
  <c r="O70" i="88"/>
  <c r="O66" i="88"/>
  <c r="O65" i="88"/>
  <c r="O64" i="88"/>
  <c r="O63" i="88"/>
  <c r="O62" i="88"/>
  <c r="E56" i="88"/>
  <c r="O56" i="88"/>
  <c r="O54" i="88"/>
  <c r="O52" i="88"/>
  <c r="O51" i="88"/>
  <c r="O50" i="88"/>
  <c r="O49" i="88"/>
  <c r="O48" i="88"/>
  <c r="O46" i="88"/>
  <c r="O45" i="88"/>
  <c r="O44" i="88"/>
  <c r="O43" i="88"/>
  <c r="O39" i="88"/>
  <c r="O37" i="88"/>
  <c r="O36" i="88"/>
  <c r="O35" i="88"/>
  <c r="O34" i="88"/>
  <c r="O32" i="88"/>
  <c r="O31" i="88"/>
  <c r="O30" i="88"/>
  <c r="O29" i="88"/>
  <c r="O28" i="88"/>
  <c r="O26" i="88"/>
  <c r="O25" i="88"/>
  <c r="O23" i="88"/>
  <c r="O22" i="88"/>
  <c r="O21" i="88"/>
  <c r="O20" i="88"/>
  <c r="O16" i="88"/>
  <c r="O12" i="88"/>
  <c r="O11" i="88"/>
  <c r="O10" i="88"/>
  <c r="O9" i="88"/>
  <c r="O8" i="88"/>
  <c r="O7" i="88"/>
  <c r="O6" i="88"/>
  <c r="O5" i="88"/>
  <c r="O4" i="88"/>
  <c r="O3" i="88"/>
  <c r="O2" i="88"/>
  <c r="N178" i="88"/>
  <c r="N176" i="88"/>
  <c r="N171" i="88"/>
  <c r="N163" i="88"/>
  <c r="N162" i="88"/>
  <c r="N154" i="88"/>
  <c r="N152" i="88"/>
  <c r="N151" i="88"/>
  <c r="N150" i="88"/>
  <c r="N149" i="88"/>
  <c r="N148" i="88"/>
  <c r="N147" i="88"/>
  <c r="N144" i="88"/>
  <c r="N143" i="88"/>
  <c r="N141" i="88"/>
  <c r="N138" i="88"/>
  <c r="N136" i="88"/>
  <c r="N135" i="88"/>
  <c r="N133" i="88"/>
  <c r="N132" i="88"/>
  <c r="N131" i="88"/>
  <c r="N130" i="88"/>
  <c r="N129" i="88"/>
  <c r="N128" i="88"/>
  <c r="N127" i="88"/>
  <c r="N126" i="88"/>
  <c r="N125" i="88"/>
  <c r="N123" i="88"/>
  <c r="N117" i="88"/>
  <c r="N116" i="88"/>
  <c r="N115" i="88"/>
  <c r="N111" i="88"/>
  <c r="N110" i="88"/>
  <c r="N109" i="88"/>
  <c r="N108" i="88"/>
  <c r="N107" i="88"/>
  <c r="N105" i="88"/>
  <c r="N104" i="88"/>
  <c r="N103" i="88"/>
  <c r="N102" i="88"/>
  <c r="N101" i="88"/>
  <c r="N100" i="88"/>
  <c r="N99" i="88"/>
  <c r="N98" i="88"/>
  <c r="N97" i="88"/>
  <c r="N96" i="88"/>
  <c r="N78" i="88"/>
  <c r="N77" i="88"/>
  <c r="N76" i="88"/>
  <c r="N75" i="88"/>
  <c r="N70" i="88"/>
  <c r="E69" i="88"/>
  <c r="N69" i="88"/>
  <c r="N66" i="88"/>
  <c r="N65" i="88"/>
  <c r="N64" i="88"/>
  <c r="N63" i="88"/>
  <c r="N62" i="88"/>
  <c r="N56" i="88"/>
  <c r="E55" i="88"/>
  <c r="N55" i="88"/>
  <c r="N54" i="88"/>
  <c r="E53" i="88"/>
  <c r="N53" i="88"/>
  <c r="N52" i="88"/>
  <c r="N51" i="88"/>
  <c r="N50" i="88"/>
  <c r="N49" i="88"/>
  <c r="N48" i="88"/>
  <c r="N47" i="88"/>
  <c r="N46" i="88"/>
  <c r="N45" i="88"/>
  <c r="N44" i="88"/>
  <c r="N43" i="88"/>
  <c r="N39" i="88"/>
  <c r="N37" i="88"/>
  <c r="N36" i="88"/>
  <c r="N35" i="88"/>
  <c r="N34" i="88"/>
  <c r="N32" i="88"/>
  <c r="N31" i="88"/>
  <c r="N30" i="88"/>
  <c r="N29" i="88"/>
  <c r="N28" i="88"/>
  <c r="N27" i="88"/>
  <c r="N26" i="88"/>
  <c r="N25" i="88"/>
  <c r="N24" i="88"/>
  <c r="N23" i="88"/>
  <c r="N22" i="88"/>
  <c r="N21" i="88"/>
  <c r="N20" i="88"/>
  <c r="E19" i="88"/>
  <c r="N19" i="88"/>
  <c r="E18" i="88"/>
  <c r="N18" i="88"/>
  <c r="E17" i="88"/>
  <c r="N17" i="88"/>
  <c r="N16" i="88"/>
  <c r="N12" i="88"/>
  <c r="N11" i="88"/>
  <c r="N10" i="88"/>
  <c r="N9" i="88"/>
  <c r="N8" i="88"/>
  <c r="N7" i="88"/>
  <c r="N6" i="88"/>
  <c r="N5" i="88"/>
  <c r="N4" i="88"/>
  <c r="N3" i="88"/>
  <c r="N2" i="88"/>
  <c r="M151" i="88"/>
  <c r="M150" i="88"/>
  <c r="M133" i="88"/>
  <c r="M126" i="88"/>
  <c r="M125" i="88"/>
  <c r="M123" i="88"/>
  <c r="M115" i="88"/>
  <c r="M109" i="88"/>
  <c r="M105" i="88"/>
  <c r="M100" i="88"/>
  <c r="M66" i="88"/>
  <c r="M49" i="88"/>
  <c r="M48" i="88"/>
  <c r="L178" i="88"/>
  <c r="L176" i="88"/>
  <c r="L171" i="88"/>
  <c r="L168" i="88"/>
  <c r="L162" i="88"/>
  <c r="L156" i="88"/>
  <c r="L154" i="88"/>
  <c r="L151" i="88"/>
  <c r="L150" i="88"/>
  <c r="L149" i="88"/>
  <c r="L147" i="88"/>
  <c r="L144" i="88"/>
  <c r="L138" i="88"/>
  <c r="L136" i="88"/>
  <c r="L135" i="88"/>
  <c r="L133" i="88"/>
  <c r="L132" i="88"/>
  <c r="L131" i="88"/>
  <c r="L129" i="88"/>
  <c r="L128" i="88"/>
  <c r="L126" i="88"/>
  <c r="L125" i="88"/>
  <c r="L123" i="88"/>
  <c r="L117" i="88"/>
  <c r="L116" i="88"/>
  <c r="L115" i="88"/>
  <c r="L111" i="88"/>
  <c r="L110" i="88"/>
  <c r="L109" i="88"/>
  <c r="L108" i="88"/>
  <c r="L107" i="88"/>
  <c r="L106" i="88"/>
  <c r="L105" i="88"/>
  <c r="L103" i="88"/>
  <c r="L100" i="88"/>
  <c r="L99" i="88"/>
  <c r="L97" i="88"/>
  <c r="L96" i="88"/>
  <c r="L78" i="88"/>
  <c r="L77" i="88"/>
  <c r="L76" i="88"/>
  <c r="L75" i="88"/>
  <c r="L69" i="88"/>
  <c r="L66" i="88"/>
  <c r="L65" i="88"/>
  <c r="L64" i="88"/>
  <c r="L63" i="88"/>
  <c r="L62" i="88"/>
  <c r="L56" i="88"/>
  <c r="L55" i="88"/>
  <c r="L54" i="88"/>
  <c r="L53" i="88"/>
  <c r="L52" i="88"/>
  <c r="L51" i="88"/>
  <c r="L49" i="88"/>
  <c r="L48" i="88"/>
  <c r="L47" i="88"/>
  <c r="L46" i="88"/>
  <c r="L45" i="88"/>
  <c r="L44" i="88"/>
  <c r="L43" i="88"/>
  <c r="L39" i="88"/>
  <c r="L38" i="88"/>
  <c r="L37" i="88"/>
  <c r="L36" i="88"/>
  <c r="L35" i="88"/>
  <c r="L34" i="88"/>
  <c r="L31" i="88"/>
  <c r="L30" i="88"/>
  <c r="L28" i="88"/>
  <c r="L27" i="88"/>
  <c r="L26" i="88"/>
  <c r="L25" i="88"/>
  <c r="L24" i="88"/>
  <c r="L22" i="88"/>
  <c r="L21" i="88"/>
  <c r="L20" i="88"/>
  <c r="L19" i="88"/>
  <c r="L18" i="88"/>
  <c r="L17" i="88"/>
  <c r="L16" i="88"/>
  <c r="L12" i="88"/>
  <c r="L11" i="88"/>
  <c r="L10" i="88"/>
  <c r="L9" i="88"/>
  <c r="L8" i="88"/>
  <c r="L6" i="88"/>
  <c r="L5" i="88"/>
  <c r="L4" i="88"/>
  <c r="L3" i="88"/>
  <c r="L2" i="88"/>
  <c r="K178" i="88"/>
  <c r="K177" i="88"/>
  <c r="K176" i="88"/>
  <c r="K175" i="88"/>
  <c r="K174" i="88"/>
  <c r="D172" i="88"/>
  <c r="D173" i="88"/>
  <c r="E173" i="88"/>
  <c r="K173" i="88"/>
  <c r="E172" i="88"/>
  <c r="K172" i="88"/>
  <c r="K171" i="88"/>
  <c r="E170" i="88"/>
  <c r="K170" i="88"/>
  <c r="E169" i="88"/>
  <c r="K169" i="88"/>
  <c r="K168" i="88"/>
  <c r="E167" i="88"/>
  <c r="K167" i="88"/>
  <c r="E166" i="88"/>
  <c r="K166" i="88"/>
  <c r="E165" i="88"/>
  <c r="K165" i="88"/>
  <c r="E164" i="88"/>
  <c r="K164" i="88"/>
  <c r="K163" i="88"/>
  <c r="K162" i="88"/>
  <c r="E161" i="88"/>
  <c r="K161" i="88"/>
  <c r="E160" i="88"/>
  <c r="K160" i="88"/>
  <c r="E159" i="88"/>
  <c r="K159" i="88"/>
  <c r="E158" i="88"/>
  <c r="K158" i="88"/>
  <c r="E157" i="88"/>
  <c r="K157" i="88"/>
  <c r="K156" i="88"/>
  <c r="E155" i="88"/>
  <c r="K155" i="88"/>
  <c r="K154" i="88"/>
  <c r="K153" i="88"/>
  <c r="K152" i="88"/>
  <c r="K151" i="88"/>
  <c r="K150" i="88"/>
  <c r="K149" i="88"/>
  <c r="K148" i="88"/>
  <c r="K147" i="88"/>
  <c r="E146" i="88"/>
  <c r="K146" i="88"/>
  <c r="E145" i="88"/>
  <c r="K145" i="88"/>
  <c r="K144" i="88"/>
  <c r="K143" i="88"/>
  <c r="E142" i="88"/>
  <c r="K142" i="88"/>
  <c r="K141" i="88"/>
  <c r="E140" i="88"/>
  <c r="K140" i="88"/>
  <c r="E139" i="88"/>
  <c r="K139" i="88"/>
  <c r="K138" i="88"/>
  <c r="K137" i="88"/>
  <c r="K136" i="88"/>
  <c r="K135" i="88"/>
  <c r="E134" i="88"/>
  <c r="K134" i="88"/>
  <c r="K133" i="88"/>
  <c r="K132" i="88"/>
  <c r="K131" i="88"/>
  <c r="K130" i="88"/>
  <c r="K129" i="88"/>
  <c r="K128" i="88"/>
  <c r="K127" i="88"/>
  <c r="K126" i="88"/>
  <c r="K125" i="88"/>
  <c r="E124" i="88"/>
  <c r="K124" i="88"/>
  <c r="K123" i="88"/>
  <c r="E122" i="88"/>
  <c r="K122" i="88"/>
  <c r="K121" i="88"/>
  <c r="K120" i="88"/>
  <c r="K119" i="88"/>
  <c r="E118" i="88"/>
  <c r="K118" i="88"/>
  <c r="K117" i="88"/>
  <c r="K116" i="88"/>
  <c r="K115" i="88"/>
  <c r="E114" i="88"/>
  <c r="K114" i="88"/>
  <c r="E113" i="88"/>
  <c r="K113" i="88"/>
  <c r="E112" i="88"/>
  <c r="K112" i="88"/>
  <c r="K111" i="88"/>
  <c r="K110" i="88"/>
  <c r="K109" i="88"/>
  <c r="K108" i="88"/>
  <c r="K107" i="88"/>
  <c r="K106" i="88"/>
  <c r="K105" i="88"/>
  <c r="K104" i="88"/>
  <c r="K103" i="88"/>
  <c r="K102" i="88"/>
  <c r="K101" i="88"/>
  <c r="K100" i="88"/>
  <c r="K99" i="88"/>
  <c r="K98" i="88"/>
  <c r="K97" i="88"/>
  <c r="K96" i="88"/>
  <c r="E95" i="88"/>
  <c r="K95" i="88"/>
  <c r="E94" i="88"/>
  <c r="K94" i="88"/>
  <c r="E93" i="88"/>
  <c r="K93" i="88"/>
  <c r="E92" i="88"/>
  <c r="K92" i="88"/>
  <c r="E91" i="88"/>
  <c r="K91" i="88"/>
  <c r="E90" i="88"/>
  <c r="K90" i="88"/>
  <c r="E89" i="88"/>
  <c r="K89" i="88"/>
  <c r="E88" i="88"/>
  <c r="K88" i="88"/>
  <c r="E87" i="88"/>
  <c r="K87" i="88"/>
  <c r="E86" i="88"/>
  <c r="K86" i="88"/>
  <c r="E85" i="88"/>
  <c r="K85" i="88"/>
  <c r="E84" i="88"/>
  <c r="K84" i="88"/>
  <c r="E83" i="88"/>
  <c r="K83" i="88"/>
  <c r="E82" i="88"/>
  <c r="K82" i="88"/>
  <c r="E81" i="88"/>
  <c r="K81" i="88"/>
  <c r="E80" i="88"/>
  <c r="K80" i="88"/>
  <c r="E79" i="88"/>
  <c r="K79" i="88"/>
  <c r="K78" i="88"/>
  <c r="K77" i="88"/>
  <c r="K76" i="88"/>
  <c r="K75" i="88"/>
  <c r="E74" i="88"/>
  <c r="K74" i="88"/>
  <c r="E73" i="88"/>
  <c r="K73" i="88"/>
  <c r="E72" i="88"/>
  <c r="K72" i="88"/>
  <c r="E71" i="88"/>
  <c r="K71" i="88"/>
  <c r="K70" i="88"/>
  <c r="K69" i="88"/>
  <c r="E68" i="88"/>
  <c r="K68" i="88"/>
  <c r="E67" i="88"/>
  <c r="K67" i="88"/>
  <c r="K66" i="88"/>
  <c r="K65" i="88"/>
  <c r="K64" i="88"/>
  <c r="K63" i="88"/>
  <c r="K62" i="88"/>
  <c r="E61" i="88"/>
  <c r="K61" i="88"/>
  <c r="E60" i="88"/>
  <c r="K60" i="88"/>
  <c r="E59" i="88"/>
  <c r="K59" i="88"/>
  <c r="E58" i="88"/>
  <c r="K58" i="88"/>
  <c r="E57" i="88"/>
  <c r="K57" i="88"/>
  <c r="K56" i="88"/>
  <c r="K55" i="88"/>
  <c r="K54" i="88"/>
  <c r="K53" i="88"/>
  <c r="K52" i="88"/>
  <c r="K51" i="88"/>
  <c r="K50" i="88"/>
  <c r="K49" i="88"/>
  <c r="K48" i="88"/>
  <c r="K47" i="88"/>
  <c r="K46" i="88"/>
  <c r="K45" i="88"/>
  <c r="K44" i="88"/>
  <c r="K43" i="88"/>
  <c r="K42" i="88"/>
  <c r="K41" i="88"/>
  <c r="K40" i="88"/>
  <c r="K39" i="88"/>
  <c r="K38" i="88"/>
  <c r="K37" i="88"/>
  <c r="K36" i="88"/>
  <c r="K35" i="88"/>
  <c r="K34" i="88"/>
  <c r="K33" i="88"/>
  <c r="K32" i="88"/>
  <c r="K31" i="88"/>
  <c r="K30" i="88"/>
  <c r="K29" i="88"/>
  <c r="K28" i="88"/>
  <c r="K27" i="88"/>
  <c r="K26" i="88"/>
  <c r="K25" i="88"/>
  <c r="K24" i="88"/>
  <c r="K23" i="88"/>
  <c r="K22" i="88"/>
  <c r="K21" i="88"/>
  <c r="K20" i="88"/>
  <c r="K19" i="88"/>
  <c r="K18" i="88"/>
  <c r="K17" i="88"/>
  <c r="K16" i="88"/>
  <c r="K15" i="88"/>
  <c r="K14" i="88"/>
  <c r="K13" i="88"/>
  <c r="K12" i="88"/>
  <c r="K11" i="88"/>
  <c r="K10" i="88"/>
  <c r="K9" i="88"/>
  <c r="K8" i="88"/>
  <c r="K7" i="88"/>
  <c r="K6" i="88"/>
  <c r="K5" i="88"/>
  <c r="K4" i="88"/>
  <c r="K3" i="88"/>
  <c r="K2" i="88"/>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3" i="86"/>
  <c r="L23" i="86"/>
  <c r="M23" i="86"/>
  <c r="N23" i="86"/>
  <c r="O23" i="86"/>
  <c r="P23" i="86"/>
  <c r="Q23" i="86"/>
  <c r="R23" i="86"/>
  <c r="S23"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L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S2" i="86"/>
  <c r="R2" i="86"/>
  <c r="Q2" i="86"/>
  <c r="P2" i="86"/>
  <c r="O2" i="86"/>
  <c r="N2" i="86"/>
  <c r="M2" i="86"/>
  <c r="L2" i="86"/>
  <c r="K2" i="86"/>
  <c r="S3" i="87"/>
  <c r="S4" i="87"/>
  <c r="S5" i="87"/>
  <c r="S6" i="87"/>
  <c r="S7" i="87"/>
  <c r="S8" i="87"/>
  <c r="S9" i="87"/>
  <c r="S10" i="87"/>
  <c r="S11" i="87"/>
  <c r="S12" i="87"/>
  <c r="S13" i="87"/>
  <c r="S14" i="87"/>
  <c r="S15" i="87"/>
  <c r="S16" i="87"/>
  <c r="S17"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2" i="87"/>
  <c r="R3" i="87"/>
  <c r="R4" i="87"/>
  <c r="R5" i="87"/>
  <c r="R6" i="87"/>
  <c r="R7" i="87"/>
  <c r="R8" i="87"/>
  <c r="R9" i="87"/>
  <c r="R10" i="87"/>
  <c r="R11" i="87"/>
  <c r="R12" i="87"/>
  <c r="R13" i="87"/>
  <c r="R14" i="87"/>
  <c r="R15" i="87"/>
  <c r="R16" i="87"/>
  <c r="R17"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2" i="87"/>
  <c r="Q3" i="87"/>
  <c r="Q4" i="87"/>
  <c r="Q5" i="87"/>
  <c r="Q6" i="87"/>
  <c r="Q7" i="87"/>
  <c r="Q8" i="87"/>
  <c r="Q9" i="87"/>
  <c r="Q10" i="87"/>
  <c r="Q11" i="87"/>
  <c r="Q12" i="87"/>
  <c r="Q13" i="87"/>
  <c r="Q14" i="87"/>
  <c r="Q15" i="87"/>
  <c r="Q16" i="87"/>
  <c r="Q17"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2" i="87"/>
  <c r="P3" i="87"/>
  <c r="P4" i="87"/>
  <c r="P5" i="87"/>
  <c r="P6" i="87"/>
  <c r="P7" i="87"/>
  <c r="P8" i="87"/>
  <c r="P9" i="87"/>
  <c r="P10" i="87"/>
  <c r="P11" i="87"/>
  <c r="P12" i="87"/>
  <c r="P13" i="87"/>
  <c r="P14" i="87"/>
  <c r="P15" i="87"/>
  <c r="P16" i="87"/>
  <c r="P17"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2" i="87"/>
  <c r="O3" i="87"/>
  <c r="O4" i="87"/>
  <c r="O5" i="87"/>
  <c r="O6" i="87"/>
  <c r="O7" i="87"/>
  <c r="O8" i="87"/>
  <c r="O9" i="87"/>
  <c r="O10" i="87"/>
  <c r="O11" i="87"/>
  <c r="O12" i="87"/>
  <c r="O13" i="87"/>
  <c r="O14" i="87"/>
  <c r="O15" i="87"/>
  <c r="O16" i="87"/>
  <c r="O17"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2" i="87"/>
  <c r="N3" i="87"/>
  <c r="N4" i="87"/>
  <c r="N5" i="87"/>
  <c r="N6" i="87"/>
  <c r="N7" i="87"/>
  <c r="N8" i="87"/>
  <c r="N9" i="87"/>
  <c r="N10" i="87"/>
  <c r="N11" i="87"/>
  <c r="N12" i="87"/>
  <c r="N13" i="87"/>
  <c r="N14" i="87"/>
  <c r="N15" i="87"/>
  <c r="N16" i="87"/>
  <c r="N17"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2" i="87"/>
  <c r="M3" i="87"/>
  <c r="M4" i="87"/>
  <c r="M5" i="87"/>
  <c r="M6" i="87"/>
  <c r="M7" i="87"/>
  <c r="M8" i="87"/>
  <c r="M9" i="87"/>
  <c r="M10" i="87"/>
  <c r="M11" i="87"/>
  <c r="M12" i="87"/>
  <c r="M13" i="87"/>
  <c r="M14" i="87"/>
  <c r="M15" i="87"/>
  <c r="M16" i="87"/>
  <c r="M17"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2" i="87"/>
  <c r="L3" i="87"/>
  <c r="L4" i="87"/>
  <c r="L5" i="87"/>
  <c r="L6" i="87"/>
  <c r="L7" i="87"/>
  <c r="L8" i="87"/>
  <c r="L9" i="87"/>
  <c r="L10" i="87"/>
  <c r="L11" i="87"/>
  <c r="L12" i="87"/>
  <c r="L13" i="87"/>
  <c r="L14" i="87"/>
  <c r="L15" i="87"/>
  <c r="L16" i="87"/>
  <c r="L17"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157" i="87"/>
  <c r="L158" i="87"/>
  <c r="L2" i="87"/>
  <c r="K3" i="87"/>
  <c r="K4" i="87"/>
  <c r="K5" i="87"/>
  <c r="K6" i="87"/>
  <c r="K7" i="87"/>
  <c r="K8" i="87"/>
  <c r="K9" i="87"/>
  <c r="K10" i="87"/>
  <c r="K11" i="87"/>
  <c r="K12" i="87"/>
  <c r="K13" i="87"/>
  <c r="K14" i="87"/>
  <c r="K15" i="87"/>
  <c r="K16" i="87"/>
  <c r="K17"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2" i="87"/>
  <c r="D135" i="89"/>
  <c r="E10" i="89"/>
  <c r="E11" i="89"/>
  <c r="E12" i="89"/>
  <c r="E13" i="89"/>
  <c r="E18" i="89"/>
  <c r="E19" i="89"/>
  <c r="E20" i="89"/>
  <c r="E21" i="89"/>
  <c r="E22" i="89"/>
  <c r="E23" i="89"/>
  <c r="E24" i="89"/>
  <c r="E25" i="89"/>
  <c r="E40" i="89"/>
  <c r="E41" i="89"/>
  <c r="E42" i="89"/>
  <c r="E43" i="89"/>
  <c r="E44" i="89"/>
  <c r="E45" i="89"/>
  <c r="E46" i="89"/>
  <c r="E47" i="89"/>
  <c r="E48" i="89"/>
  <c r="E49" i="89"/>
  <c r="E50" i="89"/>
  <c r="E51" i="89"/>
  <c r="E52" i="89"/>
  <c r="E53" i="89"/>
  <c r="E54" i="89"/>
  <c r="E55" i="89"/>
  <c r="E56" i="89"/>
  <c r="E57" i="89"/>
  <c r="E58" i="89"/>
  <c r="E59" i="89"/>
  <c r="E60" i="89"/>
  <c r="E61" i="89"/>
  <c r="E62" i="89"/>
  <c r="E63" i="89"/>
  <c r="E64" i="89"/>
  <c r="E65" i="89"/>
  <c r="E66" i="89"/>
  <c r="E70" i="89"/>
  <c r="E71" i="89"/>
  <c r="E72" i="89"/>
  <c r="E73" i="89"/>
  <c r="E74" i="89"/>
  <c r="E75" i="89"/>
  <c r="E76" i="89"/>
  <c r="E77" i="89"/>
  <c r="E78" i="89"/>
  <c r="E79" i="89"/>
  <c r="E80" i="89"/>
  <c r="E81" i="89"/>
  <c r="E82" i="89"/>
  <c r="E83" i="89"/>
  <c r="E84" i="89"/>
  <c r="E85" i="89"/>
  <c r="E86" i="89"/>
  <c r="E87" i="89"/>
  <c r="E88" i="89"/>
  <c r="E89" i="89"/>
  <c r="E90" i="89"/>
  <c r="E91" i="89"/>
  <c r="E92" i="89"/>
  <c r="E93" i="89"/>
  <c r="E99" i="89"/>
  <c r="E100" i="89"/>
  <c r="E101" i="89"/>
  <c r="E104" i="89"/>
  <c r="E105" i="89"/>
  <c r="E109" i="89"/>
  <c r="E110" i="89"/>
  <c r="E111" i="89"/>
  <c r="E112" i="89"/>
  <c r="E113" i="89"/>
  <c r="E114" i="89"/>
  <c r="E115" i="89"/>
  <c r="E116" i="89"/>
  <c r="E117" i="89"/>
  <c r="E118" i="89"/>
  <c r="E119" i="89"/>
  <c r="E120" i="89"/>
  <c r="E123" i="89"/>
  <c r="E124" i="89"/>
  <c r="E125" i="89"/>
  <c r="E126" i="89"/>
  <c r="E127" i="89"/>
  <c r="E128" i="89"/>
  <c r="D129" i="89"/>
  <c r="E129" i="89"/>
  <c r="D130" i="89"/>
  <c r="E130" i="89"/>
  <c r="D131" i="89"/>
  <c r="E131" i="89"/>
  <c r="D132" i="89"/>
  <c r="E132" i="89"/>
  <c r="E135" i="89"/>
  <c r="E136" i="89"/>
  <c r="E137" i="89"/>
  <c r="E138" i="89"/>
  <c r="E139" i="89"/>
  <c r="E140" i="89"/>
  <c r="E141" i="89"/>
  <c r="E142" i="89"/>
  <c r="E143" i="89"/>
  <c r="E144" i="89"/>
  <c r="E145" i="89"/>
  <c r="E146" i="89"/>
  <c r="E147" i="89"/>
  <c r="O6" i="83"/>
  <c r="O9" i="83"/>
  <c r="O10" i="83"/>
  <c r="O11" i="83"/>
  <c r="O23" i="83"/>
  <c r="O27" i="83"/>
  <c r="O29" i="83"/>
  <c r="S29" i="83"/>
  <c r="O33" i="83"/>
  <c r="O34" i="83"/>
  <c r="O43" i="83"/>
  <c r="O48" i="83"/>
  <c r="O50" i="83"/>
  <c r="O51" i="83"/>
  <c r="O52" i="83"/>
  <c r="O53" i="83"/>
  <c r="Q53" i="83"/>
  <c r="Q54" i="83"/>
  <c r="O56" i="83"/>
  <c r="O59" i="83"/>
  <c r="U59" i="83"/>
  <c r="O67" i="83"/>
  <c r="O71" i="83"/>
  <c r="O81" i="83"/>
  <c r="O83" i="83"/>
  <c r="O84" i="83"/>
  <c r="O85" i="83"/>
  <c r="O110" i="83"/>
  <c r="O111" i="83"/>
  <c r="O114" i="83"/>
  <c r="S114" i="83"/>
  <c r="O119" i="83"/>
  <c r="S119" i="83"/>
  <c r="O120" i="83"/>
  <c r="O122" i="83"/>
  <c r="S122" i="83"/>
  <c r="O124" i="83"/>
  <c r="O126" i="83"/>
  <c r="O132" i="83"/>
  <c r="Q132" i="83"/>
  <c r="S132" i="83"/>
  <c r="T134" i="83"/>
  <c r="Q141" i="83"/>
  <c r="O144" i="83"/>
  <c r="O146" i="83"/>
  <c r="O149" i="83"/>
  <c r="O151" i="83"/>
  <c r="O153" i="83"/>
  <c r="O154" i="83"/>
  <c r="O157" i="83"/>
  <c r="O163" i="83"/>
  <c r="S163" i="83"/>
  <c r="O166" i="83"/>
  <c r="O168" i="83"/>
  <c r="O169" i="83"/>
  <c r="O170" i="83"/>
  <c r="O186" i="83"/>
  <c r="O188" i="83"/>
  <c r="O194" i="83"/>
  <c r="O200" i="83"/>
  <c r="O203" i="83"/>
  <c r="O206" i="83"/>
  <c r="O212" i="83"/>
  <c r="V215" i="83"/>
  <c r="W216" i="83"/>
  <c r="W217" i="83"/>
  <c r="W218" i="83"/>
  <c r="V219" i="83"/>
  <c r="J152" i="89"/>
  <c r="I152" i="89"/>
  <c r="H152" i="89"/>
  <c r="G152" i="89"/>
  <c r="J151" i="89"/>
  <c r="I151" i="89"/>
  <c r="H151" i="89"/>
  <c r="G151" i="89"/>
  <c r="J150" i="89"/>
  <c r="I150" i="89"/>
  <c r="H150" i="89"/>
  <c r="G150" i="89"/>
  <c r="J149" i="89"/>
  <c r="I149" i="89"/>
  <c r="H149" i="89"/>
  <c r="G149" i="89"/>
  <c r="J148" i="89"/>
  <c r="I148" i="89"/>
  <c r="H148" i="89"/>
  <c r="G148" i="89"/>
  <c r="J147" i="89"/>
  <c r="I147" i="89"/>
  <c r="H147" i="89"/>
  <c r="G147" i="89"/>
  <c r="J146" i="89"/>
  <c r="I146" i="89"/>
  <c r="H146" i="89"/>
  <c r="G146" i="89"/>
  <c r="J145" i="89"/>
  <c r="I145" i="89"/>
  <c r="H145" i="89"/>
  <c r="G145" i="89"/>
  <c r="J144" i="89"/>
  <c r="I144" i="89"/>
  <c r="H144" i="89"/>
  <c r="G144" i="89"/>
  <c r="J143" i="89"/>
  <c r="I143" i="89"/>
  <c r="H143" i="89"/>
  <c r="G143" i="89"/>
  <c r="J142" i="89"/>
  <c r="I142" i="89"/>
  <c r="H142" i="89"/>
  <c r="G142" i="89"/>
  <c r="J141" i="89"/>
  <c r="I141" i="89"/>
  <c r="H141" i="89"/>
  <c r="G141" i="89"/>
  <c r="J140" i="89"/>
  <c r="I140" i="89"/>
  <c r="H140" i="89"/>
  <c r="G140" i="89"/>
  <c r="J139" i="89"/>
  <c r="I139" i="89"/>
  <c r="H139" i="89"/>
  <c r="G139" i="89"/>
  <c r="J138" i="89"/>
  <c r="I138" i="89"/>
  <c r="H138" i="89"/>
  <c r="G138" i="89"/>
  <c r="J137" i="89"/>
  <c r="I137" i="89"/>
  <c r="H137" i="89"/>
  <c r="G137" i="89"/>
  <c r="J136" i="89"/>
  <c r="I136" i="89"/>
  <c r="H136" i="89"/>
  <c r="G136" i="89"/>
  <c r="J135" i="89"/>
  <c r="I135" i="89"/>
  <c r="H135" i="89"/>
  <c r="G135" i="89"/>
  <c r="J134" i="89"/>
  <c r="I134" i="89"/>
  <c r="H134" i="89"/>
  <c r="G134" i="89"/>
  <c r="J133" i="89"/>
  <c r="I133" i="89"/>
  <c r="H133" i="89"/>
  <c r="G133" i="89"/>
  <c r="J132" i="89"/>
  <c r="I132" i="89"/>
  <c r="H132" i="89"/>
  <c r="G132" i="89"/>
  <c r="J131" i="89"/>
  <c r="I131" i="89"/>
  <c r="H131" i="89"/>
  <c r="G131" i="89"/>
  <c r="J130" i="89"/>
  <c r="I130" i="89"/>
  <c r="H130" i="89"/>
  <c r="G130" i="89"/>
  <c r="J129" i="89"/>
  <c r="I129" i="89"/>
  <c r="H129" i="89"/>
  <c r="G129" i="89"/>
  <c r="J128" i="89"/>
  <c r="I128" i="89"/>
  <c r="H128" i="89"/>
  <c r="G128" i="89"/>
  <c r="J127" i="89"/>
  <c r="I127" i="89"/>
  <c r="H127" i="89"/>
  <c r="G127" i="89"/>
  <c r="J126" i="89"/>
  <c r="I126" i="89"/>
  <c r="H126" i="89"/>
  <c r="G126" i="89"/>
  <c r="J125" i="89"/>
  <c r="I125" i="89"/>
  <c r="H125" i="89"/>
  <c r="G125" i="89"/>
  <c r="J124" i="89"/>
  <c r="I124" i="89"/>
  <c r="H124" i="89"/>
  <c r="G124" i="89"/>
  <c r="J123" i="89"/>
  <c r="I123" i="89"/>
  <c r="H123" i="89"/>
  <c r="G123" i="89"/>
  <c r="J122" i="89"/>
  <c r="I122" i="89"/>
  <c r="H122" i="89"/>
  <c r="G122" i="89"/>
  <c r="J121" i="89"/>
  <c r="I121" i="89"/>
  <c r="H121" i="89"/>
  <c r="G121" i="89"/>
  <c r="J120" i="89"/>
  <c r="I120" i="89"/>
  <c r="H120" i="89"/>
  <c r="G120" i="89"/>
  <c r="J119" i="89"/>
  <c r="I119" i="89"/>
  <c r="H119" i="89"/>
  <c r="G119" i="89"/>
  <c r="J118" i="89"/>
  <c r="I118" i="89"/>
  <c r="H118" i="89"/>
  <c r="G118" i="89"/>
  <c r="J117" i="89"/>
  <c r="I117" i="89"/>
  <c r="H117" i="89"/>
  <c r="G117" i="89"/>
  <c r="J116" i="89"/>
  <c r="I116" i="89"/>
  <c r="H116" i="89"/>
  <c r="G116" i="89"/>
  <c r="J115" i="89"/>
  <c r="I115" i="89"/>
  <c r="H115" i="89"/>
  <c r="G115" i="89"/>
  <c r="J114" i="89"/>
  <c r="I114" i="89"/>
  <c r="H114" i="89"/>
  <c r="G114" i="89"/>
  <c r="J113" i="89"/>
  <c r="I113" i="89"/>
  <c r="H113" i="89"/>
  <c r="G113" i="89"/>
  <c r="J112" i="89"/>
  <c r="I112" i="89"/>
  <c r="H112" i="89"/>
  <c r="G112" i="89"/>
  <c r="J111" i="89"/>
  <c r="I111" i="89"/>
  <c r="H111" i="89"/>
  <c r="G111" i="89"/>
  <c r="J110" i="89"/>
  <c r="I110" i="89"/>
  <c r="H110" i="89"/>
  <c r="G110" i="89"/>
  <c r="J109" i="89"/>
  <c r="I109" i="89"/>
  <c r="H109" i="89"/>
  <c r="G109" i="89"/>
  <c r="J108" i="89"/>
  <c r="I108" i="89"/>
  <c r="H108" i="89"/>
  <c r="G108" i="89"/>
  <c r="J107" i="89"/>
  <c r="I107" i="89"/>
  <c r="H107" i="89"/>
  <c r="G107" i="89"/>
  <c r="J106" i="89"/>
  <c r="I106" i="89"/>
  <c r="H106" i="89"/>
  <c r="G106" i="89"/>
  <c r="J105" i="89"/>
  <c r="I105" i="89"/>
  <c r="H105" i="89"/>
  <c r="G105" i="89"/>
  <c r="J104" i="89"/>
  <c r="I104" i="89"/>
  <c r="H104" i="89"/>
  <c r="G104" i="89"/>
  <c r="J103" i="89"/>
  <c r="I103" i="89"/>
  <c r="H103" i="89"/>
  <c r="G103" i="89"/>
  <c r="J102" i="89"/>
  <c r="I102" i="89"/>
  <c r="H102" i="89"/>
  <c r="G102" i="89"/>
  <c r="J101" i="89"/>
  <c r="I101" i="89"/>
  <c r="H101" i="89"/>
  <c r="G101" i="89"/>
  <c r="J100" i="89"/>
  <c r="I100" i="89"/>
  <c r="H100" i="89"/>
  <c r="G100" i="89"/>
  <c r="J99" i="89"/>
  <c r="I99" i="89"/>
  <c r="H99" i="89"/>
  <c r="G99" i="89"/>
  <c r="J98" i="89"/>
  <c r="I98" i="89"/>
  <c r="H98" i="89"/>
  <c r="G98" i="89"/>
  <c r="J97" i="89"/>
  <c r="I97" i="89"/>
  <c r="H97" i="89"/>
  <c r="G97" i="89"/>
  <c r="J96" i="89"/>
  <c r="I96" i="89"/>
  <c r="H96" i="89"/>
  <c r="G96" i="89"/>
  <c r="J95" i="89"/>
  <c r="I95" i="89"/>
  <c r="H95" i="89"/>
  <c r="G95" i="89"/>
  <c r="J94" i="89"/>
  <c r="I94" i="89"/>
  <c r="H94" i="89"/>
  <c r="G94" i="89"/>
  <c r="J93" i="89"/>
  <c r="I93" i="89"/>
  <c r="H93" i="89"/>
  <c r="G93" i="89"/>
  <c r="J92" i="89"/>
  <c r="I92" i="89"/>
  <c r="H92" i="89"/>
  <c r="G92" i="89"/>
  <c r="J91" i="89"/>
  <c r="I91" i="89"/>
  <c r="H91" i="89"/>
  <c r="G91" i="89"/>
  <c r="J90" i="89"/>
  <c r="I90" i="89"/>
  <c r="H90" i="89"/>
  <c r="G90" i="89"/>
  <c r="J89" i="89"/>
  <c r="I89" i="89"/>
  <c r="H89" i="89"/>
  <c r="G89" i="89"/>
  <c r="J88" i="89"/>
  <c r="I88" i="89"/>
  <c r="H88" i="89"/>
  <c r="G88" i="89"/>
  <c r="J87" i="89"/>
  <c r="I87" i="89"/>
  <c r="H87" i="89"/>
  <c r="G87" i="89"/>
  <c r="J86" i="89"/>
  <c r="I86" i="89"/>
  <c r="H86" i="89"/>
  <c r="G86" i="89"/>
  <c r="J85" i="89"/>
  <c r="I85" i="89"/>
  <c r="H85" i="89"/>
  <c r="G85" i="89"/>
  <c r="J84" i="89"/>
  <c r="I84" i="89"/>
  <c r="H84" i="89"/>
  <c r="G84" i="89"/>
  <c r="J83" i="89"/>
  <c r="I83" i="89"/>
  <c r="H83" i="89"/>
  <c r="G83" i="89"/>
  <c r="J82" i="89"/>
  <c r="I82" i="89"/>
  <c r="H82" i="89"/>
  <c r="G82" i="89"/>
  <c r="J81" i="89"/>
  <c r="I81" i="89"/>
  <c r="H81" i="89"/>
  <c r="G81" i="89"/>
  <c r="J80" i="89"/>
  <c r="I80" i="89"/>
  <c r="H80" i="89"/>
  <c r="G80" i="89"/>
  <c r="J79" i="89"/>
  <c r="I79" i="89"/>
  <c r="H79" i="89"/>
  <c r="G79" i="89"/>
  <c r="J78" i="89"/>
  <c r="I78" i="89"/>
  <c r="H78" i="89"/>
  <c r="G78" i="89"/>
  <c r="J77" i="89"/>
  <c r="I77" i="89"/>
  <c r="H77" i="89"/>
  <c r="G77" i="89"/>
  <c r="J76" i="89"/>
  <c r="I76" i="89"/>
  <c r="H76" i="89"/>
  <c r="G76" i="89"/>
  <c r="J75" i="89"/>
  <c r="I75" i="89"/>
  <c r="H75" i="89"/>
  <c r="G75" i="89"/>
  <c r="J74" i="89"/>
  <c r="I74" i="89"/>
  <c r="H74" i="89"/>
  <c r="G74" i="89"/>
  <c r="J73" i="89"/>
  <c r="I73" i="89"/>
  <c r="H73" i="89"/>
  <c r="G73" i="89"/>
  <c r="J72" i="89"/>
  <c r="I72" i="89"/>
  <c r="H72" i="89"/>
  <c r="G72" i="89"/>
  <c r="J71" i="89"/>
  <c r="I71" i="89"/>
  <c r="H71" i="89"/>
  <c r="G71" i="89"/>
  <c r="J70" i="89"/>
  <c r="I70" i="89"/>
  <c r="H70" i="89"/>
  <c r="G70" i="89"/>
  <c r="J69" i="89"/>
  <c r="I69" i="89"/>
  <c r="H69" i="89"/>
  <c r="G69" i="89"/>
  <c r="J68" i="89"/>
  <c r="I68" i="89"/>
  <c r="H68" i="89"/>
  <c r="G68" i="89"/>
  <c r="J67" i="89"/>
  <c r="I67" i="89"/>
  <c r="H67" i="89"/>
  <c r="G67" i="89"/>
  <c r="J66" i="89"/>
  <c r="I66" i="89"/>
  <c r="H66" i="89"/>
  <c r="G66" i="89"/>
  <c r="J65" i="89"/>
  <c r="I65" i="89"/>
  <c r="H65" i="89"/>
  <c r="G65" i="89"/>
  <c r="J64" i="89"/>
  <c r="I64" i="89"/>
  <c r="H64" i="89"/>
  <c r="G64" i="89"/>
  <c r="J63" i="89"/>
  <c r="I63" i="89"/>
  <c r="H63" i="89"/>
  <c r="G63" i="89"/>
  <c r="J62" i="89"/>
  <c r="I62" i="89"/>
  <c r="H62" i="89"/>
  <c r="G62" i="89"/>
  <c r="J61" i="89"/>
  <c r="I61" i="89"/>
  <c r="H61" i="89"/>
  <c r="G61" i="89"/>
  <c r="J60" i="89"/>
  <c r="I60" i="89"/>
  <c r="H60" i="89"/>
  <c r="G60" i="89"/>
  <c r="J59" i="89"/>
  <c r="I59" i="89"/>
  <c r="H59" i="89"/>
  <c r="G59" i="89"/>
  <c r="J58" i="89"/>
  <c r="I58" i="89"/>
  <c r="H58" i="89"/>
  <c r="G58" i="89"/>
  <c r="J57" i="89"/>
  <c r="I57" i="89"/>
  <c r="H57" i="89"/>
  <c r="G57" i="89"/>
  <c r="J56" i="89"/>
  <c r="I56" i="89"/>
  <c r="H56" i="89"/>
  <c r="G56" i="89"/>
  <c r="J55" i="89"/>
  <c r="I55" i="89"/>
  <c r="H55" i="89"/>
  <c r="G55" i="89"/>
  <c r="J54" i="89"/>
  <c r="I54" i="89"/>
  <c r="H54" i="89"/>
  <c r="G54" i="89"/>
  <c r="J53" i="89"/>
  <c r="I53" i="89"/>
  <c r="H53" i="89"/>
  <c r="G53" i="89"/>
  <c r="J52" i="89"/>
  <c r="I52" i="89"/>
  <c r="H52" i="89"/>
  <c r="G52" i="89"/>
  <c r="J51" i="89"/>
  <c r="I51" i="89"/>
  <c r="H51" i="89"/>
  <c r="G51" i="89"/>
  <c r="J50" i="89"/>
  <c r="I50" i="89"/>
  <c r="H50" i="89"/>
  <c r="G50" i="89"/>
  <c r="J49" i="89"/>
  <c r="I49" i="89"/>
  <c r="H49" i="89"/>
  <c r="G49" i="89"/>
  <c r="J48" i="89"/>
  <c r="I48" i="89"/>
  <c r="H48" i="89"/>
  <c r="G48" i="89"/>
  <c r="J47" i="89"/>
  <c r="I47" i="89"/>
  <c r="H47" i="89"/>
  <c r="G47" i="89"/>
  <c r="J46" i="89"/>
  <c r="I46" i="89"/>
  <c r="H46" i="89"/>
  <c r="G46" i="89"/>
  <c r="J45" i="89"/>
  <c r="I45" i="89"/>
  <c r="H45" i="89"/>
  <c r="G45" i="89"/>
  <c r="J44" i="89"/>
  <c r="I44" i="89"/>
  <c r="H44" i="89"/>
  <c r="G44" i="89"/>
  <c r="J43" i="89"/>
  <c r="I43" i="89"/>
  <c r="H43" i="89"/>
  <c r="G43" i="89"/>
  <c r="J42" i="89"/>
  <c r="I42" i="89"/>
  <c r="H42" i="89"/>
  <c r="G42" i="89"/>
  <c r="J41" i="89"/>
  <c r="I41" i="89"/>
  <c r="H41" i="89"/>
  <c r="G41" i="89"/>
  <c r="J40" i="89"/>
  <c r="I40" i="89"/>
  <c r="H40" i="89"/>
  <c r="G40" i="89"/>
  <c r="J39" i="89"/>
  <c r="I39" i="89"/>
  <c r="H39" i="89"/>
  <c r="G39" i="89"/>
  <c r="J38" i="89"/>
  <c r="I38" i="89"/>
  <c r="H38" i="89"/>
  <c r="G38" i="89"/>
  <c r="J37" i="89"/>
  <c r="I37" i="89"/>
  <c r="H37" i="89"/>
  <c r="G37" i="89"/>
  <c r="J36" i="89"/>
  <c r="I36" i="89"/>
  <c r="H36" i="89"/>
  <c r="G36" i="89"/>
  <c r="J35" i="89"/>
  <c r="I35" i="89"/>
  <c r="H35" i="89"/>
  <c r="G35" i="89"/>
  <c r="J34" i="89"/>
  <c r="I34" i="89"/>
  <c r="H34" i="89"/>
  <c r="G34" i="89"/>
  <c r="J33" i="89"/>
  <c r="I33" i="89"/>
  <c r="H33" i="89"/>
  <c r="G33" i="89"/>
  <c r="J32" i="89"/>
  <c r="I32" i="89"/>
  <c r="H32" i="89"/>
  <c r="G32" i="89"/>
  <c r="J31" i="89"/>
  <c r="I31" i="89"/>
  <c r="H31" i="89"/>
  <c r="G31" i="89"/>
  <c r="J30" i="89"/>
  <c r="I30" i="89"/>
  <c r="H30" i="89"/>
  <c r="G30" i="89"/>
  <c r="J29" i="89"/>
  <c r="I29" i="89"/>
  <c r="H29" i="89"/>
  <c r="G29" i="89"/>
  <c r="J28" i="89"/>
  <c r="I28" i="89"/>
  <c r="H28" i="89"/>
  <c r="G28" i="89"/>
  <c r="J27" i="89"/>
  <c r="I27" i="89"/>
  <c r="H27" i="89"/>
  <c r="G27" i="89"/>
  <c r="J26" i="89"/>
  <c r="I26" i="89"/>
  <c r="H26" i="89"/>
  <c r="G26" i="89"/>
  <c r="J25" i="89"/>
  <c r="I25" i="89"/>
  <c r="H25" i="89"/>
  <c r="G25" i="89"/>
  <c r="J24" i="89"/>
  <c r="I24" i="89"/>
  <c r="H24" i="89"/>
  <c r="G24" i="89"/>
  <c r="J23" i="89"/>
  <c r="I23" i="89"/>
  <c r="H23" i="89"/>
  <c r="G23" i="89"/>
  <c r="J22" i="89"/>
  <c r="I22" i="89"/>
  <c r="H22" i="89"/>
  <c r="G22" i="89"/>
  <c r="J21" i="89"/>
  <c r="I21" i="89"/>
  <c r="H21" i="89"/>
  <c r="G21" i="89"/>
  <c r="J20" i="89"/>
  <c r="I20" i="89"/>
  <c r="H20" i="89"/>
  <c r="G20" i="89"/>
  <c r="J19" i="89"/>
  <c r="I19" i="89"/>
  <c r="H19" i="89"/>
  <c r="G19" i="89"/>
  <c r="J18" i="89"/>
  <c r="I18" i="89"/>
  <c r="H18" i="89"/>
  <c r="G18" i="89"/>
  <c r="J17" i="89"/>
  <c r="I17" i="89"/>
  <c r="H17" i="89"/>
  <c r="G17" i="89"/>
  <c r="J16" i="89"/>
  <c r="I16" i="89"/>
  <c r="H16" i="89"/>
  <c r="G16" i="89"/>
  <c r="J15" i="89"/>
  <c r="I15" i="89"/>
  <c r="H15" i="89"/>
  <c r="G15" i="89"/>
  <c r="J14" i="89"/>
  <c r="I14" i="89"/>
  <c r="H14" i="89"/>
  <c r="G14" i="89"/>
  <c r="J13" i="89"/>
  <c r="I13" i="89"/>
  <c r="H13" i="89"/>
  <c r="G13" i="89"/>
  <c r="J12" i="89"/>
  <c r="I12" i="89"/>
  <c r="H12" i="89"/>
  <c r="G12" i="89"/>
  <c r="J11" i="89"/>
  <c r="I11" i="89"/>
  <c r="H11" i="89"/>
  <c r="G11" i="89"/>
  <c r="J10" i="89"/>
  <c r="I10" i="89"/>
  <c r="H10" i="89"/>
  <c r="G10" i="89"/>
  <c r="J9" i="89"/>
  <c r="I9" i="89"/>
  <c r="H9" i="89"/>
  <c r="G9" i="89"/>
  <c r="J8" i="89"/>
  <c r="I8" i="89"/>
  <c r="H8" i="89"/>
  <c r="G8" i="89"/>
  <c r="J7" i="89"/>
  <c r="I7" i="89"/>
  <c r="H7" i="89"/>
  <c r="G7" i="89"/>
  <c r="J6" i="89"/>
  <c r="I6" i="89"/>
  <c r="H6" i="89"/>
  <c r="G6" i="89"/>
  <c r="J5" i="89"/>
  <c r="I5" i="89"/>
  <c r="H5" i="89"/>
  <c r="G5" i="89"/>
  <c r="J4" i="89"/>
  <c r="I4" i="89"/>
  <c r="H4" i="89"/>
  <c r="G4" i="89"/>
  <c r="J3" i="89"/>
  <c r="I3" i="89"/>
  <c r="H3" i="89"/>
  <c r="G3" i="89"/>
  <c r="J2" i="89"/>
  <c r="I2" i="89"/>
  <c r="H2" i="89"/>
  <c r="G2" i="89"/>
  <c r="J178" i="88"/>
  <c r="I178" i="88"/>
  <c r="H178" i="88"/>
  <c r="G178" i="88"/>
  <c r="J177" i="88"/>
  <c r="I177" i="88"/>
  <c r="H177" i="88"/>
  <c r="G177" i="88"/>
  <c r="J176" i="88"/>
  <c r="I176" i="88"/>
  <c r="H176" i="88"/>
  <c r="G176" i="88"/>
  <c r="J175" i="88"/>
  <c r="I175" i="88"/>
  <c r="H175" i="88"/>
  <c r="G175" i="88"/>
  <c r="J174" i="88"/>
  <c r="I174" i="88"/>
  <c r="H174" i="88"/>
  <c r="G174" i="88"/>
  <c r="J173" i="88"/>
  <c r="I173" i="88"/>
  <c r="H173" i="88"/>
  <c r="G173" i="88"/>
  <c r="J172" i="88"/>
  <c r="I172" i="88"/>
  <c r="H172" i="88"/>
  <c r="G172" i="88"/>
  <c r="J171" i="88"/>
  <c r="I171" i="88"/>
  <c r="H171" i="88"/>
  <c r="G171" i="88"/>
  <c r="J170" i="88"/>
  <c r="I170" i="88"/>
  <c r="H170" i="88"/>
  <c r="G170" i="88"/>
  <c r="J169" i="88"/>
  <c r="I169" i="88"/>
  <c r="H169" i="88"/>
  <c r="G169" i="88"/>
  <c r="J168" i="88"/>
  <c r="I168" i="88"/>
  <c r="H168" i="88"/>
  <c r="G168" i="88"/>
  <c r="J167" i="88"/>
  <c r="I167" i="88"/>
  <c r="H167" i="88"/>
  <c r="G167" i="88"/>
  <c r="J166" i="88"/>
  <c r="I166" i="88"/>
  <c r="H166" i="88"/>
  <c r="G166" i="88"/>
  <c r="J165" i="88"/>
  <c r="I165" i="88"/>
  <c r="H165" i="88"/>
  <c r="G165" i="88"/>
  <c r="J164" i="88"/>
  <c r="I164" i="88"/>
  <c r="H164" i="88"/>
  <c r="G164" i="88"/>
  <c r="J163" i="88"/>
  <c r="I163" i="88"/>
  <c r="H163" i="88"/>
  <c r="G163" i="88"/>
  <c r="J162" i="88"/>
  <c r="I162" i="88"/>
  <c r="H162" i="88"/>
  <c r="G162" i="88"/>
  <c r="J161" i="88"/>
  <c r="I161" i="88"/>
  <c r="H161" i="88"/>
  <c r="G161" i="88"/>
  <c r="J160" i="88"/>
  <c r="I160" i="88"/>
  <c r="H160" i="88"/>
  <c r="G160" i="88"/>
  <c r="J159" i="88"/>
  <c r="I159" i="88"/>
  <c r="H159" i="88"/>
  <c r="G159" i="88"/>
  <c r="J158" i="88"/>
  <c r="I158" i="88"/>
  <c r="H158" i="88"/>
  <c r="G158" i="88"/>
  <c r="J157" i="88"/>
  <c r="I157" i="88"/>
  <c r="H157" i="88"/>
  <c r="G157" i="88"/>
  <c r="J156" i="88"/>
  <c r="I156" i="88"/>
  <c r="H156" i="88"/>
  <c r="G156" i="88"/>
  <c r="J155" i="88"/>
  <c r="I155" i="88"/>
  <c r="H155" i="88"/>
  <c r="G155" i="88"/>
  <c r="J154" i="88"/>
  <c r="I154" i="88"/>
  <c r="H154" i="88"/>
  <c r="G154" i="88"/>
  <c r="J153" i="88"/>
  <c r="I153" i="88"/>
  <c r="H153" i="88"/>
  <c r="G153" i="88"/>
  <c r="J152" i="88"/>
  <c r="I152" i="88"/>
  <c r="H152" i="88"/>
  <c r="G152" i="88"/>
  <c r="J151" i="88"/>
  <c r="I151" i="88"/>
  <c r="H151" i="88"/>
  <c r="G151" i="88"/>
  <c r="J150" i="88"/>
  <c r="I150" i="88"/>
  <c r="H150" i="88"/>
  <c r="G150" i="88"/>
  <c r="J149" i="88"/>
  <c r="I149" i="88"/>
  <c r="H149" i="88"/>
  <c r="G149" i="88"/>
  <c r="J148" i="88"/>
  <c r="I148" i="88"/>
  <c r="H148" i="88"/>
  <c r="G148" i="88"/>
  <c r="J147" i="88"/>
  <c r="I147" i="88"/>
  <c r="H147" i="88"/>
  <c r="G147" i="88"/>
  <c r="J146" i="88"/>
  <c r="I146" i="88"/>
  <c r="H146" i="88"/>
  <c r="G146" i="88"/>
  <c r="J145" i="88"/>
  <c r="I145" i="88"/>
  <c r="H145" i="88"/>
  <c r="G145" i="88"/>
  <c r="J144" i="88"/>
  <c r="I144" i="88"/>
  <c r="H144" i="88"/>
  <c r="G144" i="88"/>
  <c r="J143" i="88"/>
  <c r="I143" i="88"/>
  <c r="H143" i="88"/>
  <c r="G143" i="88"/>
  <c r="J142" i="88"/>
  <c r="I142" i="88"/>
  <c r="H142" i="88"/>
  <c r="G142" i="88"/>
  <c r="J141" i="88"/>
  <c r="I141" i="88"/>
  <c r="H141" i="88"/>
  <c r="G141" i="88"/>
  <c r="J140" i="88"/>
  <c r="I140" i="88"/>
  <c r="H140" i="88"/>
  <c r="G140" i="88"/>
  <c r="J139" i="88"/>
  <c r="I139" i="88"/>
  <c r="H139" i="88"/>
  <c r="G139" i="88"/>
  <c r="J138" i="88"/>
  <c r="I138" i="88"/>
  <c r="H138" i="88"/>
  <c r="G138" i="88"/>
  <c r="J137" i="88"/>
  <c r="I137" i="88"/>
  <c r="H137" i="88"/>
  <c r="G137" i="88"/>
  <c r="J136" i="88"/>
  <c r="I136" i="88"/>
  <c r="H136" i="88"/>
  <c r="G136" i="88"/>
  <c r="J135" i="88"/>
  <c r="I135" i="88"/>
  <c r="H135" i="88"/>
  <c r="G135" i="88"/>
  <c r="J134" i="88"/>
  <c r="I134" i="88"/>
  <c r="H134" i="88"/>
  <c r="G134" i="88"/>
  <c r="J133" i="88"/>
  <c r="I133" i="88"/>
  <c r="H133" i="88"/>
  <c r="G133" i="88"/>
  <c r="J132" i="88"/>
  <c r="I132" i="88"/>
  <c r="H132" i="88"/>
  <c r="G132" i="88"/>
  <c r="J131" i="88"/>
  <c r="I131" i="88"/>
  <c r="H131" i="88"/>
  <c r="G131" i="88"/>
  <c r="J130" i="88"/>
  <c r="I130" i="88"/>
  <c r="H130" i="88"/>
  <c r="G130" i="88"/>
  <c r="J129" i="88"/>
  <c r="I129" i="88"/>
  <c r="H129" i="88"/>
  <c r="G129" i="88"/>
  <c r="J128" i="88"/>
  <c r="I128" i="88"/>
  <c r="H128" i="88"/>
  <c r="G128" i="88"/>
  <c r="J127" i="88"/>
  <c r="I127" i="88"/>
  <c r="H127" i="88"/>
  <c r="G127" i="88"/>
  <c r="J126" i="88"/>
  <c r="I126" i="88"/>
  <c r="H126" i="88"/>
  <c r="G126" i="88"/>
  <c r="J125" i="88"/>
  <c r="I125" i="88"/>
  <c r="H125" i="88"/>
  <c r="G125" i="88"/>
  <c r="J124" i="88"/>
  <c r="I124" i="88"/>
  <c r="H124" i="88"/>
  <c r="G124" i="88"/>
  <c r="J123" i="88"/>
  <c r="I123" i="88"/>
  <c r="H123" i="88"/>
  <c r="G123" i="88"/>
  <c r="J122" i="88"/>
  <c r="I122" i="88"/>
  <c r="H122" i="88"/>
  <c r="G122" i="88"/>
  <c r="J121" i="88"/>
  <c r="I121" i="88"/>
  <c r="H121" i="88"/>
  <c r="G121" i="88"/>
  <c r="J120" i="88"/>
  <c r="I120" i="88"/>
  <c r="H120" i="88"/>
  <c r="G120" i="88"/>
  <c r="J119" i="88"/>
  <c r="I119" i="88"/>
  <c r="H119" i="88"/>
  <c r="G119" i="88"/>
  <c r="J118" i="88"/>
  <c r="I118" i="88"/>
  <c r="H118" i="88"/>
  <c r="G118" i="88"/>
  <c r="J117" i="88"/>
  <c r="I117" i="88"/>
  <c r="H117" i="88"/>
  <c r="G117" i="88"/>
  <c r="J116" i="88"/>
  <c r="I116" i="88"/>
  <c r="H116" i="88"/>
  <c r="G116" i="88"/>
  <c r="J115" i="88"/>
  <c r="I115" i="88"/>
  <c r="H115" i="88"/>
  <c r="G115" i="88"/>
  <c r="J114" i="88"/>
  <c r="I114" i="88"/>
  <c r="H114" i="88"/>
  <c r="G114" i="88"/>
  <c r="J113" i="88"/>
  <c r="I113" i="88"/>
  <c r="H113" i="88"/>
  <c r="G113" i="88"/>
  <c r="J112" i="88"/>
  <c r="I112" i="88"/>
  <c r="H112" i="88"/>
  <c r="G112" i="88"/>
  <c r="J111" i="88"/>
  <c r="I111" i="88"/>
  <c r="H111" i="88"/>
  <c r="G111" i="88"/>
  <c r="J110" i="88"/>
  <c r="I110" i="88"/>
  <c r="H110" i="88"/>
  <c r="G110" i="88"/>
  <c r="J109" i="88"/>
  <c r="I109" i="88"/>
  <c r="H109" i="88"/>
  <c r="G109" i="88"/>
  <c r="J108" i="88"/>
  <c r="I108" i="88"/>
  <c r="H108" i="88"/>
  <c r="G108" i="88"/>
  <c r="J107" i="88"/>
  <c r="I107" i="88"/>
  <c r="H107" i="88"/>
  <c r="G107" i="88"/>
  <c r="J106" i="88"/>
  <c r="I106" i="88"/>
  <c r="H106" i="88"/>
  <c r="G106" i="88"/>
  <c r="J105" i="88"/>
  <c r="I105" i="88"/>
  <c r="H105" i="88"/>
  <c r="G105" i="88"/>
  <c r="J104" i="88"/>
  <c r="I104" i="88"/>
  <c r="H104" i="88"/>
  <c r="G104" i="88"/>
  <c r="J103" i="88"/>
  <c r="I103" i="88"/>
  <c r="H103" i="88"/>
  <c r="G103" i="88"/>
  <c r="J102" i="88"/>
  <c r="I102" i="88"/>
  <c r="H102" i="88"/>
  <c r="G102" i="88"/>
  <c r="J101" i="88"/>
  <c r="I101" i="88"/>
  <c r="H101" i="88"/>
  <c r="G101" i="88"/>
  <c r="J100" i="88"/>
  <c r="I100" i="88"/>
  <c r="H100" i="88"/>
  <c r="G100" i="88"/>
  <c r="J99" i="88"/>
  <c r="I99" i="88"/>
  <c r="H99" i="88"/>
  <c r="G99" i="88"/>
  <c r="J98" i="88"/>
  <c r="I98" i="88"/>
  <c r="H98" i="88"/>
  <c r="G98" i="88"/>
  <c r="J97" i="88"/>
  <c r="I97" i="88"/>
  <c r="H97" i="88"/>
  <c r="G97" i="88"/>
  <c r="J96" i="88"/>
  <c r="I96" i="88"/>
  <c r="H96" i="88"/>
  <c r="G96" i="88"/>
  <c r="J95" i="88"/>
  <c r="I95" i="88"/>
  <c r="H95" i="88"/>
  <c r="G95" i="88"/>
  <c r="J94" i="88"/>
  <c r="I94" i="88"/>
  <c r="H94" i="88"/>
  <c r="G94" i="88"/>
  <c r="J93" i="88"/>
  <c r="I93" i="88"/>
  <c r="H93" i="88"/>
  <c r="G93" i="88"/>
  <c r="J92" i="88"/>
  <c r="I92" i="88"/>
  <c r="H92" i="88"/>
  <c r="G92" i="88"/>
  <c r="J91" i="88"/>
  <c r="I91" i="88"/>
  <c r="H91" i="88"/>
  <c r="G91" i="88"/>
  <c r="J90" i="88"/>
  <c r="I90" i="88"/>
  <c r="H90" i="88"/>
  <c r="G90" i="88"/>
  <c r="J89" i="88"/>
  <c r="I89" i="88"/>
  <c r="H89" i="88"/>
  <c r="G89" i="88"/>
  <c r="J88" i="88"/>
  <c r="I88" i="88"/>
  <c r="H88" i="88"/>
  <c r="G88" i="88"/>
  <c r="J87" i="88"/>
  <c r="I87" i="88"/>
  <c r="H87" i="88"/>
  <c r="G87" i="88"/>
  <c r="J86" i="88"/>
  <c r="I86" i="88"/>
  <c r="H86" i="88"/>
  <c r="G86" i="88"/>
  <c r="J85" i="88"/>
  <c r="I85" i="88"/>
  <c r="H85" i="88"/>
  <c r="G85" i="88"/>
  <c r="J84" i="88"/>
  <c r="I84" i="88"/>
  <c r="H84" i="88"/>
  <c r="G84" i="88"/>
  <c r="J83" i="88"/>
  <c r="I83" i="88"/>
  <c r="H83" i="88"/>
  <c r="G83" i="88"/>
  <c r="J82" i="88"/>
  <c r="I82" i="88"/>
  <c r="H82" i="88"/>
  <c r="G82" i="88"/>
  <c r="J81" i="88"/>
  <c r="I81" i="88"/>
  <c r="H81" i="88"/>
  <c r="G81" i="88"/>
  <c r="J80" i="88"/>
  <c r="I80" i="88"/>
  <c r="H80" i="88"/>
  <c r="G80" i="88"/>
  <c r="J79" i="88"/>
  <c r="I79" i="88"/>
  <c r="H79" i="88"/>
  <c r="G79" i="88"/>
  <c r="J78" i="88"/>
  <c r="I78" i="88"/>
  <c r="H78" i="88"/>
  <c r="G78" i="88"/>
  <c r="J77" i="88"/>
  <c r="I77" i="88"/>
  <c r="H77" i="88"/>
  <c r="G77" i="88"/>
  <c r="J76" i="88"/>
  <c r="I76" i="88"/>
  <c r="H76" i="88"/>
  <c r="G76" i="88"/>
  <c r="J75" i="88"/>
  <c r="I75" i="88"/>
  <c r="H75" i="88"/>
  <c r="G75" i="88"/>
  <c r="J74" i="88"/>
  <c r="I74" i="88"/>
  <c r="H74" i="88"/>
  <c r="G74" i="88"/>
  <c r="J73" i="88"/>
  <c r="I73" i="88"/>
  <c r="H73" i="88"/>
  <c r="G73" i="88"/>
  <c r="J72" i="88"/>
  <c r="I72" i="88"/>
  <c r="H72" i="88"/>
  <c r="G72" i="88"/>
  <c r="J71" i="88"/>
  <c r="I71" i="88"/>
  <c r="H71" i="88"/>
  <c r="G71" i="88"/>
  <c r="J70" i="88"/>
  <c r="I70" i="88"/>
  <c r="H70" i="88"/>
  <c r="G70" i="88"/>
  <c r="J69" i="88"/>
  <c r="I69" i="88"/>
  <c r="H69" i="88"/>
  <c r="G69" i="88"/>
  <c r="J68" i="88"/>
  <c r="I68" i="88"/>
  <c r="H68" i="88"/>
  <c r="G68" i="88"/>
  <c r="J67" i="88"/>
  <c r="I67" i="88"/>
  <c r="H67" i="88"/>
  <c r="G67" i="88"/>
  <c r="J66" i="88"/>
  <c r="I66" i="88"/>
  <c r="H66" i="88"/>
  <c r="G66" i="88"/>
  <c r="J65" i="88"/>
  <c r="I65" i="88"/>
  <c r="H65" i="88"/>
  <c r="G65" i="88"/>
  <c r="J64" i="88"/>
  <c r="I64" i="88"/>
  <c r="H64" i="88"/>
  <c r="G64" i="88"/>
  <c r="J63" i="88"/>
  <c r="I63" i="88"/>
  <c r="H63" i="88"/>
  <c r="G63" i="88"/>
  <c r="J62" i="88"/>
  <c r="I62" i="88"/>
  <c r="H62" i="88"/>
  <c r="G62" i="88"/>
  <c r="J61" i="88"/>
  <c r="I61" i="88"/>
  <c r="H61" i="88"/>
  <c r="G61" i="88"/>
  <c r="J60" i="88"/>
  <c r="I60" i="88"/>
  <c r="H60" i="88"/>
  <c r="G60" i="88"/>
  <c r="J59" i="88"/>
  <c r="I59" i="88"/>
  <c r="H59" i="88"/>
  <c r="G59" i="88"/>
  <c r="J58" i="88"/>
  <c r="I58" i="88"/>
  <c r="H58" i="88"/>
  <c r="G58" i="88"/>
  <c r="J57" i="88"/>
  <c r="I57" i="88"/>
  <c r="H57" i="88"/>
  <c r="G57" i="88"/>
  <c r="J56" i="88"/>
  <c r="I56" i="88"/>
  <c r="H56" i="88"/>
  <c r="G56" i="88"/>
  <c r="J55" i="88"/>
  <c r="I55" i="88"/>
  <c r="H55" i="88"/>
  <c r="G55" i="88"/>
  <c r="J54" i="88"/>
  <c r="I54" i="88"/>
  <c r="H54" i="88"/>
  <c r="G54" i="88"/>
  <c r="J53" i="88"/>
  <c r="I53" i="88"/>
  <c r="H53" i="88"/>
  <c r="G53" i="88"/>
  <c r="J52" i="88"/>
  <c r="I52" i="88"/>
  <c r="H52" i="88"/>
  <c r="G52" i="88"/>
  <c r="J51" i="88"/>
  <c r="I51" i="88"/>
  <c r="H51" i="88"/>
  <c r="G51" i="88"/>
  <c r="J50" i="88"/>
  <c r="I50" i="88"/>
  <c r="H50" i="88"/>
  <c r="G50" i="88"/>
  <c r="J49" i="88"/>
  <c r="I49" i="88"/>
  <c r="H49" i="88"/>
  <c r="G49" i="88"/>
  <c r="J48" i="88"/>
  <c r="I48" i="88"/>
  <c r="H48" i="88"/>
  <c r="G48" i="88"/>
  <c r="J47" i="88"/>
  <c r="I47" i="88"/>
  <c r="H47" i="88"/>
  <c r="G47" i="88"/>
  <c r="J46" i="88"/>
  <c r="I46" i="88"/>
  <c r="H46" i="88"/>
  <c r="G46" i="88"/>
  <c r="J45" i="88"/>
  <c r="I45" i="88"/>
  <c r="H45" i="88"/>
  <c r="G45" i="88"/>
  <c r="J44" i="88"/>
  <c r="I44" i="88"/>
  <c r="H44" i="88"/>
  <c r="G44" i="88"/>
  <c r="J43" i="88"/>
  <c r="I43" i="88"/>
  <c r="H43" i="88"/>
  <c r="G43" i="88"/>
  <c r="J42" i="88"/>
  <c r="I42" i="88"/>
  <c r="H42" i="88"/>
  <c r="G42" i="88"/>
  <c r="J41" i="88"/>
  <c r="I41" i="88"/>
  <c r="H41" i="88"/>
  <c r="G41" i="88"/>
  <c r="J40" i="88"/>
  <c r="I40" i="88"/>
  <c r="H40" i="88"/>
  <c r="G40" i="88"/>
  <c r="J39" i="88"/>
  <c r="I39" i="88"/>
  <c r="H39" i="88"/>
  <c r="G39" i="88"/>
  <c r="J38" i="88"/>
  <c r="I38" i="88"/>
  <c r="H38" i="88"/>
  <c r="G38" i="88"/>
  <c r="J37" i="88"/>
  <c r="I37" i="88"/>
  <c r="H37" i="88"/>
  <c r="G37" i="88"/>
  <c r="J36" i="88"/>
  <c r="I36" i="88"/>
  <c r="H36" i="88"/>
  <c r="G36" i="88"/>
  <c r="J35" i="88"/>
  <c r="I35" i="88"/>
  <c r="H35" i="88"/>
  <c r="G35" i="88"/>
  <c r="J34" i="88"/>
  <c r="I34" i="88"/>
  <c r="H34" i="88"/>
  <c r="G34" i="88"/>
  <c r="J33" i="88"/>
  <c r="I33" i="88"/>
  <c r="H33" i="88"/>
  <c r="G33" i="88"/>
  <c r="J32" i="88"/>
  <c r="I32" i="88"/>
  <c r="H32" i="88"/>
  <c r="G32" i="88"/>
  <c r="J31" i="88"/>
  <c r="I31" i="88"/>
  <c r="H31" i="88"/>
  <c r="G31" i="88"/>
  <c r="J30" i="88"/>
  <c r="I30" i="88"/>
  <c r="H30" i="88"/>
  <c r="G30" i="88"/>
  <c r="J29" i="88"/>
  <c r="I29" i="88"/>
  <c r="H29" i="88"/>
  <c r="G29" i="88"/>
  <c r="J28" i="88"/>
  <c r="I28" i="88"/>
  <c r="H28" i="88"/>
  <c r="G28" i="88"/>
  <c r="J27" i="88"/>
  <c r="I27" i="88"/>
  <c r="H27" i="88"/>
  <c r="G27" i="88"/>
  <c r="J26" i="88"/>
  <c r="I26" i="88"/>
  <c r="H26" i="88"/>
  <c r="G26" i="88"/>
  <c r="J25" i="88"/>
  <c r="I25" i="88"/>
  <c r="H25" i="88"/>
  <c r="G25" i="88"/>
  <c r="J24" i="88"/>
  <c r="I24" i="88"/>
  <c r="H24" i="88"/>
  <c r="G24" i="88"/>
  <c r="J23" i="88"/>
  <c r="I23" i="88"/>
  <c r="H23" i="88"/>
  <c r="G23" i="88"/>
  <c r="J22" i="88"/>
  <c r="I22" i="88"/>
  <c r="H22" i="88"/>
  <c r="G22" i="88"/>
  <c r="J21" i="88"/>
  <c r="I21" i="88"/>
  <c r="H21" i="88"/>
  <c r="G21" i="88"/>
  <c r="J20" i="88"/>
  <c r="I20" i="88"/>
  <c r="H20" i="88"/>
  <c r="G20" i="88"/>
  <c r="J19" i="88"/>
  <c r="I19" i="88"/>
  <c r="H19" i="88"/>
  <c r="G19" i="88"/>
  <c r="J18" i="88"/>
  <c r="I18" i="88"/>
  <c r="H18" i="88"/>
  <c r="G18" i="88"/>
  <c r="J17" i="88"/>
  <c r="I17" i="88"/>
  <c r="H17" i="88"/>
  <c r="G17" i="88"/>
  <c r="J16" i="88"/>
  <c r="I16" i="88"/>
  <c r="H16" i="88"/>
  <c r="G16" i="88"/>
  <c r="J15" i="88"/>
  <c r="I15" i="88"/>
  <c r="H15" i="88"/>
  <c r="G15" i="88"/>
  <c r="J14" i="88"/>
  <c r="I14" i="88"/>
  <c r="H14" i="88"/>
  <c r="G14" i="88"/>
  <c r="J13" i="88"/>
  <c r="I13" i="88"/>
  <c r="H13" i="88"/>
  <c r="G13" i="88"/>
  <c r="J12" i="88"/>
  <c r="I12" i="88"/>
  <c r="H12" i="88"/>
  <c r="G12" i="88"/>
  <c r="J11" i="88"/>
  <c r="I11" i="88"/>
  <c r="H11" i="88"/>
  <c r="G11" i="88"/>
  <c r="J10" i="88"/>
  <c r="I10" i="88"/>
  <c r="H10" i="88"/>
  <c r="G10" i="88"/>
  <c r="J9" i="88"/>
  <c r="I9" i="88"/>
  <c r="H9" i="88"/>
  <c r="G9" i="88"/>
  <c r="J8" i="88"/>
  <c r="I8" i="88"/>
  <c r="H8" i="88"/>
  <c r="G8" i="88"/>
  <c r="J7" i="88"/>
  <c r="I7" i="88"/>
  <c r="H7" i="88"/>
  <c r="G7" i="88"/>
  <c r="J6" i="88"/>
  <c r="I6" i="88"/>
  <c r="H6" i="88"/>
  <c r="G6" i="88"/>
  <c r="J5" i="88"/>
  <c r="I5" i="88"/>
  <c r="H5" i="88"/>
  <c r="G5" i="88"/>
  <c r="J4" i="88"/>
  <c r="I4" i="88"/>
  <c r="H4" i="88"/>
  <c r="G4" i="88"/>
  <c r="J3" i="88"/>
  <c r="I3" i="88"/>
  <c r="H3" i="88"/>
  <c r="G3" i="88"/>
  <c r="J2" i="88"/>
  <c r="I2" i="88"/>
  <c r="H2" i="88"/>
  <c r="G2" i="88"/>
  <c r="E16" i="86"/>
  <c r="E17" i="86"/>
  <c r="E18" i="86"/>
  <c r="E19" i="86"/>
  <c r="E23" i="86"/>
  <c r="E25" i="86"/>
  <c r="E26" i="86"/>
  <c r="E27" i="86"/>
  <c r="E28" i="86"/>
  <c r="E29" i="86"/>
  <c r="E30" i="86"/>
  <c r="E31" i="86"/>
  <c r="E32" i="86"/>
  <c r="E47" i="86"/>
  <c r="E48" i="86"/>
  <c r="E49" i="86"/>
  <c r="E50" i="86"/>
  <c r="E51" i="86"/>
  <c r="E52" i="86"/>
  <c r="E53" i="86"/>
  <c r="E54" i="86"/>
  <c r="E55" i="86"/>
  <c r="E56" i="86"/>
  <c r="E57" i="86"/>
  <c r="E58" i="86"/>
  <c r="E59" i="86"/>
  <c r="E60" i="86"/>
  <c r="E61" i="86"/>
  <c r="E62" i="86"/>
  <c r="E63" i="86"/>
  <c r="E64" i="86"/>
  <c r="E65" i="86"/>
  <c r="E66" i="86"/>
  <c r="E67" i="86"/>
  <c r="E68" i="86"/>
  <c r="E69" i="86"/>
  <c r="E70" i="86"/>
  <c r="E71" i="86"/>
  <c r="E72" i="86"/>
  <c r="E73" i="86"/>
  <c r="E74" i="86"/>
  <c r="E75" i="86"/>
  <c r="E79" i="86"/>
  <c r="E80" i="86"/>
  <c r="E81" i="86"/>
  <c r="E82" i="86"/>
  <c r="E83" i="86"/>
  <c r="E84" i="86"/>
  <c r="E85" i="86"/>
  <c r="E86" i="86"/>
  <c r="E87" i="86"/>
  <c r="E88" i="86"/>
  <c r="E89" i="86"/>
  <c r="E90" i="86"/>
  <c r="E91" i="86"/>
  <c r="E92" i="86"/>
  <c r="E93" i="86"/>
  <c r="E94" i="86"/>
  <c r="E95" i="86"/>
  <c r="E98" i="86"/>
  <c r="E99" i="86"/>
  <c r="E100" i="86"/>
  <c r="E101" i="86"/>
  <c r="E102" i="86"/>
  <c r="E103" i="86"/>
  <c r="E104" i="86"/>
  <c r="E105" i="86"/>
  <c r="E106" i="86"/>
  <c r="E112" i="86"/>
  <c r="E113" i="86"/>
  <c r="E114" i="86"/>
  <c r="E117" i="86"/>
  <c r="E118" i="86"/>
  <c r="E122" i="86"/>
  <c r="E123" i="86"/>
  <c r="E124" i="86"/>
  <c r="E125" i="86"/>
  <c r="E126" i="86"/>
  <c r="E127" i="86"/>
  <c r="E128" i="86"/>
  <c r="E129" i="86"/>
  <c r="E130" i="86"/>
  <c r="E131" i="86"/>
  <c r="E132" i="86"/>
  <c r="E133" i="86"/>
  <c r="E134" i="86"/>
  <c r="E135" i="86"/>
  <c r="E136" i="86"/>
  <c r="E139" i="86"/>
  <c r="E140" i="86"/>
  <c r="E141" i="86"/>
  <c r="E142" i="86"/>
  <c r="E143" i="86"/>
  <c r="E144" i="86"/>
  <c r="D145" i="86"/>
  <c r="E145" i="86"/>
  <c r="D146" i="86"/>
  <c r="E146" i="86"/>
  <c r="D147" i="86"/>
  <c r="E147" i="86"/>
  <c r="D148" i="86"/>
  <c r="E148" i="86"/>
  <c r="D149" i="86"/>
  <c r="E149" i="86"/>
  <c r="E152" i="86"/>
  <c r="D154" i="86"/>
  <c r="E154" i="86"/>
  <c r="D155" i="86"/>
  <c r="E155" i="86"/>
  <c r="D156" i="86"/>
  <c r="E156" i="86"/>
  <c r="D157" i="86"/>
  <c r="E157" i="86"/>
  <c r="D158" i="86"/>
  <c r="E158" i="86"/>
  <c r="D159" i="86"/>
  <c r="E159" i="86"/>
  <c r="D160" i="86"/>
  <c r="E160" i="86"/>
  <c r="D161" i="86"/>
  <c r="E161" i="86"/>
  <c r="D162" i="86"/>
  <c r="E162" i="86"/>
  <c r="D163" i="86"/>
  <c r="E163" i="86"/>
  <c r="D164" i="86"/>
  <c r="E164" i="86"/>
  <c r="D165" i="86"/>
  <c r="E165" i="86"/>
  <c r="D166" i="86"/>
  <c r="E166" i="86"/>
  <c r="D167" i="86"/>
  <c r="E167" i="86"/>
  <c r="D168" i="86"/>
  <c r="E168" i="86"/>
  <c r="D169" i="86"/>
  <c r="E169" i="86"/>
  <c r="D170" i="86"/>
  <c r="E170" i="86"/>
  <c r="D171" i="86"/>
  <c r="E171" i="86"/>
  <c r="D172" i="86"/>
  <c r="E172" i="86"/>
  <c r="D173" i="86"/>
  <c r="E173" i="86"/>
  <c r="E10" i="87"/>
  <c r="E11" i="87"/>
  <c r="E12" i="87"/>
  <c r="E13" i="87"/>
  <c r="E18" i="87"/>
  <c r="E19" i="87"/>
  <c r="E20" i="87"/>
  <c r="E21" i="87"/>
  <c r="E22" i="87"/>
  <c r="E23" i="87"/>
  <c r="E24" i="87"/>
  <c r="E25" i="87"/>
  <c r="E40" i="87"/>
  <c r="E41" i="87"/>
  <c r="E42" i="87"/>
  <c r="E43" i="87"/>
  <c r="E44" i="87"/>
  <c r="E45" i="87"/>
  <c r="E46" i="87"/>
  <c r="E47" i="87"/>
  <c r="E48" i="87"/>
  <c r="E49" i="87"/>
  <c r="E50" i="87"/>
  <c r="E51" i="87"/>
  <c r="E52" i="87"/>
  <c r="E53" i="87"/>
  <c r="E54" i="87"/>
  <c r="E55" i="87"/>
  <c r="E56" i="87"/>
  <c r="E57" i="87"/>
  <c r="E58" i="87"/>
  <c r="E59" i="87"/>
  <c r="E60" i="87"/>
  <c r="E61" i="87"/>
  <c r="E62" i="87"/>
  <c r="E63" i="87"/>
  <c r="E64" i="87"/>
  <c r="E65" i="87"/>
  <c r="E66" i="87"/>
  <c r="E70" i="87"/>
  <c r="E71" i="87"/>
  <c r="E72" i="87"/>
  <c r="E73" i="87"/>
  <c r="E74" i="87"/>
  <c r="E75" i="87"/>
  <c r="E76" i="87"/>
  <c r="E77" i="87"/>
  <c r="E78" i="87"/>
  <c r="E79" i="87"/>
  <c r="E80" i="87"/>
  <c r="E81" i="87"/>
  <c r="E82" i="87"/>
  <c r="E83" i="87"/>
  <c r="E84" i="87"/>
  <c r="E85" i="87"/>
  <c r="E86" i="87"/>
  <c r="E87" i="87"/>
  <c r="E88" i="87"/>
  <c r="E89" i="87"/>
  <c r="E90" i="87"/>
  <c r="E91" i="87"/>
  <c r="E92" i="87"/>
  <c r="E93" i="87"/>
  <c r="E99" i="87"/>
  <c r="E100" i="87"/>
  <c r="E101" i="87"/>
  <c r="E104" i="87"/>
  <c r="E105" i="87"/>
  <c r="E109" i="87"/>
  <c r="E110" i="87"/>
  <c r="E111" i="87"/>
  <c r="E112" i="87"/>
  <c r="E113" i="87"/>
  <c r="E114" i="87"/>
  <c r="E115" i="87"/>
  <c r="E116" i="87"/>
  <c r="E117" i="87"/>
  <c r="E118" i="87"/>
  <c r="E119" i="87"/>
  <c r="E120" i="87"/>
  <c r="E123" i="87"/>
  <c r="E124" i="87"/>
  <c r="E125" i="87"/>
  <c r="E126" i="87"/>
  <c r="E127" i="87"/>
  <c r="E128" i="87"/>
  <c r="E129" i="87"/>
  <c r="E130" i="87"/>
  <c r="E131" i="87"/>
  <c r="E132" i="87"/>
  <c r="D135" i="87"/>
  <c r="E135" i="87"/>
  <c r="D136" i="87"/>
  <c r="E136" i="87"/>
  <c r="D137" i="87"/>
  <c r="E137" i="87"/>
  <c r="D138" i="87"/>
  <c r="E138" i="87"/>
  <c r="D139" i="87"/>
  <c r="E139" i="87"/>
  <c r="D140" i="87"/>
  <c r="E140" i="87"/>
  <c r="D141" i="87"/>
  <c r="E141" i="87"/>
  <c r="D142" i="87"/>
  <c r="E142" i="87"/>
  <c r="D143" i="87"/>
  <c r="E143" i="87"/>
  <c r="D144" i="87"/>
  <c r="E144" i="87"/>
  <c r="D145" i="87"/>
  <c r="E145" i="87"/>
  <c r="D146" i="87"/>
  <c r="E146" i="87"/>
  <c r="D147" i="87"/>
  <c r="E147" i="87"/>
  <c r="D148" i="87"/>
  <c r="E148" i="87"/>
  <c r="D149" i="87"/>
  <c r="E149" i="87"/>
  <c r="D150" i="87"/>
  <c r="E150" i="87"/>
  <c r="D151" i="87"/>
  <c r="E151" i="87"/>
  <c r="D152" i="87"/>
  <c r="E152" i="87"/>
  <c r="D153" i="87"/>
  <c r="E153"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3" i="86"/>
  <c r="H23" i="86"/>
  <c r="I23" i="86"/>
  <c r="J23"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J2" i="86"/>
  <c r="I2" i="86"/>
  <c r="H2" i="86"/>
  <c r="G2" i="86"/>
  <c r="J2" i="87"/>
  <c r="J3" i="87"/>
  <c r="J4" i="87"/>
  <c r="J5" i="87"/>
  <c r="J6" i="87"/>
  <c r="J7" i="87"/>
  <c r="J8" i="87"/>
  <c r="J9" i="87"/>
  <c r="J10" i="87"/>
  <c r="J11" i="87"/>
  <c r="J12" i="87"/>
  <c r="J13" i="87"/>
  <c r="J14" i="87"/>
  <c r="J15" i="87"/>
  <c r="J16" i="87"/>
  <c r="J17"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I3" i="87"/>
  <c r="I4" i="87"/>
  <c r="I5" i="87"/>
  <c r="I6" i="87"/>
  <c r="I7" i="87"/>
  <c r="I8" i="87"/>
  <c r="I9" i="87"/>
  <c r="I10" i="87"/>
  <c r="I11" i="87"/>
  <c r="I12" i="87"/>
  <c r="I13" i="87"/>
  <c r="I14" i="87"/>
  <c r="I15" i="87"/>
  <c r="I16" i="87"/>
  <c r="I17"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2" i="87"/>
  <c r="H3" i="87"/>
  <c r="H4" i="87"/>
  <c r="H5" i="87"/>
  <c r="H6" i="87"/>
  <c r="H7" i="87"/>
  <c r="H8" i="87"/>
  <c r="H9" i="87"/>
  <c r="H10" i="87"/>
  <c r="H11" i="87"/>
  <c r="H12" i="87"/>
  <c r="H13" i="87"/>
  <c r="H14" i="87"/>
  <c r="H15" i="87"/>
  <c r="H16" i="87"/>
  <c r="H17"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2"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7"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O41" i="5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B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AD53" i="47"/>
  <c r="AE55" i="47"/>
  <c r="AD55" i="47"/>
  <c r="AE54" i="47"/>
  <c r="AD54" i="47"/>
  <c r="AC58" i="4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<sst xmlns="http://schemas.openxmlformats.org/spreadsheetml/2006/main" count="53179" uniqueCount="2805">
  <si>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</si>
  <si>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</si>
  <si>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</si>
  <si>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</si>
  <si>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</si>
  <si>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</si>
  <si>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</si>
  <si>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</si>
  <si>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</si>
  <si>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</si>
  <si>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</si>
  <si>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</si>
  <si>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</si>
  <si>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</si>
  <si>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</si>
  <si>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</si>
  <si>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</si>
  <si>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</si>
  <si>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</si>
  <si>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</si>
  <si>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</si>
  <si>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</si>
  <si>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</si>
  <si>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</si>
  <si>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</si>
  <si>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</si>
  <si>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</si>
  <si>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</si>
  <si>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</si>
  <si>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</si>
  <si>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</si>
  <si>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</si>
  <si>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</si>
  <si>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</si>
  <si>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</si>
  <si>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</si>
  <si>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</si>
  <si>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</si>
  <si>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</si>
  <si>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</si>
  <si>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</si>
  <si>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</si>
  <si>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</si>
  <si>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</si>
  <si>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</si>
  <si>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</si>
  <si>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</si>
  <si>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</si>
  <si>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</si>
  <si>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</si>
  <si>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</si>
  <si>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</si>
  <si>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</si>
  <si>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</si>
  <si>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</si>
  <si>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</si>
  <si>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</si>
  <si>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</si>
  <si>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</si>
  <si>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</si>
  <si>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</si>
  <si>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</si>
  <si>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</si>
  <si>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</si>
  <si>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</si>
  <si>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</si>
  <si>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</si>
  <si>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</si>
  <si>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</si>
  <si>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</si>
  <si>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</si>
  <si>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</si>
  <si>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</si>
  <si>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</si>
  <si>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</si>
  <si>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</si>
  <si>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</si>
  <si>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</si>
  <si>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</si>
  <si>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</si>
  <si>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</si>
  <si>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</si>
  <si>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</si>
  <si>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</si>
  <si>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</si>
  <si>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</si>
  <si>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</si>
  <si>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</si>
  <si>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</si>
  <si>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</si>
  <si>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</si>
  <si>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</si>
  <si>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</si>
  <si>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</si>
  <si>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</si>
  <si>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</si>
  <si>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</si>
  <si>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</si>
  <si>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</si>
  <si>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</si>
  <si>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</si>
  <si>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</si>
  <si>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</si>
  <si>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</si>
  <si>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</si>
  <si>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</si>
  <si>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</si>
  <si>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</si>
  <si>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</si>
  <si>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</si>
  <si>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</si>
  <si>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</si>
  <si>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</si>
  <si>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</si>
  <si>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</si>
  <si>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</si>
  <si>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</si>
  <si>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</si>
  <si>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</si>
  <si>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</si>
  <si>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</si>
  <si>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</si>
  <si>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</si>
  <si>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</si>
  <si>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</si>
  <si>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</si>
  <si>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</si>
  <si>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</si>
  <si>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</si>
  <si>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</si>
  <si>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</si>
  <si>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</si>
  <si>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</si>
  <si>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</si>
  <si>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</si>
  <si>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</si>
  <si>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</si>
  <si>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</si>
  <si>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</si>
  <si>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</si>
  <si>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</si>
  <si>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</si>
  <si>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</si>
  <si>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</si>
  <si>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</si>
  <si>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</si>
  <si>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</si>
  <si>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</si>
  <si>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</si>
  <si>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</si>
  <si>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</si>
  <si>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</si>
  <si>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</si>
  <si>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</si>
  <si>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</si>
  <si>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</si>
  <si>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</si>
  <si>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</si>
  <si>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</si>
  <si>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</si>
  <si>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</si>
  <si>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</si>
  <si>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</si>
  <si>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</si>
  <si>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</si>
  <si>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</si>
  <si>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</si>
  <si>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</si>
  <si>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</si>
  <si>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</si>
  <si>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</si>
  <si>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</si>
  <si>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</si>
  <si>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</si>
  <si>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</si>
  <si>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</si>
  <si>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</si>
  <si>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</si>
  <si>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</si>
  <si>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</si>
  <si>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</si>
  <si>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</si>
  <si>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</si>
  <si>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</si>
  <si>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</si>
  <si>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</si>
  <si>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</si>
  <si>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</si>
  <si>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</si>
  <si>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</si>
  <si>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</si>
  <si>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</si>
  <si>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</si>
  <si>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</si>
  <si>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</si>
  <si>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</si>
  <si>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</si>
  <si>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</si>
  <si>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</si>
  <si>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</si>
  <si>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</si>
  <si>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</si>
  <si>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</si>
  <si>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</si>
  <si>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</si>
  <si>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</si>
  <si>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</si>
  <si>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</si>
  <si>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</si>
  <si>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</si>
  <si>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</si>
  <si>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</si>
  <si>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</si>
  <si>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</si>
  <si>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</si>
  <si>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</si>
  <si>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</si>
  <si>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</si>
  <si>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</si>
  <si>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</si>
  <si>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</si>
  <si>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</si>
  <si>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</si>
  <si>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</si>
  <si>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</si>
  <si>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</si>
  <si>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</si>
  <si>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</si>
  <si>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</si>
  <si>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</si>
  <si>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</si>
  <si>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</si>
  <si>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</si>
  <si>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</si>
  <si>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</si>
  <si>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</si>
  <si>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</si>
  <si>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</si>
  <si>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</si>
  <si>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</si>
  <si>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</si>
  <si>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</si>
  <si>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</si>
  <si>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</si>
  <si>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</si>
  <si>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</si>
  <si>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</si>
  <si>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</si>
  <si>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</si>
  <si>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</si>
  <si>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</si>
  <si>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</si>
  <si>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</si>
  <si>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</si>
  <si>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</si>
  <si>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</si>
  <si>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</si>
  <si>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</si>
  <si>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</si>
  <si>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</si>
  <si>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</si>
  <si>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</si>
  <si>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</si>
  <si>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</si>
  <si>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</si>
  <si>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</si>
  <si>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</si>
  <si>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</si>
  <si>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</si>
  <si>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</si>
  <si>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</si>
  <si>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</si>
  <si>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</si>
  <si>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</si>
  <si>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</si>
  <si>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</si>
  <si>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</si>
  <si>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</si>
  <si>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</si>
  <si>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</si>
  <si>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</si>
  <si>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</si>
  <si>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</si>
  <si>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</si>
  <si>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</si>
  <si>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</si>
  <si>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</si>
  <si>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</si>
  <si>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</si>
  <si>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</si>
  <si>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</si>
  <si>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</si>
  <si>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</si>
  <si>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</si>
  <si>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</si>
  <si>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</si>
  <si>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</si>
  <si>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</si>
  <si>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</si>
  <si>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</si>
  <si>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</si>
  <si>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</si>
  <si>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</si>
  <si>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</si>
  <si>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</si>
  <si>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</si>
  <si>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</si>
  <si>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</si>
  <si>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</si>
  <si>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</si>
  <si>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</si>
  <si>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</si>
  <si>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</si>
  <si>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</si>
  <si>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</si>
  <si>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</si>
  <si>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</si>
  <si>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</si>
  <si>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</si>
  <si>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</si>
  <si>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</si>
  <si>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</si>
  <si>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</si>
  <si>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</si>
  <si>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</si>
  <si>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</si>
  <si>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</si>
  <si>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</si>
  <si>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</si>
  <si>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</si>
  <si>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</si>
  <si>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</si>
  <si>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</si>
  <si>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</si>
  <si>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</si>
  <si>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</si>
  <si>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</si>
  <si>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</si>
  <si>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</si>
  <si>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</si>
  <si>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</si>
  <si>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</si>
  <si>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</si>
  <si>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</si>
  <si>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</si>
  <si>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</si>
  <si>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</si>
  <si>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</si>
  <si>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</si>
  <si>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</si>
  <si>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</si>
  <si>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</si>
  <si>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</si>
  <si>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</si>
  <si>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</si>
  <si>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</si>
  <si>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</si>
  <si>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</si>
  <si>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</si>
  <si>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</si>
  <si>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</si>
  <si>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</si>
  <si>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</si>
  <si>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</si>
  <si>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</si>
  <si>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</si>
  <si>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</si>
  <si>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</si>
  <si>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</si>
  <si>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</si>
  <si>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</si>
  <si>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</si>
  <si>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</si>
  <si>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</si>
  <si>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</si>
  <si>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</si>
  <si>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</si>
  <si>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</si>
  <si>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</si>
  <si>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</si>
  <si>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</si>
  <si>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</si>
  <si>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</si>
  <si>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</si>
  <si>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</si>
  <si>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</si>
  <si>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</si>
  <si>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</si>
  <si>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</si>
  <si>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</si>
  <si>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</si>
  <si>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</si>
  <si>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</si>
  <si>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</si>
  <si>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</si>
  <si>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</si>
  <si>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</si>
  <si>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</si>
  <si>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</si>
  <si>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</si>
  <si>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</si>
  <si>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</si>
  <si>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</si>
  <si>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</si>
  <si>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</si>
  <si>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</si>
  <si>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</si>
  <si>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</si>
  <si>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</si>
  <si>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</si>
  <si>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</si>
  <si>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</si>
  <si>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</si>
  <si>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</si>
  <si>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</si>
  <si>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</si>
  <si>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</si>
  <si>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</si>
  <si>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</si>
  <si>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</si>
  <si>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</si>
  <si>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</si>
  <si>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</si>
  <si>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</si>
  <si>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</si>
  <si>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</si>
  <si>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</si>
  <si>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</si>
  <si>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</si>
  <si>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</si>
  <si>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</si>
  <si>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</si>
  <si>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</si>
  <si>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</si>
  <si>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</si>
  <si>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</si>
  <si>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</si>
  <si>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</si>
  <si>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</si>
  <si>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</si>
  <si>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</si>
  <si>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</si>
  <si>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</si>
  <si>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</si>
  <si>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</si>
  <si>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</si>
  <si>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</si>
  <si>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</si>
  <si>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</si>
  <si>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</si>
  <si>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</si>
  <si>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</si>
  <si>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</si>
  <si>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</si>
  <si>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</si>
  <si>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</si>
  <si>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</si>
  <si>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</si>
  <si>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</si>
  <si>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</si>
  <si>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</si>
  <si>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</si>
  <si>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</si>
  <si>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</si>
  <si>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</si>
  <si>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</si>
  <si>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</si>
  <si>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</si>
  <si>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</si>
  <si>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</si>
  <si>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</si>
  <si>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</si>
  <si>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</si>
  <si>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</si>
  <si>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</si>
  <si>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</si>
  <si>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</si>
  <si>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</si>
  <si>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</si>
  <si>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</si>
  <si>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</si>
  <si>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</si>
  <si>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</si>
  <si>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</si>
  <si>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</si>
  <si>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</si>
  <si>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</si>
  <si>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</si>
  <si>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</si>
  <si>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</si>
  <si>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</si>
  <si>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</si>
  <si>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</si>
  <si>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</si>
  <si>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</si>
  <si>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</si>
  <si>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</si>
  <si>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</si>
  <si>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</si>
  <si>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</si>
  <si>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</si>
  <si>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</si>
  <si>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</si>
  <si>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</si>
  <si>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</si>
  <si>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</si>
  <si>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</si>
  <si>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</si>
  <si>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</si>
  <si>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</si>
  <si>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</si>
  <si>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</si>
  <si>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</si>
  <si>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</si>
  <si>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</si>
  <si>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</si>
  <si>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</si>
  <si>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</si>
  <si>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</si>
  <si>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</si>
  <si>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</si>
  <si>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</si>
  <si>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</si>
  <si>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</si>
  <si>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</si>
  <si>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</si>
  <si>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</si>
  <si>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</si>
  <si>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</si>
  <si>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</si>
  <si>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</si>
  <si>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</si>
  <si>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</si>
  <si>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</si>
  <si>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</si>
  <si>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</si>
  <si>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</si>
  <si>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</si>
  <si>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</si>
  <si>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</si>
  <si>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</si>
  <si>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</si>
  <si>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</si>
  <si>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</si>
  <si>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</si>
  <si>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</si>
  <si>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</si>
  <si>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</si>
  <si>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</si>
  <si>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</si>
  <si>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</si>
  <si>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</si>
  <si>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</si>
  <si>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</si>
  <si>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</si>
  <si>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</si>
  <si>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</si>
  <si>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</si>
  <si>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</si>
  <si>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</si>
  <si>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</si>
  <si>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</si>
  <si>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</si>
  <si>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</si>
  <si>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</si>
  <si>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</si>
  <si>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</si>
  <si>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</si>
  <si>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</si>
  <si>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</si>
  <si>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</si>
  <si>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</si>
  <si>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</si>
  <si>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</si>
  <si>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</si>
  <si>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</si>
  <si>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</si>
  <si>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</si>
  <si>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</si>
  <si>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</si>
  <si>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</si>
  <si>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</si>
  <si>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</si>
  <si>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</si>
  <si>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</si>
  <si>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</si>
  <si>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</si>
  <si>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</si>
  <si>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</si>
  <si>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</si>
  <si>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</si>
  <si>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</si>
  <si>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</si>
  <si>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</si>
  <si>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</si>
  <si>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</si>
  <si>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</si>
  <si>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</si>
  <si>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</si>
  <si>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</si>
  <si>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</si>
  <si>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</si>
  <si>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</si>
  <si>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</si>
  <si>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</si>
  <si>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</si>
  <si>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</si>
  <si>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</si>
  <si>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</si>
  <si>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</si>
  <si>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</si>
  <si>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</si>
  <si>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</si>
  <si>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</si>
  <si>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</si>
  <si>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</si>
  <si>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</si>
  <si>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</si>
  <si>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</si>
  <si>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</si>
  <si>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</si>
  <si>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</si>
  <si>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</si>
  <si>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</si>
  <si>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</si>
  <si>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</si>
  <si>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</si>
  <si>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</si>
  <si>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</si>
  <si>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</si>
  <si>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</si>
  <si>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</si>
  <si>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</si>
  <si>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</si>
  <si>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</si>
  <si>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</si>
  <si>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</si>
  <si>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</si>
  <si>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</si>
  <si>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</si>
  <si>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</si>
  <si>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</si>
  <si>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</si>
  <si>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</si>
  <si>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</si>
  <si>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</si>
  <si>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</si>
  <si>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</si>
  <si>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</si>
  <si>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</si>
  <si>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</si>
  <si>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</si>
  <si>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</si>
  <si>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</si>
  <si>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</si>
  <si>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</si>
  <si>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</si>
  <si>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</si>
  <si>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</si>
  <si>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</si>
  <si>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</si>
  <si>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</si>
  <si>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</si>
  <si>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</si>
  <si>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</si>
  <si>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</si>
  <si>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</si>
  <si>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</si>
  <si>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</si>
  <si>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</si>
  <si>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</si>
  <si>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</si>
  <si>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</si>
  <si>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</si>
  <si>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</si>
  <si>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</si>
  <si>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</si>
  <si>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</si>
  <si>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</si>
  <si>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</si>
  <si>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</si>
  <si>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</si>
  <si>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</si>
  <si>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</si>
  <si>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</si>
  <si>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</si>
  <si>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</si>
  <si>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</si>
  <si>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</si>
  <si>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</si>
  <si>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</si>
  <si>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</si>
  <si>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</si>
  <si>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</si>
  <si>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</si>
  <si>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</si>
  <si>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</si>
  <si>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</si>
  <si>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</si>
  <si>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</si>
  <si>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</si>
  <si>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</si>
  <si>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</si>
  <si>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</si>
  <si>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</si>
  <si>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</si>
  <si>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</si>
  <si>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</si>
  <si>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</si>
  <si>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</si>
  <si>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</si>
  <si>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</si>
  <si>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</si>
  <si>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</si>
  <si>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</si>
  <si>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</si>
  <si>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</si>
  <si>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</si>
  <si>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</si>
  <si>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</si>
  <si>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</si>
  <si>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</si>
  <si>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</si>
  <si>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</si>
  <si>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</si>
  <si>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</si>
  <si>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</si>
  <si>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</si>
  <si>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</si>
  <si>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</si>
  <si>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</si>
  <si>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</si>
  <si>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</si>
  <si>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</si>
  <si>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</si>
  <si>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</si>
  <si>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</si>
  <si>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</si>
  <si>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</si>
  <si>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</si>
  <si>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</si>
  <si>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</si>
  <si>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</si>
  <si>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</si>
  <si>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</si>
  <si>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</si>
  <si>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</si>
  <si>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</si>
  <si>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</si>
  <si>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</si>
  <si>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</si>
  <si>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</si>
  <si>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</si>
  <si>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</si>
  <si>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</si>
  <si>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</si>
  <si>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</si>
  <si>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</si>
  <si>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</si>
  <si>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</si>
  <si>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</si>
  <si>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</si>
  <si>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</si>
  <si>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</si>
  <si>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</si>
  <si>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</si>
  <si>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</si>
  <si>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</si>
  <si>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</si>
  <si>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</si>
  <si>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</si>
  <si>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</si>
  <si>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</si>
  <si>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</si>
  <si>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</si>
  <si>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</si>
  <si>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</si>
  <si>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</si>
  <si>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</si>
  <si>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</si>
  <si>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</si>
  <si>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</si>
  <si>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</si>
  <si>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</si>
  <si>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</si>
  <si>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</si>
  <si>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</si>
  <si>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</si>
  <si>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</si>
  <si>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</si>
  <si>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</si>
  <si>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</si>
  <si>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</si>
  <si>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</si>
  <si>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</si>
  <si>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</si>
  <si>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</si>
  <si>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</si>
  <si>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</si>
  <si>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</si>
  <si>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</si>
  <si>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</si>
  <si>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</si>
  <si>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</si>
  <si>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</si>
  <si>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</si>
  <si>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</si>
  <si>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</si>
  <si>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</si>
  <si>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</si>
  <si>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</si>
  <si>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</si>
  <si>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</si>
  <si>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</si>
  <si>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</si>
  <si>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</si>
  <si>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</si>
  <si>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</si>
  <si>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</si>
  <si>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</si>
  <si>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</si>
  <si>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</si>
  <si>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</si>
  <si>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</si>
  <si>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</si>
  <si>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</si>
  <si>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</si>
  <si>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</si>
  <si>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</si>
  <si>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</si>
  <si>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</si>
  <si>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</si>
  <si>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</si>
  <si>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</si>
  <si>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</si>
  <si>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</si>
  <si>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</si>
  <si>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</si>
  <si>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</si>
  <si>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</si>
  <si>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</si>
  <si>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</si>
  <si>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</si>
  <si>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</si>
  <si>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</si>
  <si>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</si>
  <si>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</si>
  <si>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</si>
  <si>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</si>
  <si>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</si>
  <si>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</si>
  <si>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</si>
  <si>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</si>
  <si>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</si>
  <si>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</si>
  <si>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</si>
  <si>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</si>
  <si>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</si>
  <si>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</si>
  <si>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</si>
  <si>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</si>
  <si>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</si>
  <si>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</si>
  <si>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</si>
  <si>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</si>
  <si>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</si>
  <si>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</si>
  <si>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</si>
  <si>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</si>
  <si>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</si>
  <si>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</si>
  <si>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</si>
  <si>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</si>
  <si>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</si>
  <si>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</si>
  <si>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</si>
  <si>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</si>
  <si>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</si>
  <si>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</si>
  <si>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</si>
  <si>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</si>
  <si>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</si>
  <si>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</si>
  <si>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</si>
  <si>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</si>
  <si>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</si>
  <si>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</si>
  <si>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</si>
  <si>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</si>
  <si>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</si>
  <si>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</si>
  <si>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</si>
  <si>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</si>
  <si>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</si>
  <si>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</si>
  <si>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</si>
  <si>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</si>
  <si>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</si>
  <si>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</si>
  <si>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</si>
  <si>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</si>
  <si>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</si>
  <si>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</si>
  <si>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</si>
  <si>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</si>
  <si>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</si>
  <si>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</si>
  <si>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</si>
  <si>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</si>
  <si>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</si>
  <si>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</si>
  <si>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</si>
  <si>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</si>
  <si>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</si>
  <si>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</si>
  <si>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</si>
  <si>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</si>
  <si>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</si>
  <si>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</si>
  <si>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</si>
  <si>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</si>
  <si>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</si>
  <si>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</si>
  <si>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</si>
  <si>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</si>
  <si>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</si>
  <si>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</si>
  <si>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</si>
  <si>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</si>
  <si>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</si>
  <si>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</si>
  <si>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</si>
  <si>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</si>
  <si>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</si>
  <si>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</si>
  <si>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</si>
  <si>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</si>
  <si>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</si>
  <si>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</si>
  <si>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</si>
  <si>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</si>
  <si>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</si>
  <si>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</si>
  <si>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</si>
  <si>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</si>
  <si>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</si>
  <si>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</si>
  <si>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</si>
  <si>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</si>
  <si>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</si>
  <si>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</si>
  <si>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</si>
  <si>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</si>
  <si>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</si>
  <si>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</si>
  <si>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</si>
  <si>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</si>
  <si>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</si>
  <si>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</si>
  <si>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</si>
  <si>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</si>
  <si>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</si>
  <si>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</si>
  <si>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</si>
  <si>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</si>
  <si>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</si>
  <si>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</si>
  <si>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</si>
  <si>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</si>
  <si>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</si>
  <si>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</si>
  <si>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</si>
  <si>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</si>
  <si>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</si>
  <si>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</si>
  <si>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</si>
  <si>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</si>
  <si>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</si>
  <si>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</si>
  <si>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</si>
  <si>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</si>
  <si>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</si>
  <si>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</si>
  <si>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</si>
  <si>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</si>
  <si>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</si>
  <si>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</si>
  <si>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</si>
  <si>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</si>
  <si>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</si>
  <si>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</si>
  <si>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</si>
  <si>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</si>
  <si>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</si>
  <si>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</si>
  <si>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</si>
  <si>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</si>
  <si>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</si>
  <si>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</si>
  <si>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</si>
  <si>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</si>
  <si>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</si>
  <si>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</si>
  <si>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</si>
  <si>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</si>
  <si>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</si>
  <si>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</si>
  <si>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</si>
  <si>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</si>
  <si>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</si>
  <si>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</si>
  <si>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</si>
  <si>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</si>
  <si>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</si>
  <si>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</si>
  <si>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</si>
  <si>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</si>
  <si>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</si>
  <si>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</si>
  <si>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</si>
  <si>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</si>
  <si>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</si>
  <si>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</si>
  <si>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</si>
  <si>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</si>
  <si>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</si>
  <si>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</si>
  <si>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</si>
  <si>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</si>
  <si>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</si>
  <si>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</si>
  <si>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</si>
  <si>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</si>
  <si>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</si>
  <si>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</si>
  <si>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</si>
  <si>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</si>
  <si>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</si>
  <si>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</si>
  <si>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</si>
  <si>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</si>
  <si>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</si>
  <si>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</si>
  <si>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</si>
  <si>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</si>
  <si>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</si>
  <si>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</si>
  <si>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</si>
  <si>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</si>
  <si>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</si>
  <si>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</si>
  <si>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</si>
  <si>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</si>
  <si>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</si>
  <si>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</si>
  <si>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</si>
  <si>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</si>
  <si>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</si>
  <si>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</si>
  <si>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</si>
  <si>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</si>
  <si>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</si>
  <si>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</si>
  <si>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</si>
  <si>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</si>
  <si>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</si>
  <si>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</si>
  <si>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</si>
  <si>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</si>
  <si>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</si>
  <si>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</si>
  <si>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</si>
  <si>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</si>
  <si>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</si>
  <si>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</si>
  <si>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</si>
  <si>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</si>
  <si>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</si>
  <si>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</si>
  <si>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</si>
  <si>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</si>
  <si>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</si>
  <si>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</si>
  <si>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</si>
  <si>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</si>
  <si>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</si>
  <si>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</si>
  <si>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</si>
  <si>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</si>
  <si>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</si>
  <si>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</si>
  <si>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</si>
  <si>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</si>
  <si>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</si>
  <si>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</si>
  <si>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</si>
  <si>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</si>
  <si>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</si>
  <si>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</si>
  <si>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</si>
  <si>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</si>
  <si>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</si>
  <si>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</si>
  <si>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</si>
  <si>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</si>
  <si>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</si>
  <si>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</si>
  <si>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</si>
  <si>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</si>
  <si>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</si>
  <si>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</si>
  <si>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</si>
  <si>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</si>
  <si>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</si>
  <si>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</si>
  <si>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</si>
  <si>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</si>
  <si>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</si>
  <si>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</si>
  <si>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</si>
  <si>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</si>
  <si>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</si>
  <si>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</si>
  <si>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</si>
  <si>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</si>
  <si>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</si>
  <si>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</si>
  <si>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</si>
  <si>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</si>
  <si>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</si>
  <si>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</si>
  <si>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</si>
  <si>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</si>
  <si>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</si>
  <si>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</si>
  <si>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</si>
  <si>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</si>
  <si>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</si>
  <si>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</si>
  <si>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</si>
  <si>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</si>
  <si>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</si>
  <si>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</si>
  <si>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</si>
  <si>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</si>
  <si>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</si>
  <si>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</si>
  <si>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</si>
  <si>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</si>
  <si>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</si>
  <si>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</si>
  <si>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</si>
  <si>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</si>
  <si>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</si>
  <si>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</si>
  <si>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</si>
  <si>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</si>
  <si>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</si>
  <si>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</si>
  <si>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</si>
  <si>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</si>
  <si>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</si>
  <si>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</si>
  <si>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</si>
  <si>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</si>
  <si>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</si>
  <si>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</si>
  <si>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</si>
  <si>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</si>
  <si>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</si>
  <si>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</si>
  <si>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</si>
  <si>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</si>
  <si>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</si>
  <si>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</si>
  <si>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</si>
  <si>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</si>
  <si>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</si>
  <si>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</si>
  <si>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</si>
  <si>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</si>
  <si>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</si>
  <si>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</si>
  <si>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</si>
  <si>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</si>
  <si>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</si>
  <si>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</si>
  <si>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</si>
  <si>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</si>
  <si>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</si>
  <si>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</si>
  <si>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</si>
  <si>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</si>
  <si>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</si>
  <si>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</si>
  <si>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</si>
  <si>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</si>
  <si>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</si>
  <si>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</si>
  <si>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</si>
  <si>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</si>
  <si>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</si>
  <si>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</si>
  <si>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</si>
  <si>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</si>
  <si>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</si>
  <si>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</si>
  <si>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</si>
  <si>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</si>
  <si>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</si>
  <si>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</si>
  <si>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</si>
  <si>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</si>
  <si>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</si>
  <si>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</si>
  <si>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</si>
  <si>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</si>
  <si>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</si>
  <si>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</si>
  <si>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</si>
  <si>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</si>
  <si>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</si>
  <si>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</si>
  <si>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</si>
  <si>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</si>
  <si>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</si>
  <si>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</si>
  <si>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</si>
  <si>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</si>
  <si>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</si>
  <si>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</si>
  <si>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</si>
  <si>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</si>
  <si>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</si>
  <si>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</si>
  <si>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</si>
  <si>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</si>
  <si>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</si>
  <si>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</si>
  <si>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</si>
  <si>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</si>
  <si>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</si>
  <si>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</si>
  <si>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</si>
  <si>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</si>
  <si>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</si>
  <si>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</si>
  <si>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</si>
  <si>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</si>
  <si>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</si>
  <si>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</si>
  <si>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</si>
  <si>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</si>
  <si>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</si>
  <si>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</si>
  <si>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</si>
  <si>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</si>
  <si>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</si>
  <si>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</si>
  <si>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</si>
  <si>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</si>
  <si>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</si>
  <si>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</si>
  <si>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</si>
  <si>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</si>
  <si>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</si>
  <si>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</si>
  <si>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</si>
  <si>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</si>
  <si>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</si>
  <si>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</si>
  <si>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</si>
  <si>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</si>
  <si>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</si>
  <si>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</si>
  <si>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</si>
  <si>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</si>
  <si>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</si>
  <si>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</si>
  <si>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</si>
  <si>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</si>
  <si>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</si>
  <si>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</si>
  <si>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</si>
  <si>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</si>
  <si>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</si>
  <si>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</si>
  <si>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</si>
  <si>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</si>
  <si>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</si>
  <si>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</si>
  <si>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</si>
  <si>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</si>
  <si>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</si>
  <si>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</si>
  <si>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</si>
  <si>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</si>
  <si>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</si>
  <si>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</si>
  <si>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</si>
  <si>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</si>
  <si>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</si>
  <si>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</si>
  <si>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</si>
  <si>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</si>
  <si>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</si>
  <si>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</si>
  <si>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</si>
  <si>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</si>
  <si>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</si>
  <si>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</si>
  <si>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</si>
  <si>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</si>
  <si>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</si>
  <si>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</si>
  <si>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</si>
  <si>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</si>
  <si>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</si>
  <si>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</si>
  <si>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</si>
  <si>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</si>
  <si>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</si>
  <si>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</si>
  <si>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</si>
  <si>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</si>
  <si>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</si>
  <si>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</si>
  <si>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</si>
  <si>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</si>
  <si>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</si>
  <si>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</si>
  <si>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</si>
  <si>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</si>
  <si>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</si>
  <si>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</si>
  <si>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</si>
  <si>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</si>
  <si>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</si>
  <si>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</si>
  <si>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</si>
  <si>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</si>
  <si>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</si>
  <si>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</si>
  <si>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</si>
  <si>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</si>
  <si>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</si>
  <si>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</si>
  <si>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</si>
  <si>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</si>
  <si>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</si>
  <si>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</si>
  <si>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</si>
  <si>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</si>
  <si>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</si>
  <si>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</si>
  <si>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</si>
  <si>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</si>
  <si>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</si>
  <si>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</si>
  <si>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</si>
  <si>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</si>
  <si>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</si>
  <si>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</si>
  <si>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</si>
  <si>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</si>
  <si>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</si>
  <si>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</si>
  <si>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</si>
  <si>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</si>
  <si>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</si>
  <si>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</si>
  <si>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</si>
  <si>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</si>
  <si>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</si>
  <si>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</si>
  <si>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</si>
  <si>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</si>
  <si>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</si>
  <si>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</si>
  <si>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</si>
  <si>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</si>
  <si>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</si>
  <si>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</si>
  <si>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</si>
  <si>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</si>
  <si>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</si>
  <si>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</si>
  <si>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</si>
  <si>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</si>
  <si>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</si>
  <si>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</si>
  <si>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</si>
  <si>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</si>
  <si>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</si>
  <si>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</si>
  <si>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</si>
  <si>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</si>
  <si>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</si>
  <si>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</si>
  <si>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</si>
  <si>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</si>
  <si>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</si>
  <si>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</si>
  <si>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</si>
  <si>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</si>
  <si>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</si>
  <si>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</si>
  <si>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</si>
  <si>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</si>
  <si>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</si>
  <si>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</si>
  <si>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</si>
  <si>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</si>
  <si>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</si>
  <si>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</si>
  <si>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</si>
  <si>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</si>
  <si>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</si>
  <si>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</si>
  <si>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</si>
  <si>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</si>
  <si>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</si>
  <si>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</si>
  <si>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</si>
  <si>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</si>
  <si>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</si>
  <si>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</si>
  <si>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</si>
  <si>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</si>
  <si>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</si>
  <si>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</si>
  <si>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</si>
  <si>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</si>
  <si>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</si>
  <si>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</si>
  <si>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</si>
  <si>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</si>
  <si>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</si>
  <si>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</si>
  <si>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</si>
  <si>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</si>
  <si>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</si>
  <si>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</si>
  <si>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</si>
  <si>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</si>
  <si>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</si>
  <si>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</si>
  <si>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</si>
  <si>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</si>
  <si>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</si>
  <si>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</si>
  <si>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</si>
  <si>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</si>
  <si>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</si>
  <si>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</si>
  <si>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</si>
  <si>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</si>
  <si>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</si>
  <si>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</si>
  <si>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</si>
  <si>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</si>
  <si>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</si>
  <si>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</si>
  <si>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</si>
  <si>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</si>
  <si>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</si>
  <si>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</si>
  <si>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</si>
  <si>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</si>
  <si>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</si>
  <si>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</si>
  <si>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</si>
  <si>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</si>
  <si>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</si>
  <si>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</si>
  <si>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</si>
  <si>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</si>
  <si>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</si>
  <si>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</si>
  <si>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</si>
  <si>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</si>
  <si>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</si>
  <si>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</si>
  <si>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</si>
  <si>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</si>
  <si>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</si>
  <si>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</si>
  <si>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</si>
  <si>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</si>
  <si>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</si>
  <si>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</si>
  <si>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</si>
  <si>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</si>
  <si>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</si>
  <si>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</si>
  <si>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</si>
  <si>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</si>
  <si>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</si>
  <si>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</si>
  <si>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</si>
  <si>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</si>
  <si>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</si>
  <si>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</si>
  <si>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</si>
  <si>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</si>
  <si>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</si>
  <si>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</si>
  <si>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</si>
  <si>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</si>
  <si>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</si>
  <si>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</si>
  <si>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</si>
  <si>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</si>
  <si>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</si>
  <si>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</si>
  <si>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</si>
  <si>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</si>
  <si>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</si>
  <si>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</si>
  <si>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</si>
  <si>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</si>
  <si>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</si>
  <si>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</si>
  <si>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</si>
  <si>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</si>
  <si>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</si>
  <si>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</si>
  <si>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</si>
  <si>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</si>
  <si>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</si>
  <si>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</si>
  <si>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</si>
  <si>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</si>
  <si>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</si>
  <si>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</si>
  <si>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</si>
  <si>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</si>
  <si>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</si>
  <si>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</si>
  <si>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</si>
  <si>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</si>
  <si>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</si>
  <si>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</si>
  <si>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</si>
  <si>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</si>
  <si>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</si>
  <si>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</si>
  <si>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</si>
  <si>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</si>
  <si>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</si>
  <si>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</si>
  <si>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</si>
  <si>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</si>
  <si>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</si>
  <si>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</si>
  <si>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</si>
  <si>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</si>
  <si>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</si>
  <si>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</si>
  <si>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</si>
  <si>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</si>
  <si>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</si>
  <si>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</si>
  <si>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</si>
  <si>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</si>
  <si>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</si>
  <si>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</si>
  <si>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</si>
  <si>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</si>
  <si>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</si>
  <si>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</si>
  <si>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</si>
  <si>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</si>
  <si>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</si>
  <si>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</si>
  <si>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</si>
  <si>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</si>
  <si>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</si>
  <si>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</si>
  <si>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</si>
  <si>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</si>
  <si>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</si>
  <si>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</si>
  <si>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</si>
  <si>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</si>
  <si>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</si>
  <si>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</si>
  <si>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</si>
  <si>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</si>
  <si>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</si>
  <si>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</si>
  <si>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</si>
  <si>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</si>
  <si>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</si>
  <si>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</si>
  <si>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</si>
  <si>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</si>
  <si>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</si>
  <si>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</si>
  <si>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</si>
  <si>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</si>
  <si>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</si>
  <si>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</si>
  <si>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</si>
  <si>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</si>
  <si>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</si>
  <si>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</si>
  <si>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</si>
  <si>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</si>
  <si>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</si>
  <si>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</si>
  <si>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</si>
  <si>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</si>
  <si>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</si>
  <si>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</si>
  <si>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</si>
  <si>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</si>
  <si>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</si>
  <si>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</si>
  <si>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</si>
  <si>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</si>
  <si>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</si>
  <si>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</si>
  <si>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</si>
  <si>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</si>
  <si>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</si>
  <si>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</si>
  <si>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</si>
  <si>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</si>
  <si>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</si>
  <si>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</si>
  <si>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</si>
  <si>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</si>
  <si>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</si>
  <si>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</si>
  <si>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</si>
  <si>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</si>
  <si>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</si>
  <si>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</si>
  <si>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</si>
  <si>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</si>
  <si>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</si>
  <si>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</si>
  <si>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</si>
  <si>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</si>
  <si>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</si>
  <si>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</si>
  <si>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</si>
  <si>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</si>
  <si>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</si>
  <si>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</si>
  <si>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</si>
  <si>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</si>
  <si>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</si>
  <si>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</si>
  <si>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</si>
  <si>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</si>
  <si>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</si>
  <si>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</si>
  <si>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</si>
  <si>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</si>
  <si>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</si>
  <si>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</si>
  <si>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</si>
  <si>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</si>
  <si>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</si>
  <si>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</si>
  <si>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</si>
  <si>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</si>
  <si>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</si>
  <si>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</si>
  <si>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</si>
  <si>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</si>
  <si>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</si>
  <si>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</si>
  <si>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</si>
  <si>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</si>
  <si>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</si>
  <si>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</si>
  <si>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</si>
  <si>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</si>
  <si>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</si>
  <si>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</si>
  <si>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</si>
  <si>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</si>
  <si>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</si>
  <si>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</si>
  <si>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</si>
  <si>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</si>
  <si>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</si>
  <si>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</si>
  <si>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</si>
  <si>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</si>
  <si>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</si>
  <si>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</si>
  <si>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</si>
  <si>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</si>
  <si>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</si>
  <si>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</si>
  <si>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</si>
  <si>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</si>
  <si>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</si>
  <si>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</si>
  <si>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</si>
  <si>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</si>
  <si>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</si>
  <si>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</si>
  <si>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</si>
  <si>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</si>
  <si>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</si>
  <si>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</si>
  <si>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</si>
  <si>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</si>
  <si>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</si>
  <si>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</si>
  <si>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</si>
  <si>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</si>
  <si>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</si>
  <si>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</si>
  <si>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</si>
  <si>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</si>
  <si>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</si>
  <si>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</si>
  <si>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</si>
  <si>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</si>
  <si>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</si>
  <si>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</si>
  <si>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</si>
  <si>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</si>
  <si>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</si>
  <si>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</si>
  <si>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</si>
  <si>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</si>
  <si>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</si>
  <si>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</si>
  <si>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</si>
  <si>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</si>
  <si>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</si>
  <si>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</si>
  <si>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</si>
  <si>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</si>
  <si>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</si>
  <si>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</si>
  <si>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</si>
  <si>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</si>
  <si>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</si>
  <si>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</si>
  <si>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</si>
  <si>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</si>
  <si>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</si>
  <si>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</si>
  <si>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</si>
  <si>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</si>
  <si>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</si>
  <si>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</si>
  <si>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</si>
  <si>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</si>
  <si>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</si>
  <si>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</si>
  <si>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</si>
  <si>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</si>
  <si>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</si>
  <si>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</si>
  <si>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</si>
  <si>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</si>
  <si>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</si>
  <si>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</si>
  <si>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</si>
  <si>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</si>
  <si>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</si>
  <si>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</si>
  <si>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</si>
  <si>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</si>
  <si>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</si>
  <si>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</si>
  <si>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</si>
  <si>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</si>
  <si>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</si>
  <si>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</si>
  <si>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</si>
  <si>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</si>
  <si>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</si>
  <si>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</si>
  <si>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</si>
  <si>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</si>
  <si>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</si>
  <si>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</si>
  <si>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</si>
  <si>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</si>
  <si>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</si>
  <si>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</si>
  <si>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</si>
  <si>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</si>
  <si>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</si>
  <si>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</si>
  <si>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</si>
  <si>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</si>
  <si>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</si>
  <si>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</si>
  <si>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</si>
  <si>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</si>
  <si>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</si>
  <si>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</si>
  <si>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</si>
  <si>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</si>
  <si>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</si>
  <si>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</si>
  <si>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</si>
  <si>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</si>
  <si>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</si>
  <si>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</si>
  <si>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</si>
  <si>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</si>
  <si>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</si>
  <si>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</si>
  <si>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</si>
  <si>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</si>
  <si>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</si>
  <si>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</si>
  <si>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</si>
  <si>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</si>
  <si>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</si>
  <si>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</si>
  <si>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</si>
  <si>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</si>
  <si>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</si>
  <si>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</si>
  <si>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</si>
  <si>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</si>
  <si>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</si>
  <si>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</si>
  <si>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</si>
  <si>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</si>
  <si>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</si>
  <si>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</si>
  <si>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</si>
  <si>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</si>
  <si>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</si>
  <si>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</si>
  <si>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</si>
  <si>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</si>
  <si>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</si>
  <si>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</si>
  <si>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</si>
  <si>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</si>
  <si>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</si>
  <si>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</si>
  <si>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</si>
  <si>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</si>
  <si>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</si>
  <si>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</si>
  <si>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</si>
  <si>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</si>
  <si>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</si>
  <si>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</si>
  <si>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</si>
  <si>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</si>
  <si>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</si>
  <si>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</si>
  <si>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</si>
  <si>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</si>
  <si>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</si>
  <si>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</si>
  <si>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</si>
  <si>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</si>
  <si>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</si>
  <si>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</si>
  <si>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</si>
  <si>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</si>
  <si>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</si>
  <si>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</si>
  <si>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</si>
  <si>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</si>
  <si>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</si>
  <si>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</si>
  <si>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</si>
  <si>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</si>
  <si>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</si>
  <si>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</si>
  <si>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</si>
  <si>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</si>
  <si>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</si>
  <si>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</si>
  <si>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</si>
  <si>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</si>
  <si>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</si>
  <si>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</si>
  <si>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</si>
  <si>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</si>
  <si>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</si>
  <si>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</si>
  <si>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</si>
  <si>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</si>
  <si>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</si>
  <si>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</si>
  <si>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</si>
  <si>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</si>
  <si>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</si>
  <si>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</si>
  <si>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</si>
  <si>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</si>
  <si>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</si>
  <si>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</si>
  <si>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</si>
  <si>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</si>
  <si>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</si>
  <si>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</si>
  <si>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</si>
  <si>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</si>
  <si>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</si>
  <si>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</si>
  <si>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</si>
  <si>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</si>
  <si>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</si>
  <si>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</si>
  <si>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</si>
  <si>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</si>
  <si>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</si>
  <si>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</si>
  <si>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</si>
  <si>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</si>
  <si>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</si>
  <si>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</si>
  <si>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</si>
  <si>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</si>
  <si>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</si>
  <si>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</si>
  <si>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</si>
  <si>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</si>
  <si>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</si>
  <si>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</si>
  <si>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</si>
  <si>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</si>
  <si>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</si>
  <si>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</si>
  <si>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</si>
  <si>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</si>
  <si>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</si>
  <si>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</si>
  <si>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</si>
  <si>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</si>
  <si>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</si>
  <si>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</si>
  <si>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</si>
  <si>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</si>
  <si>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</si>
  <si>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</si>
  <si>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</si>
  <si>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</si>
  <si>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</si>
  <si>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</si>
  <si>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</si>
  <si>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</si>
  <si>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</si>
  <si>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</si>
  <si>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</si>
  <si>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</si>
  <si>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</si>
  <si>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</si>
  <si>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</si>
  <si>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</si>
  <si>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</si>
  <si>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</si>
  <si>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</si>
  <si>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</si>
  <si>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</si>
  <si>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</si>
  <si>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</si>
  <si>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</si>
  <si>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</si>
  <si>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</si>
  <si>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</si>
  <si>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</si>
  <si>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</si>
  <si>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</si>
  <si>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</si>
  <si>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</si>
  <si>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</si>
  <si>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</si>
  <si>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</si>
  <si>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</si>
  <si>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</si>
  <si>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</si>
  <si>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</si>
  <si>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</si>
  <si>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</si>
  <si>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</si>
  <si>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</si>
  <si>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</si>
  <si>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</si>
  <si>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</si>
  <si>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</si>
  <si>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</si>
  <si>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</si>
  <si>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</si>
  <si>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</si>
  <si>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</si>
  <si>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</si>
  <si>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</si>
  <si>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</si>
  <si>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</si>
  <si>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</si>
  <si>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</si>
  <si>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</si>
  <si>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</si>
  <si>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</si>
  <si>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</si>
  <si>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</si>
  <si>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</si>
  <si>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</si>
  <si>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</si>
  <si>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</si>
  <si>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</si>
  <si>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</si>
  <si>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</si>
  <si>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</si>
  <si>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</si>
  <si>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</si>
  <si>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</si>
  <si>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</si>
  <si>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</si>
  <si>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</si>
  <si>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</si>
  <si>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</si>
  <si>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</si>
  <si>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</si>
  <si>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</si>
  <si>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</si>
  <si>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</si>
  <si>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</si>
  <si>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</si>
  <si>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</si>
  <si>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</si>
  <si>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</si>
  <si>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</si>
  <si>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</si>
  <si>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</si>
  <si>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</si>
  <si>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</si>
  <si>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</si>
  <si>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</si>
  <si>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</si>
  <si>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</si>
  <si>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</si>
  <si>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</si>
  <si>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</si>
  <si>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</si>
  <si>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</si>
  <si>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</si>
  <si>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</si>
  <si>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</si>
  <si>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</si>
  <si>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</si>
  <si>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</si>
  <si>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</si>
  <si>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</si>
  <si>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</si>
  <si>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</si>
  <si>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</si>
  <si>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</si>
  <si>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</si>
  <si>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</si>
  <si>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</si>
  <si>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</si>
  <si>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</si>
  <si>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</si>
  <si>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</si>
  <si>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</si>
  <si>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</si>
  <si>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</si>
  <si>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</si>
  <si>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</si>
  <si>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</si>
  <si>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</si>
  <si>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</si>
  <si>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</si>
  <si>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</si>
  <si>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</si>
  <si>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</si>
  <si>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</si>
  <si>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</si>
  <si>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</si>
  <si>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</si>
  <si>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</si>
  <si>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</si>
  <si>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</si>
  <si>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</si>
  <si>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</si>
  <si>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</si>
  <si>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</si>
  <si>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</si>
  <si>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</si>
  <si>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</si>
  <si>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</si>
  <si>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</si>
  <si>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</si>
  <si>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</si>
  <si>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</si>
  <si>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</si>
  <si>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</si>
  <si>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</si>
  <si>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</si>
  <si>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</si>
  <si>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</si>
  <si>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</si>
  <si>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</si>
  <si>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</si>
  <si>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</si>
  <si>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</si>
  <si>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</si>
  <si>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</si>
  <si>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</si>
  <si>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</si>
  <si>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</si>
  <si>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</si>
  <si>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</si>
  <si>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</si>
  <si>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</si>
  <si>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</si>
  <si>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</si>
  <si>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</si>
  <si>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</si>
  <si>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</si>
  <si>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</si>
  <si>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</si>
  <si>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</si>
  <si>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</si>
  <si>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</si>
  <si>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</si>
  <si>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</si>
  <si>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</si>
  <si>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</si>
  <si>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</si>
  <si>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</si>
  <si>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</si>
  <si>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</si>
  <si>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</si>
  <si>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</si>
  <si>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</si>
  <si>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</si>
  <si>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</si>
  <si>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</si>
  <si>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</si>
  <si>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</si>
  <si>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</si>
  <si>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</si>
  <si>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</si>
  <si>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</si>
  <si>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</si>
  <si>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</si>
  <si>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</si>
  <si>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</si>
  <si>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</si>
  <si>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</si>
  <si>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</si>
  <si>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</si>
  <si>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</si>
  <si>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</si>
  <si>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</si>
  <si>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</si>
  <si>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</si>
  <si>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</si>
  <si>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</si>
  <si>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</si>
  <si>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</si>
  <si>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</si>
  <si>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</si>
  <si>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</si>
  <si>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</si>
  <si>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</si>
  <si>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</si>
  <si>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</si>
  <si>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</si>
  <si>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</si>
  <si>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</si>
  <si>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</si>
  <si>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</si>
  <si>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</si>
  <si>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</si>
  <si>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</si>
  <si>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Laboratory</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</si>
  <si>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</si>
  <si>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</si>
  <si>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</si>
  <si>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</si>
  <si>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</si>
  <si>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</si>
  <si>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</si>
  <si>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</si>
  <si>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</si>
  <si>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</si>
  <si>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</si>
  <si>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</si>
  <si>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</si>
  <si>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</si>
  <si>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</si>
  <si>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</si>
  <si>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</si>
  <si>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</si>
  <si>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</si>
  <si>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</si>
  <si>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</si>
  <si>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Referral</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</si>
  <si>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</si>
  <si>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</si>
  <si>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</si>
  <si>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</si>
  <si>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</si>
  <si>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</si>
  <si>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</si>
  <si>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</si>
  <si>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</si>
  <si>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</si>
  <si>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</si>
  <si>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</si>
  <si>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</si>
  <si>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</si>
  <si>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</si>
  <si>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</si>
  <si>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</si>
  <si>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</si>
  <si>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</si>
  <si>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</si>
  <si>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</si>
  <si>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</si>
  <si>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</si>
  <si>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</si>
  <si>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</si>
  <si>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</si>
  <si>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</si>
  <si>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</si>
  <si>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</si>
  <si>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</si>
  <si>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</si>
  <si>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</si>
  <si>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</si>
  <si>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</si>
  <si>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</si>
  <si>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</si>
  <si>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</si>
  <si>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Pneumonia/fever</t>
  </si>
  <si>
    <t>Unclear what this means?</t>
  </si>
  <si>
    <t>May be duplicated with IMNCI.</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</si>
  <si>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</si>
  <si>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</si>
  <si>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</si>
  <si>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</si>
  <si>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</si>
  <si>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</si>
  <si>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</si>
  <si>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</si>
  <si>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Child Chronic</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</si>
  <si>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</si>
  <si>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</si>
  <si>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</si>
  <si>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</si>
  <si>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</si>
  <si>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</si>
  <si>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</si>
  <si>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</si>
  <si>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</si>
  <si>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</si>
  <si>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</si>
  <si>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</si>
  <si>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</si>
  <si>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</si>
  <si>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</si>
  <si>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</si>
  <si>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</si>
  <si>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</si>
  <si>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</si>
  <si>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</si>
  <si>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</si>
  <si>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</si>
  <si>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</si>
  <si>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</si>
  <si>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</si>
  <si>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</si>
  <si>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</si>
  <si>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</si>
  <si>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</si>
  <si>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</si>
  <si>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</si>
  <si>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</si>
  <si>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</si>
  <si>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</si>
  <si>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</si>
  <si>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</si>
  <si>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</si>
  <si>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</si>
  <si>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</si>
  <si>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</si>
  <si>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</si>
  <si>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</si>
  <si>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</si>
  <si>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</si>
  <si>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</si>
  <si>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</si>
  <si>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</si>
  <si>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</si>
  <si>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</si>
  <si>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</si>
  <si>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</si>
  <si>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</si>
  <si>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FP consult discontinue</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</si>
  <si>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</si>
  <si>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</si>
  <si>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</si>
  <si>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</si>
  <si>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</si>
  <si>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</si>
  <si>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</si>
  <si>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</si>
  <si>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</si>
  <si>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</si>
  <si>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</si>
  <si>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</si>
  <si>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</si>
  <si>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</si>
  <si>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</si>
  <si>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</si>
  <si>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</si>
  <si>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</si>
  <si>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</si>
  <si>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</si>
  <si>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</si>
  <si>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</si>
  <si>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</si>
  <si>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</si>
  <si>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</si>
  <si>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</si>
  <si>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</si>
  <si>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</si>
  <si>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</si>
  <si>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</si>
  <si>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</si>
  <si>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</si>
  <si>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</si>
  <si>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</si>
  <si>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</si>
  <si>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</si>
  <si>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</si>
  <si>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</si>
  <si>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</si>
  <si>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</si>
  <si>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</si>
  <si>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</si>
  <si>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</si>
  <si>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</si>
  <si>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</si>
  <si>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</si>
  <si>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</si>
  <si>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</si>
  <si>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</si>
  <si>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</si>
  <si>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</si>
  <si>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</si>
  <si>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</si>
  <si>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</si>
  <si>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</si>
  <si>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</si>
  <si>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</si>
  <si>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</si>
  <si>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</si>
  <si>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</si>
  <si>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</si>
  <si>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</si>
  <si>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</si>
  <si>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</si>
  <si>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</si>
  <si>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</si>
  <si>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</si>
  <si>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</si>
  <si>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</si>
  <si>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</si>
  <si>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</si>
  <si>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</si>
  <si>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</si>
  <si>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</si>
  <si>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</si>
  <si>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</si>
  <si>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</si>
  <si>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</si>
  <si>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</si>
  <si>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</si>
  <si>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</si>
  <si>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</si>
  <si>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</si>
  <si>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</si>
  <si>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</si>
  <si>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</si>
  <si>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</si>
  <si>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</si>
  <si>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</si>
  <si>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</si>
  <si>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</si>
  <si>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</si>
  <si>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</si>
  <si>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</si>
  <si>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</si>
  <si>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</si>
  <si>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</si>
  <si>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</si>
  <si>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</si>
  <si>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</si>
  <si>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</si>
  <si>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</si>
  <si>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</si>
  <si>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</si>
  <si>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</si>
  <si>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</si>
  <si>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</si>
  <si>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</si>
  <si>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</si>
  <si>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</si>
  <si>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</si>
  <si>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</si>
  <si>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</si>
  <si>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</si>
  <si>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</si>
  <si>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</si>
  <si>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</si>
  <si>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</si>
  <si>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</si>
  <si>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</si>
  <si>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</si>
  <si>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</si>
  <si>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</si>
  <si>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</si>
  <si>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</si>
  <si>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</si>
  <si>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</si>
  <si>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</si>
  <si>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</si>
  <si>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</si>
  <si>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</si>
  <si>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</si>
  <si>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</si>
  <si>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</si>
  <si>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</si>
  <si>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</si>
  <si>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</si>
  <si>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</si>
  <si>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</si>
  <si>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guidelines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</si>
  <si>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</si>
  <si>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</si>
  <si>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</si>
  <si>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</si>
  <si>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</si>
  <si>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</si>
  <si>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</si>
  <si>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</si>
  <si>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</si>
  <si>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</si>
  <si>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</si>
  <si>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</si>
  <si>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</si>
  <si>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</si>
  <si>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</si>
  <si>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</si>
  <si>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</si>
  <si>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</si>
  <si>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</si>
  <si>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</si>
  <si>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</si>
  <si>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</si>
  <si>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</si>
  <si>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</si>
  <si>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</si>
  <si>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</si>
  <si>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</si>
  <si>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</si>
  <si>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</si>
  <si>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</si>
  <si>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</si>
  <si>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</si>
  <si>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</si>
  <si>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</si>
  <si>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</si>
  <si>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</si>
  <si>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</si>
  <si>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</si>
  <si>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</si>
  <si>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</si>
  <si>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</si>
  <si>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</si>
  <si>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</si>
  <si>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</si>
  <si>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</si>
  <si>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</si>
  <si>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</si>
  <si>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</si>
  <si>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</si>
  <si>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</si>
  <si>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</si>
  <si>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</si>
  <si>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</si>
  <si>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</si>
  <si>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</si>
  <si>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</si>
  <si>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</si>
  <si>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</si>
  <si>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</si>
  <si>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4 staff in the 2025 model</t>
  </si>
  <si>
    <t>3 staff in the 2025 model</t>
  </si>
  <si>
    <t>2 staff in the 2025 model</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</si>
  <si>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</si>
  <si>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</si>
  <si>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</si>
  <si>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</si>
  <si>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</si>
  <si>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</si>
  <si>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</si>
  <si>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</si>
  <si>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</si>
  <si>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</si>
  <si>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</si>
  <si>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</si>
  <si>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</si>
  <si>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</si>
  <si>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</si>
  <si>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</si>
  <si>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</si>
  <si>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</si>
  <si>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</si>
  <si>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</si>
  <si>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</si>
  <si>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</si>
  <si>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</si>
  <si>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</si>
  <si>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</si>
  <si>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</si>
  <si>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</si>
  <si>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</si>
  <si>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</si>
  <si>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</si>
  <si>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</si>
  <si>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</si>
  <si>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</si>
  <si>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</si>
  <si>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</si>
  <si>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</si>
  <si>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</si>
  <si>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</si>
  <si>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</si>
  <si>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</si>
  <si>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</si>
  <si>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</si>
  <si>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</si>
  <si>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</si>
  <si>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</si>
  <si>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</si>
  <si>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</si>
  <si>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</si>
  <si>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</si>
  <si>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</si>
  <si>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</si>
  <si>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</si>
  <si>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</si>
  <si>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</si>
  <si>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</si>
  <si>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</si>
  <si>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</si>
  <si>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</si>
  <si>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</si>
  <si>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</si>
  <si>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</si>
  <si>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</si>
  <si>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</si>
  <si>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</si>
  <si>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</si>
  <si>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</si>
  <si>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</si>
  <si>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</si>
  <si>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</si>
  <si>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</si>
  <si>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</si>
  <si>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</si>
  <si>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</si>
  <si>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</si>
  <si>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</si>
  <si>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</si>
  <si>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</si>
  <si>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</si>
  <si>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</si>
  <si>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</si>
  <si>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</si>
  <si>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</si>
  <si>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</si>
  <si>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</si>
  <si>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</si>
  <si>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</si>
  <si>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</si>
  <si>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</si>
  <si>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</si>
  <si>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</si>
  <si>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</si>
  <si>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</si>
  <si>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</si>
  <si>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</si>
  <si>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</si>
  <si>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</si>
  <si>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</si>
  <si>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</si>
  <si>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</si>
  <si>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</si>
  <si>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</si>
  <si>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</si>
  <si>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</si>
  <si>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</si>
  <si>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</si>
  <si>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</si>
  <si>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</si>
  <si>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</si>
  <si>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</si>
  <si>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</si>
  <si>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</si>
  <si>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</si>
  <si>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</si>
  <si>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</si>
  <si>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</si>
  <si>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</si>
  <si>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</si>
  <si>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</si>
  <si>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</si>
  <si>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</si>
  <si>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</si>
  <si>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</si>
  <si>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</si>
  <si>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</si>
  <si>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</si>
  <si>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</si>
  <si>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</si>
  <si>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</si>
  <si>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</si>
  <si>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</si>
  <si>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</si>
  <si>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</si>
  <si>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</si>
  <si>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</si>
  <si>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</si>
  <si>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Administration_C</t>
  </si>
  <si>
    <t>Administration_B</t>
  </si>
  <si>
    <t>Administration_M</t>
  </si>
  <si>
    <t>MHH_HEH</t>
  </si>
  <si>
    <t>MHH_HEP</t>
  </si>
  <si>
    <t>20_Midwife</t>
  </si>
  <si>
    <t>20_HealthOfficer</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</si>
  <si>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</si>
  <si>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</si>
  <si>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</si>
  <si>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</si>
  <si>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</si>
  <si>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</si>
  <si>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</si>
  <si>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</si>
  <si>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</si>
  <si>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</si>
  <si>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</si>
  <si>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</si>
  <si>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</si>
  <si>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</si>
  <si>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</si>
  <si>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</si>
  <si>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</si>
  <si>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</si>
  <si>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</si>
  <si>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</si>
  <si>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</si>
  <si>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</si>
  <si>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</si>
  <si>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</si>
  <si>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</si>
  <si>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</si>
  <si>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</si>
  <si>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</si>
  <si>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</si>
  <si>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</si>
  <si>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</si>
  <si>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</si>
  <si>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</si>
  <si>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</si>
  <si>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</si>
  <si>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</si>
  <si>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</si>
  <si>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</si>
  <si>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</si>
  <si>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</si>
  <si>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</si>
  <si>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</si>
  <si>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</si>
  <si>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</si>
  <si>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</si>
  <si>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</si>
  <si>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</si>
  <si>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</si>
  <si>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</si>
  <si>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</si>
  <si>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</si>
  <si>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</si>
  <si>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</si>
  <si>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</si>
  <si>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</si>
  <si>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</si>
  <si>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</si>
  <si>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</si>
  <si>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</si>
  <si>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</si>
  <si>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</si>
  <si>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</si>
  <si>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FH.Ntr.87</t>
  </si>
  <si>
    <t>FH.Ntr.88</t>
  </si>
  <si>
    <t>FH.Ntr.89</t>
  </si>
  <si>
    <t>FH.Ntr.90</t>
  </si>
  <si>
    <t>FH.Ntr.91</t>
  </si>
  <si>
    <t>FH.Ntr.92</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</si>
  <si>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</si>
  <si>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</si>
  <si>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</si>
  <si>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</si>
  <si>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</si>
  <si>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</si>
  <si>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</si>
  <si>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</si>
  <si>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</si>
  <si>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</si>
  <si>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</si>
  <si>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</si>
  <si>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</si>
  <si>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</si>
  <si>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</si>
  <si>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</si>
  <si>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</si>
  <si>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</si>
  <si>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</si>
  <si>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</si>
  <si>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</si>
  <si>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</si>
  <si>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</si>
  <si>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</si>
  <si>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</si>
  <si>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</si>
  <si>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</si>
  <si>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</si>
  <si>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</si>
  <si>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</si>
  <si>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</si>
  <si>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</si>
  <si>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</si>
  <si>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</si>
  <si>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</si>
  <si>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</si>
  <si>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</si>
  <si>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</si>
  <si>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</si>
  <si>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</si>
  <si>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</si>
  <si>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</si>
  <si>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</si>
  <si>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</si>
  <si>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</si>
  <si>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</si>
  <si>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</si>
  <si>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</si>
  <si>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</si>
  <si>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</si>
  <si>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</si>
  <si>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</si>
  <si>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</si>
  <si>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</si>
  <si>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</si>
  <si>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</si>
  <si>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</si>
  <si>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</si>
  <si>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</si>
  <si>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</si>
  <si>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</si>
  <si>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25_Midwife</t>
  </si>
  <si>
    <t>25_HealthOfficer</t>
  </si>
  <si>
    <t>25_HEW</t>
  </si>
  <si>
    <t>30_FamilyHealth</t>
  </si>
  <si>
    <t>25_Nurse</t>
  </si>
  <si>
    <t>25_Unassigned</t>
  </si>
  <si>
    <t>25_TOTAL</t>
  </si>
  <si>
    <t>30_Midwife</t>
  </si>
  <si>
    <t>30_HealthOfficer</t>
  </si>
  <si>
    <t>30_HEW</t>
  </si>
  <si>
    <t>30_Nurse</t>
  </si>
  <si>
    <t>30_EnvironHealth</t>
  </si>
  <si>
    <t>30_Unassigned</t>
  </si>
  <si>
    <t>30_TOTAL</t>
  </si>
  <si>
    <t>35_Midwife</t>
  </si>
  <si>
    <t>35_HealthOfficer</t>
  </si>
  <si>
    <t>35_FamilyHealth</t>
  </si>
  <si>
    <t>35_Nurse</t>
  </si>
  <si>
    <t>35_EnvironHealth</t>
  </si>
  <si>
    <t>35_Unassigned</t>
  </si>
  <si>
    <t>35_TOTAL</t>
  </si>
  <si>
    <t>FH.MN.S.13</t>
  </si>
  <si>
    <t>FH.MN.S.14</t>
  </si>
  <si>
    <t>Test additional</t>
  </si>
  <si>
    <t>Included in other contraceptives</t>
  </si>
  <si>
    <t>FTEtask</t>
  </si>
  <si>
    <t>Tasks_Comprehensive_3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</si>
</sst>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19">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14" fillId="3" borderId="7" xfId="0" applyFont="1" applyFill="1" applyBorder="1" applyAlignment="1">
      <alignment horizontal="left"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5">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7.png"/><Relationship Id="rId21" Type="http://schemas.openxmlformats.org/officeDocument/2006/relationships/image" Target="../media/image32.png"/><Relationship Id="rId42" Type="http://schemas.openxmlformats.org/officeDocument/2006/relationships/image" Target="../media/image53.png"/><Relationship Id="rId47" Type="http://schemas.openxmlformats.org/officeDocument/2006/relationships/image" Target="../media/image58.png"/><Relationship Id="rId63" Type="http://schemas.openxmlformats.org/officeDocument/2006/relationships/image" Target="../media/image74.png"/><Relationship Id="rId68" Type="http://schemas.openxmlformats.org/officeDocument/2006/relationships/image" Target="../media/image79.png"/><Relationship Id="rId2" Type="http://schemas.openxmlformats.org/officeDocument/2006/relationships/image" Target="../media/image13.png"/><Relationship Id="rId16" Type="http://schemas.openxmlformats.org/officeDocument/2006/relationships/image" Target="../media/image27.png"/><Relationship Id="rId29" Type="http://schemas.openxmlformats.org/officeDocument/2006/relationships/image" Target="../media/image40.png"/><Relationship Id="rId11" Type="http://schemas.openxmlformats.org/officeDocument/2006/relationships/image" Target="../media/image22.png"/><Relationship Id="rId24" Type="http://schemas.openxmlformats.org/officeDocument/2006/relationships/image" Target="../media/image35.png"/><Relationship Id="rId32" Type="http://schemas.openxmlformats.org/officeDocument/2006/relationships/image" Target="../media/image43.png"/><Relationship Id="rId37" Type="http://schemas.openxmlformats.org/officeDocument/2006/relationships/image" Target="../media/image48.png"/><Relationship Id="rId40" Type="http://schemas.openxmlformats.org/officeDocument/2006/relationships/image" Target="../media/image51.png"/><Relationship Id="rId45" Type="http://schemas.openxmlformats.org/officeDocument/2006/relationships/image" Target="../media/image56.png"/><Relationship Id="rId53" Type="http://schemas.openxmlformats.org/officeDocument/2006/relationships/image" Target="../media/image64.png"/><Relationship Id="rId58" Type="http://schemas.openxmlformats.org/officeDocument/2006/relationships/image" Target="../media/image69.png"/><Relationship Id="rId66" Type="http://schemas.openxmlformats.org/officeDocument/2006/relationships/image" Target="../media/image77.png"/><Relationship Id="rId74" Type="http://schemas.openxmlformats.org/officeDocument/2006/relationships/image" Target="../media/image85.png"/><Relationship Id="rId5" Type="http://schemas.openxmlformats.org/officeDocument/2006/relationships/image" Target="../media/image16.png"/><Relationship Id="rId61" Type="http://schemas.openxmlformats.org/officeDocument/2006/relationships/image" Target="../media/image72.png"/><Relationship Id="rId19" Type="http://schemas.openxmlformats.org/officeDocument/2006/relationships/image" Target="../media/image3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 Id="rId30" Type="http://schemas.openxmlformats.org/officeDocument/2006/relationships/image" Target="../media/image41.png"/><Relationship Id="rId35" Type="http://schemas.openxmlformats.org/officeDocument/2006/relationships/image" Target="../media/image46.png"/><Relationship Id="rId43" Type="http://schemas.openxmlformats.org/officeDocument/2006/relationships/image" Target="../media/image54.png"/><Relationship Id="rId48" Type="http://schemas.openxmlformats.org/officeDocument/2006/relationships/image" Target="../media/image59.png"/><Relationship Id="rId56" Type="http://schemas.openxmlformats.org/officeDocument/2006/relationships/image" Target="../media/image67.png"/><Relationship Id="rId64" Type="http://schemas.openxmlformats.org/officeDocument/2006/relationships/image" Target="../media/image75.png"/><Relationship Id="rId69" Type="http://schemas.openxmlformats.org/officeDocument/2006/relationships/image" Target="../media/image80.png"/><Relationship Id="rId8" Type="http://schemas.openxmlformats.org/officeDocument/2006/relationships/image" Target="../media/image19.png"/><Relationship Id="rId51" Type="http://schemas.openxmlformats.org/officeDocument/2006/relationships/image" Target="../media/image62.png"/><Relationship Id="rId72" Type="http://schemas.openxmlformats.org/officeDocument/2006/relationships/image" Target="../media/image83.png"/><Relationship Id="rId3" Type="http://schemas.openxmlformats.org/officeDocument/2006/relationships/image" Target="../media/image14.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33" Type="http://schemas.openxmlformats.org/officeDocument/2006/relationships/image" Target="../media/image44.png"/><Relationship Id="rId38" Type="http://schemas.openxmlformats.org/officeDocument/2006/relationships/image" Target="../media/image49.png"/><Relationship Id="rId46" Type="http://schemas.openxmlformats.org/officeDocument/2006/relationships/image" Target="../media/image57.png"/><Relationship Id="rId59" Type="http://schemas.openxmlformats.org/officeDocument/2006/relationships/image" Target="../media/image70.png"/><Relationship Id="rId67" Type="http://schemas.openxmlformats.org/officeDocument/2006/relationships/image" Target="../media/image78.png"/><Relationship Id="rId20" Type="http://schemas.openxmlformats.org/officeDocument/2006/relationships/image" Target="../media/image31.png"/><Relationship Id="rId41" Type="http://schemas.openxmlformats.org/officeDocument/2006/relationships/image" Target="../media/image52.png"/><Relationship Id="rId54" Type="http://schemas.openxmlformats.org/officeDocument/2006/relationships/image" Target="../media/image65.png"/><Relationship Id="rId62" Type="http://schemas.openxmlformats.org/officeDocument/2006/relationships/image" Target="../media/image73.png"/><Relationship Id="rId70" Type="http://schemas.openxmlformats.org/officeDocument/2006/relationships/image" Target="../media/image81.png"/><Relationship Id="rId75" Type="http://schemas.openxmlformats.org/officeDocument/2006/relationships/image" Target="../media/image86.png"/><Relationship Id="rId1" Type="http://schemas.openxmlformats.org/officeDocument/2006/relationships/image" Target="../media/image12.png"/><Relationship Id="rId6"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36" Type="http://schemas.openxmlformats.org/officeDocument/2006/relationships/image" Target="../media/image47.png"/><Relationship Id="rId49" Type="http://schemas.openxmlformats.org/officeDocument/2006/relationships/image" Target="../media/image60.png"/><Relationship Id="rId57" Type="http://schemas.openxmlformats.org/officeDocument/2006/relationships/image" Target="../media/image68.png"/><Relationship Id="rId10" Type="http://schemas.openxmlformats.org/officeDocument/2006/relationships/image" Target="../media/image21.png"/><Relationship Id="rId31" Type="http://schemas.openxmlformats.org/officeDocument/2006/relationships/image" Target="../media/image42.png"/><Relationship Id="rId44" Type="http://schemas.openxmlformats.org/officeDocument/2006/relationships/image" Target="../media/image55.png"/><Relationship Id="rId52" Type="http://schemas.openxmlformats.org/officeDocument/2006/relationships/image" Target="../media/image63.png"/><Relationship Id="rId60" Type="http://schemas.openxmlformats.org/officeDocument/2006/relationships/image" Target="../media/image71.png"/><Relationship Id="rId65" Type="http://schemas.openxmlformats.org/officeDocument/2006/relationships/image" Target="../media/image76.png"/><Relationship Id="rId73" Type="http://schemas.openxmlformats.org/officeDocument/2006/relationships/image" Target="../media/image84.png"/><Relationship Id="rId4" Type="http://schemas.openxmlformats.org/officeDocument/2006/relationships/image" Target="../media/image15.png"/><Relationship Id="rId9"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39" Type="http://schemas.openxmlformats.org/officeDocument/2006/relationships/image" Target="../media/image50.png"/><Relationship Id="rId34" Type="http://schemas.openxmlformats.org/officeDocument/2006/relationships/image" Target="../media/image45.png"/><Relationship Id="rId50" Type="http://schemas.openxmlformats.org/officeDocument/2006/relationships/image" Target="../media/image61.png"/><Relationship Id="rId55" Type="http://schemas.openxmlformats.org/officeDocument/2006/relationships/image" Target="../media/image66.png"/><Relationship Id="rId7" Type="http://schemas.openxmlformats.org/officeDocument/2006/relationships/image" Target="../media/image18.png"/><Relationship Id="rId71" Type="http://schemas.openxmlformats.org/officeDocument/2006/relationships/image" Target="../media/image8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4.png"/><Relationship Id="rId21" Type="http://schemas.openxmlformats.org/officeDocument/2006/relationships/image" Target="../media/image107.png"/><Relationship Id="rId34" Type="http://schemas.openxmlformats.org/officeDocument/2006/relationships/image" Target="../media/image119.png"/><Relationship Id="rId42" Type="http://schemas.openxmlformats.org/officeDocument/2006/relationships/image" Target="../media/image127.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6.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7.png"/><Relationship Id="rId37" Type="http://schemas.openxmlformats.org/officeDocument/2006/relationships/image" Target="../media/image122.png"/><Relationship Id="rId40" Type="http://schemas.openxmlformats.org/officeDocument/2006/relationships/image" Target="../media/image125.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1.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28.png"/><Relationship Id="rId35" Type="http://schemas.openxmlformats.org/officeDocument/2006/relationships/image" Target="../media/image120.png"/><Relationship Id="rId43" Type="http://schemas.openxmlformats.org/officeDocument/2006/relationships/image" Target="../media/image128.png"/><Relationship Id="rId8" Type="http://schemas.openxmlformats.org/officeDocument/2006/relationships/image" Target="../media/image94.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8.png"/><Relationship Id="rId38" Type="http://schemas.openxmlformats.org/officeDocument/2006/relationships/image" Target="../media/image1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33.png"/><Relationship Id="rId7" Type="http://schemas.openxmlformats.org/officeDocument/2006/relationships/image" Target="../media/image137.png"/><Relationship Id="rId12" Type="http://schemas.openxmlformats.org/officeDocument/2006/relationships/image" Target="../media/image142.png"/><Relationship Id="rId2" Type="http://schemas.openxmlformats.org/officeDocument/2006/relationships/image" Target="../media/image132.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5" Type="http://schemas.openxmlformats.org/officeDocument/2006/relationships/image" Target="../media/image135.png"/><Relationship Id="rId10" Type="http://schemas.openxmlformats.org/officeDocument/2006/relationships/image" Target="../media/image140.png"/><Relationship Id="rId4" Type="http://schemas.openxmlformats.org/officeDocument/2006/relationships/image" Target="../media/image134.png"/><Relationship Id="rId9" Type="http://schemas.openxmlformats.org/officeDocument/2006/relationships/image" Target="../media/image1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bmj.com/content/bmj/suppl/2005/11/10/331.7525.1107.DC1/adamt1_t5.pdf"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5.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2155</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N2"/>
  <sheetViews>
    <sheetView workbookViewId="0">
      <selection activeCell="K3" sqref="K3"/>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3" width="22.26953125" customWidth="1"/>
    <col min="14" max="14" width="31.54296875" bestFit="1" customWidth="1"/>
  </cols>
  <sheetData>
    <row r="1" spans="1:14"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81</v>
      </c>
    </row>
    <row r="2" spans="1:14" x14ac:dyDescent="0.35">
      <c r="A2" s="58" t="s">
        <v>2641</v>
      </c>
      <c r="B2" s="58">
        <v>48</v>
      </c>
      <c r="C2" s="58">
        <v>32</v>
      </c>
      <c r="D2" s="58">
        <v>2500</v>
      </c>
      <c r="E2" s="58" t="s">
        <v>82</v>
      </c>
      <c r="F2" s="58" t="b">
        <v>1</v>
      </c>
      <c r="G2" s="58" t="b">
        <v>1</v>
      </c>
      <c r="H2" s="58" t="b">
        <v>1</v>
      </c>
      <c r="I2" s="58" t="b">
        <v>1</v>
      </c>
      <c r="J2" s="58" t="b">
        <v>1</v>
      </c>
      <c r="K2" t="s">
        <v>2804</v>
      </c>
      <c r="L2" t="s">
        <v>2152</v>
      </c>
      <c r="M2" t="s">
        <v>2153</v>
      </c>
      <c r="N2"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G10" sqref="G10"/>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H3" sqref="H3"/>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9FA55-F509-49B9-A591-132C052AFC6C}">
  <sheetPr>
    <tabColor theme="9" tint="-0.249977111117893"/>
  </sheetPr>
  <dimension ref="A1:I22"/>
  <sheetViews>
    <sheetView workbookViewId="0">
      <selection activeCell="A3" sqref="A3:XFD22"/>
    </sheetView>
  </sheetViews>
  <sheetFormatPr defaultRowHeight="14.5" x14ac:dyDescent="0.35"/>
  <cols>
    <col min="1" max="1" width="13.54296875" customWidth="1"/>
    <col min="2" max="2" width="31.453125" bestFit="1" customWidth="1"/>
    <col min="3" max="3" width="11.26953125" bestFit="1" customWidth="1"/>
    <col min="10" max="10" width="7.36328125" customWidth="1"/>
  </cols>
  <sheetData>
    <row r="1" spans="1:9" x14ac:dyDescent="0.35">
      <c r="A1" t="s">
        <v>286</v>
      </c>
      <c r="B1" t="s">
        <v>101</v>
      </c>
      <c r="C1" t="s">
        <v>287</v>
      </c>
      <c r="D1" t="s">
        <v>288</v>
      </c>
      <c r="E1" t="s">
        <v>289</v>
      </c>
      <c r="F1" t="s">
        <v>290</v>
      </c>
      <c r="G1" t="s">
        <v>291</v>
      </c>
      <c r="H1" t="s">
        <v>2068</v>
      </c>
      <c r="I1" t="s">
        <v>2069</v>
      </c>
    </row>
    <row r="2" spans="1:9" x14ac:dyDescent="0.35">
      <c r="A2" t="s">
        <v>2171</v>
      </c>
      <c r="B2" t="s">
        <v>2173</v>
      </c>
      <c r="C2" t="s">
        <v>293</v>
      </c>
      <c r="D2">
        <v>-7</v>
      </c>
      <c r="E2">
        <v>-5</v>
      </c>
      <c r="F2">
        <v>-3</v>
      </c>
      <c r="G2">
        <v>-1</v>
      </c>
    </row>
    <row r="3" spans="1:9" x14ac:dyDescent="0.35">
      <c r="A3" t="s">
        <v>2206</v>
      </c>
      <c r="B3" t="s">
        <v>2179</v>
      </c>
      <c r="C3" t="s">
        <v>293</v>
      </c>
      <c r="D3">
        <v>-4</v>
      </c>
    </row>
    <row r="4" spans="1:9" x14ac:dyDescent="0.35">
      <c r="A4" t="s">
        <v>2186</v>
      </c>
      <c r="B4" t="s">
        <v>2183</v>
      </c>
      <c r="C4" t="s">
        <v>293</v>
      </c>
      <c r="D4">
        <v>0</v>
      </c>
    </row>
    <row r="5" spans="1:9" x14ac:dyDescent="0.35">
      <c r="A5" t="s">
        <v>2188</v>
      </c>
      <c r="B5" t="s">
        <v>2184</v>
      </c>
      <c r="C5" t="s">
        <v>293</v>
      </c>
      <c r="D5">
        <v>0</v>
      </c>
    </row>
    <row r="6" spans="1:9" x14ac:dyDescent="0.35">
      <c r="A6" t="s">
        <v>2187</v>
      </c>
      <c r="B6" t="s">
        <v>2182</v>
      </c>
      <c r="C6" t="s">
        <v>293</v>
      </c>
      <c r="D6">
        <v>0</v>
      </c>
    </row>
    <row r="7" spans="1:9" x14ac:dyDescent="0.35">
      <c r="A7" t="s">
        <v>2652</v>
      </c>
      <c r="B7" t="s">
        <v>295</v>
      </c>
      <c r="C7" t="s">
        <v>293</v>
      </c>
      <c r="D7">
        <v>0</v>
      </c>
      <c r="E7">
        <v>1</v>
      </c>
    </row>
    <row r="8" spans="1:9" x14ac:dyDescent="0.35">
      <c r="A8" t="s">
        <v>2198</v>
      </c>
      <c r="B8" t="s">
        <v>297</v>
      </c>
      <c r="C8" t="s">
        <v>293</v>
      </c>
      <c r="D8">
        <v>1</v>
      </c>
      <c r="E8">
        <v>2</v>
      </c>
    </row>
    <row r="9" spans="1:9" x14ac:dyDescent="0.35">
      <c r="A9" t="s">
        <v>2199</v>
      </c>
      <c r="B9" t="s">
        <v>2194</v>
      </c>
      <c r="C9" t="s">
        <v>293</v>
      </c>
      <c r="D9">
        <v>1</v>
      </c>
    </row>
    <row r="10" spans="1:9" x14ac:dyDescent="0.35">
      <c r="A10" t="s">
        <v>2271</v>
      </c>
      <c r="B10" t="s">
        <v>178</v>
      </c>
      <c r="C10" t="s">
        <v>293</v>
      </c>
      <c r="D10" s="5">
        <v>4</v>
      </c>
      <c r="E10" s="5">
        <v>6</v>
      </c>
      <c r="F10" s="5">
        <v>9</v>
      </c>
      <c r="G10" s="5">
        <v>12</v>
      </c>
    </row>
    <row r="11" spans="1:9" x14ac:dyDescent="0.35">
      <c r="A11" t="s">
        <v>2272</v>
      </c>
      <c r="B11" t="s">
        <v>181</v>
      </c>
      <c r="C11" t="s">
        <v>293</v>
      </c>
      <c r="D11">
        <v>15</v>
      </c>
    </row>
    <row r="12" spans="1:9" x14ac:dyDescent="0.35">
      <c r="A12" t="s">
        <v>2234</v>
      </c>
      <c r="B12" t="s">
        <v>2232</v>
      </c>
      <c r="C12" t="s">
        <v>293</v>
      </c>
      <c r="D12" s="5">
        <v>6</v>
      </c>
      <c r="E12" s="5">
        <v>8</v>
      </c>
      <c r="F12" s="5">
        <v>10</v>
      </c>
      <c r="G12" s="234"/>
      <c r="H12" s="234"/>
      <c r="I12" s="234"/>
    </row>
    <row r="13" spans="1:9" x14ac:dyDescent="0.35">
      <c r="A13" t="s">
        <v>2693</v>
      </c>
      <c r="B13" t="s">
        <v>2319</v>
      </c>
      <c r="C13" t="s">
        <v>191</v>
      </c>
      <c r="D13">
        <v>0</v>
      </c>
      <c r="E13" s="5">
        <v>3</v>
      </c>
    </row>
    <row r="14" spans="1:9" x14ac:dyDescent="0.35">
      <c r="A14" t="s">
        <v>2657</v>
      </c>
      <c r="B14" t="s">
        <v>2228</v>
      </c>
      <c r="C14" t="s">
        <v>191</v>
      </c>
      <c r="D14">
        <v>0</v>
      </c>
      <c r="E14" s="5">
        <v>1</v>
      </c>
      <c r="F14" s="5">
        <v>2</v>
      </c>
      <c r="G14" s="5">
        <v>3</v>
      </c>
    </row>
    <row r="15" spans="1:9" x14ac:dyDescent="0.35">
      <c r="A15" t="s">
        <v>2658</v>
      </c>
      <c r="B15" t="s">
        <v>2227</v>
      </c>
      <c r="C15" t="s">
        <v>191</v>
      </c>
      <c r="D15">
        <v>0</v>
      </c>
      <c r="E15" s="5">
        <v>1</v>
      </c>
    </row>
    <row r="16" spans="1:9" x14ac:dyDescent="0.35">
      <c r="A16" t="s">
        <v>2367</v>
      </c>
      <c r="B16" t="s">
        <v>2372</v>
      </c>
      <c r="C16" t="s">
        <v>69</v>
      </c>
      <c r="D16">
        <v>0</v>
      </c>
    </row>
    <row r="17" spans="1:4" x14ac:dyDescent="0.35">
      <c r="A17" t="s">
        <v>2368</v>
      </c>
      <c r="B17" t="s">
        <v>2373</v>
      </c>
      <c r="C17" t="s">
        <v>69</v>
      </c>
      <c r="D17">
        <v>0</v>
      </c>
    </row>
    <row r="18" spans="1:4" x14ac:dyDescent="0.35">
      <c r="A18" t="s">
        <v>2371</v>
      </c>
      <c r="B18" t="s">
        <v>2374</v>
      </c>
      <c r="C18" t="s">
        <v>69</v>
      </c>
      <c r="D18">
        <v>0</v>
      </c>
    </row>
    <row r="19" spans="1:4" x14ac:dyDescent="0.35">
      <c r="A19" t="s">
        <v>2369</v>
      </c>
      <c r="B19" t="s">
        <v>2375</v>
      </c>
      <c r="C19" t="s">
        <v>69</v>
      </c>
      <c r="D19">
        <v>0</v>
      </c>
    </row>
    <row r="20" spans="1:4" x14ac:dyDescent="0.35">
      <c r="A20" t="s">
        <v>2370</v>
      </c>
      <c r="B20" t="s">
        <v>2376</v>
      </c>
      <c r="C20" t="s">
        <v>69</v>
      </c>
      <c r="D20">
        <v>0</v>
      </c>
    </row>
    <row r="21" spans="1:4" x14ac:dyDescent="0.35">
      <c r="A21" t="s">
        <v>2386</v>
      </c>
      <c r="B21" t="s">
        <v>2388</v>
      </c>
      <c r="C21" t="s">
        <v>273</v>
      </c>
      <c r="D21">
        <v>0</v>
      </c>
    </row>
    <row r="22" spans="1:4" x14ac:dyDescent="0.35">
      <c r="A22" t="s">
        <v>2387</v>
      </c>
      <c r="B22" t="s">
        <v>2389</v>
      </c>
      <c r="C22" t="s">
        <v>273</v>
      </c>
      <c r="D2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
  <sheetViews>
    <sheetView workbookViewId="0">
      <selection activeCell="C10" sqref="C10"/>
    </sheetView>
  </sheetViews>
  <sheetFormatPr defaultRowHeight="14.5" x14ac:dyDescent="0.35"/>
  <cols>
    <col min="1" max="1" width="13.54296875" customWidth="1"/>
    <col min="2" max="2" width="31.453125" bestFit="1" customWidth="1"/>
    <col min="3" max="3" width="11.26953125" bestFit="1" customWidth="1"/>
    <col min="10" max="10" width="7.36328125" customWidth="1"/>
  </cols>
  <sheetData>
    <row r="1" spans="1:9" x14ac:dyDescent="0.35">
      <c r="A1" t="s">
        <v>286</v>
      </c>
      <c r="B1" t="s">
        <v>101</v>
      </c>
      <c r="C1" t="s">
        <v>287</v>
      </c>
      <c r="D1" t="s">
        <v>288</v>
      </c>
      <c r="E1" t="s">
        <v>289</v>
      </c>
      <c r="F1" t="s">
        <v>290</v>
      </c>
      <c r="G1" t="s">
        <v>291</v>
      </c>
      <c r="H1" t="s">
        <v>2068</v>
      </c>
      <c r="I1" t="s">
        <v>2069</v>
      </c>
    </row>
    <row r="2" spans="1:9" x14ac:dyDescent="0.35">
      <c r="A2" s="58" t="s">
        <v>152</v>
      </c>
      <c r="B2" s="58" t="s">
        <v>153</v>
      </c>
      <c r="C2" t="s">
        <v>293</v>
      </c>
      <c r="D2">
        <v>-7</v>
      </c>
      <c r="E2">
        <v>-5</v>
      </c>
      <c r="F2">
        <v>-3</v>
      </c>
      <c r="G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FF12-AE9A-4080-AB7A-B875DCBCDDB1}">
  <sheetPr>
    <tabColor theme="9" tint="-0.249977111117893"/>
  </sheetPr>
  <dimension ref="A1:O24"/>
  <sheetViews>
    <sheetView topLeftCell="A5" workbookViewId="0">
      <selection activeCell="D24" sqref="D24"/>
    </sheetView>
  </sheetViews>
  <sheetFormatPr defaultRowHeight="14.5" x14ac:dyDescent="0.35"/>
  <cols>
    <col min="1" max="1" width="13.36328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2171</v>
      </c>
      <c r="B2" t="s">
        <v>212</v>
      </c>
      <c r="C2" s="321" t="s">
        <v>65</v>
      </c>
      <c r="D2" s="321" t="s">
        <v>154</v>
      </c>
      <c r="E2" t="s">
        <v>82</v>
      </c>
      <c r="F2">
        <v>1</v>
      </c>
      <c r="G2">
        <v>1</v>
      </c>
      <c r="H2">
        <v>1</v>
      </c>
      <c r="I2">
        <v>1</v>
      </c>
      <c r="K2">
        <v>5</v>
      </c>
    </row>
    <row r="3" spans="1:15" x14ac:dyDescent="0.35">
      <c r="A3" t="s">
        <v>2206</v>
      </c>
      <c r="B3" t="s">
        <v>212</v>
      </c>
      <c r="C3" s="321" t="s">
        <v>65</v>
      </c>
      <c r="D3" s="319" t="s">
        <v>154</v>
      </c>
      <c r="E3" t="s">
        <v>82</v>
      </c>
      <c r="F3">
        <v>1</v>
      </c>
      <c r="G3">
        <v>1</v>
      </c>
      <c r="H3">
        <v>1</v>
      </c>
      <c r="I3">
        <v>1</v>
      </c>
      <c r="K3">
        <v>5</v>
      </c>
    </row>
    <row r="4" spans="1:15" x14ac:dyDescent="0.35">
      <c r="A4" t="s">
        <v>2186</v>
      </c>
      <c r="B4" t="s">
        <v>212</v>
      </c>
      <c r="C4" s="321" t="s">
        <v>65</v>
      </c>
      <c r="D4" s="321" t="s">
        <v>154</v>
      </c>
      <c r="E4" t="s">
        <v>82</v>
      </c>
      <c r="F4">
        <v>1</v>
      </c>
      <c r="G4">
        <v>1</v>
      </c>
      <c r="H4">
        <v>1</v>
      </c>
      <c r="I4">
        <v>1</v>
      </c>
      <c r="K4">
        <v>5</v>
      </c>
    </row>
    <row r="5" spans="1:15" x14ac:dyDescent="0.35">
      <c r="A5" t="s">
        <v>2188</v>
      </c>
      <c r="B5" t="s">
        <v>212</v>
      </c>
      <c r="C5" s="321" t="s">
        <v>65</v>
      </c>
      <c r="D5" s="321" t="s">
        <v>154</v>
      </c>
      <c r="E5" t="s">
        <v>82</v>
      </c>
      <c r="F5">
        <v>1</v>
      </c>
      <c r="G5">
        <v>1</v>
      </c>
      <c r="H5">
        <v>1</v>
      </c>
      <c r="I5">
        <v>1</v>
      </c>
      <c r="K5">
        <v>5</v>
      </c>
    </row>
    <row r="6" spans="1:15" x14ac:dyDescent="0.35">
      <c r="A6" t="s">
        <v>2187</v>
      </c>
      <c r="B6" t="s">
        <v>212</v>
      </c>
      <c r="C6" s="321" t="s">
        <v>65</v>
      </c>
      <c r="D6" s="321" t="s">
        <v>154</v>
      </c>
      <c r="E6" t="s">
        <v>82</v>
      </c>
      <c r="F6">
        <v>1</v>
      </c>
      <c r="G6">
        <v>1</v>
      </c>
      <c r="H6">
        <v>1</v>
      </c>
      <c r="I6">
        <v>1</v>
      </c>
      <c r="K6">
        <v>5</v>
      </c>
      <c r="O6" s="321"/>
    </row>
    <row r="7" spans="1:15" x14ac:dyDescent="0.35">
      <c r="A7" t="s">
        <v>2652</v>
      </c>
      <c r="B7" t="s">
        <v>156</v>
      </c>
      <c r="C7" s="321" t="s">
        <v>65</v>
      </c>
      <c r="D7" s="321" t="s">
        <v>154</v>
      </c>
      <c r="E7" t="s">
        <v>82</v>
      </c>
      <c r="F7">
        <v>1</v>
      </c>
      <c r="G7">
        <v>1</v>
      </c>
      <c r="H7">
        <v>1</v>
      </c>
      <c r="I7">
        <v>1</v>
      </c>
      <c r="K7">
        <v>5</v>
      </c>
      <c r="O7" s="319"/>
    </row>
    <row r="8" spans="1:15" x14ac:dyDescent="0.35">
      <c r="A8" t="s">
        <v>2198</v>
      </c>
      <c r="B8" t="s">
        <v>156</v>
      </c>
      <c r="C8" s="321" t="s">
        <v>65</v>
      </c>
      <c r="D8" s="321" t="s">
        <v>154</v>
      </c>
      <c r="E8" t="s">
        <v>82</v>
      </c>
      <c r="F8">
        <v>1</v>
      </c>
      <c r="G8">
        <v>1</v>
      </c>
      <c r="H8">
        <v>1</v>
      </c>
      <c r="I8">
        <v>1</v>
      </c>
      <c r="K8">
        <v>5</v>
      </c>
    </row>
    <row r="9" spans="1:15" x14ac:dyDescent="0.35">
      <c r="A9" t="s">
        <v>2199</v>
      </c>
      <c r="B9" t="s">
        <v>156</v>
      </c>
      <c r="C9" s="321" t="s">
        <v>65</v>
      </c>
      <c r="D9" s="321" t="s">
        <v>154</v>
      </c>
      <c r="E9" t="s">
        <v>82</v>
      </c>
      <c r="F9">
        <v>1</v>
      </c>
      <c r="G9">
        <v>1</v>
      </c>
      <c r="H9">
        <v>1</v>
      </c>
      <c r="I9">
        <v>1</v>
      </c>
      <c r="K9">
        <v>5</v>
      </c>
    </row>
    <row r="10" spans="1:15" x14ac:dyDescent="0.35">
      <c r="A10" t="s">
        <v>2271</v>
      </c>
      <c r="B10" t="s">
        <v>156</v>
      </c>
      <c r="C10" s="319" t="s">
        <v>68</v>
      </c>
      <c r="D10" s="321" t="s">
        <v>154</v>
      </c>
      <c r="E10" t="s">
        <v>82</v>
      </c>
      <c r="F10">
        <v>1</v>
      </c>
      <c r="G10">
        <v>1</v>
      </c>
      <c r="H10">
        <v>1</v>
      </c>
      <c r="I10">
        <v>1</v>
      </c>
      <c r="K10">
        <v>5</v>
      </c>
    </row>
    <row r="11" spans="1:15" x14ac:dyDescent="0.35">
      <c r="A11" t="s">
        <v>2272</v>
      </c>
      <c r="B11" t="s">
        <v>156</v>
      </c>
      <c r="C11" s="319" t="s">
        <v>68</v>
      </c>
      <c r="D11" s="321" t="s">
        <v>154</v>
      </c>
      <c r="E11" t="s">
        <v>82</v>
      </c>
      <c r="F11">
        <v>1</v>
      </c>
      <c r="G11">
        <v>1</v>
      </c>
      <c r="H11">
        <v>1</v>
      </c>
      <c r="I11">
        <v>1</v>
      </c>
      <c r="K11">
        <v>5</v>
      </c>
    </row>
    <row r="12" spans="1:15" x14ac:dyDescent="0.35">
      <c r="A12" t="s">
        <v>2234</v>
      </c>
      <c r="B12" t="s">
        <v>156</v>
      </c>
      <c r="C12" s="319" t="s">
        <v>68</v>
      </c>
      <c r="D12" s="321" t="s">
        <v>154</v>
      </c>
      <c r="E12" t="s">
        <v>82</v>
      </c>
      <c r="F12">
        <v>1</v>
      </c>
      <c r="G12">
        <v>1</v>
      </c>
      <c r="H12">
        <v>1</v>
      </c>
      <c r="I12">
        <v>1</v>
      </c>
      <c r="K12">
        <v>5</v>
      </c>
    </row>
    <row r="13" spans="1:15" x14ac:dyDescent="0.35">
      <c r="A13" t="s">
        <v>2693</v>
      </c>
      <c r="B13" t="s">
        <v>156</v>
      </c>
      <c r="C13" s="319" t="s">
        <v>70</v>
      </c>
      <c r="D13" s="321" t="s">
        <v>154</v>
      </c>
      <c r="E13" t="s">
        <v>82</v>
      </c>
      <c r="F13">
        <v>1</v>
      </c>
      <c r="G13">
        <v>1</v>
      </c>
      <c r="H13">
        <v>1</v>
      </c>
      <c r="I13">
        <v>1</v>
      </c>
      <c r="K13">
        <v>5</v>
      </c>
    </row>
    <row r="14" spans="1:15" x14ac:dyDescent="0.35">
      <c r="A14" t="s">
        <v>2657</v>
      </c>
      <c r="B14" t="s">
        <v>156</v>
      </c>
      <c r="C14" s="319" t="s">
        <v>70</v>
      </c>
      <c r="D14" s="321" t="s">
        <v>154</v>
      </c>
      <c r="E14" t="s">
        <v>82</v>
      </c>
      <c r="F14">
        <v>1</v>
      </c>
      <c r="G14">
        <v>1</v>
      </c>
      <c r="H14">
        <v>1</v>
      </c>
      <c r="I14">
        <v>1</v>
      </c>
      <c r="K14">
        <v>5</v>
      </c>
    </row>
    <row r="15" spans="1:15" x14ac:dyDescent="0.35">
      <c r="A15" t="s">
        <v>2658</v>
      </c>
      <c r="B15" t="s">
        <v>156</v>
      </c>
      <c r="C15" s="319" t="s">
        <v>68</v>
      </c>
      <c r="D15" s="321" t="s">
        <v>154</v>
      </c>
      <c r="E15" t="s">
        <v>82</v>
      </c>
      <c r="F15">
        <v>1</v>
      </c>
      <c r="G15">
        <v>1</v>
      </c>
      <c r="H15">
        <v>1</v>
      </c>
      <c r="I15">
        <v>1</v>
      </c>
      <c r="K15">
        <v>5</v>
      </c>
    </row>
    <row r="16" spans="1:15" x14ac:dyDescent="0.35">
      <c r="A16" t="s">
        <v>2367</v>
      </c>
      <c r="B16" t="s">
        <v>156</v>
      </c>
      <c r="C16" s="321" t="s">
        <v>69</v>
      </c>
      <c r="D16" s="321" t="s">
        <v>154</v>
      </c>
      <c r="E16" t="s">
        <v>82</v>
      </c>
      <c r="F16">
        <v>1</v>
      </c>
      <c r="G16">
        <v>1</v>
      </c>
      <c r="H16">
        <v>1</v>
      </c>
      <c r="I16">
        <v>1</v>
      </c>
      <c r="K16">
        <v>5</v>
      </c>
    </row>
    <row r="17" spans="1:13" x14ac:dyDescent="0.35">
      <c r="A17" t="s">
        <v>2368</v>
      </c>
      <c r="B17" t="s">
        <v>156</v>
      </c>
      <c r="C17" s="321" t="s">
        <v>69</v>
      </c>
      <c r="D17" s="321" t="s">
        <v>154</v>
      </c>
      <c r="E17" t="s">
        <v>82</v>
      </c>
      <c r="F17">
        <v>1</v>
      </c>
      <c r="G17">
        <v>1</v>
      </c>
      <c r="H17">
        <v>1</v>
      </c>
      <c r="I17">
        <v>1</v>
      </c>
      <c r="K17">
        <v>5</v>
      </c>
    </row>
    <row r="18" spans="1:13" x14ac:dyDescent="0.35">
      <c r="A18" t="s">
        <v>2371</v>
      </c>
      <c r="B18" t="s">
        <v>156</v>
      </c>
      <c r="C18" s="321" t="s">
        <v>69</v>
      </c>
      <c r="D18" s="321" t="s">
        <v>154</v>
      </c>
      <c r="E18" t="s">
        <v>82</v>
      </c>
      <c r="F18">
        <v>1</v>
      </c>
      <c r="G18">
        <v>1</v>
      </c>
      <c r="H18">
        <v>1</v>
      </c>
      <c r="I18">
        <v>1</v>
      </c>
      <c r="K18">
        <v>5</v>
      </c>
    </row>
    <row r="19" spans="1:13" x14ac:dyDescent="0.35">
      <c r="A19" t="s">
        <v>2369</v>
      </c>
      <c r="B19" t="s">
        <v>156</v>
      </c>
      <c r="C19" s="321" t="s">
        <v>69</v>
      </c>
      <c r="D19" s="321" t="s">
        <v>154</v>
      </c>
      <c r="E19" t="s">
        <v>82</v>
      </c>
      <c r="F19">
        <v>1</v>
      </c>
      <c r="G19">
        <v>1</v>
      </c>
      <c r="H19">
        <v>1</v>
      </c>
      <c r="I19">
        <v>1</v>
      </c>
      <c r="K19">
        <v>5</v>
      </c>
    </row>
    <row r="20" spans="1:13" x14ac:dyDescent="0.35">
      <c r="A20" t="s">
        <v>2370</v>
      </c>
      <c r="B20" t="s">
        <v>156</v>
      </c>
      <c r="C20" s="321" t="s">
        <v>69</v>
      </c>
      <c r="D20" s="321" t="s">
        <v>154</v>
      </c>
      <c r="E20" t="s">
        <v>82</v>
      </c>
      <c r="F20">
        <v>1</v>
      </c>
      <c r="G20">
        <v>1</v>
      </c>
      <c r="H20">
        <v>1</v>
      </c>
      <c r="I20">
        <v>1</v>
      </c>
      <c r="K20">
        <v>5</v>
      </c>
    </row>
    <row r="21" spans="1:13" x14ac:dyDescent="0.35">
      <c r="A21" t="s">
        <v>2386</v>
      </c>
      <c r="B21" t="s">
        <v>156</v>
      </c>
      <c r="C21" s="319" t="s">
        <v>200</v>
      </c>
      <c r="D21" s="321" t="s">
        <v>154</v>
      </c>
      <c r="E21" t="s">
        <v>82</v>
      </c>
      <c r="F21">
        <v>1</v>
      </c>
      <c r="G21">
        <v>1</v>
      </c>
      <c r="H21">
        <v>1</v>
      </c>
      <c r="I21">
        <v>1</v>
      </c>
      <c r="K21">
        <v>5</v>
      </c>
    </row>
    <row r="22" spans="1:13" x14ac:dyDescent="0.35">
      <c r="A22" t="s">
        <v>2387</v>
      </c>
      <c r="B22" t="s">
        <v>156</v>
      </c>
      <c r="C22" s="319" t="s">
        <v>200</v>
      </c>
      <c r="D22" s="321" t="s">
        <v>154</v>
      </c>
      <c r="E22" t="s">
        <v>82</v>
      </c>
      <c r="F22">
        <v>1</v>
      </c>
      <c r="G22">
        <v>1</v>
      </c>
      <c r="H22">
        <v>1</v>
      </c>
      <c r="I22">
        <v>1</v>
      </c>
      <c r="K22">
        <v>5</v>
      </c>
    </row>
    <row r="23" spans="1:13" x14ac:dyDescent="0.35">
      <c r="A23" t="s">
        <v>150</v>
      </c>
      <c r="D23" s="321" t="s">
        <v>2259</v>
      </c>
      <c r="E23" t="s">
        <v>82</v>
      </c>
      <c r="H23">
        <v>1</v>
      </c>
      <c r="L23">
        <v>10</v>
      </c>
    </row>
    <row r="24" spans="1:13" x14ac:dyDescent="0.35">
      <c r="A24" t="s">
        <v>2803</v>
      </c>
      <c r="D24" s="321" t="s">
        <v>2259</v>
      </c>
      <c r="E24" t="s">
        <v>82</v>
      </c>
      <c r="M24">
        <v>0.2</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0A6EB3-55BD-4E8B-9BBC-3FC450326D91}">
          <x14:formula1>
            <xm:f>lookups!$D$2:$D$15</xm:f>
          </x14:formula1>
          <xm:sqref>O6:O7 C2:C22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381" t="s">
        <v>82</v>
      </c>
      <c r="B2" s="202" t="s">
        <v>928</v>
      </c>
      <c r="C2" s="202" t="s">
        <v>1792</v>
      </c>
      <c r="D2" s="202" t="s">
        <v>118</v>
      </c>
      <c r="E2" s="202" t="s">
        <v>118</v>
      </c>
      <c r="F2" s="202" t="s">
        <v>118</v>
      </c>
      <c r="G2" s="202" t="s">
        <v>118</v>
      </c>
      <c r="H2" s="202" t="s">
        <v>118</v>
      </c>
      <c r="I2" s="202" t="s">
        <v>118</v>
      </c>
      <c r="J2" s="202" t="s">
        <v>118</v>
      </c>
    </row>
    <row r="3" spans="1:14" x14ac:dyDescent="0.35">
      <c r="A3" s="381"/>
      <c r="B3" s="202" t="s">
        <v>599</v>
      </c>
      <c r="C3" s="202" t="s">
        <v>1791</v>
      </c>
      <c r="D3" s="203">
        <v>72</v>
      </c>
      <c r="E3" s="203">
        <v>195</v>
      </c>
      <c r="F3" s="203">
        <v>202</v>
      </c>
      <c r="G3" s="203">
        <v>162</v>
      </c>
      <c r="H3" s="203">
        <v>119</v>
      </c>
      <c r="I3" s="203">
        <v>49</v>
      </c>
      <c r="J3" s="203">
        <v>14</v>
      </c>
    </row>
    <row r="4" spans="1:14" x14ac:dyDescent="0.35">
      <c r="A4" s="381"/>
      <c r="B4" s="202" t="s">
        <v>599</v>
      </c>
      <c r="C4" s="202" t="s">
        <v>1790</v>
      </c>
      <c r="D4" s="202">
        <v>80</v>
      </c>
      <c r="E4" s="202">
        <v>200</v>
      </c>
      <c r="F4" s="202">
        <v>214</v>
      </c>
      <c r="G4" s="202">
        <v>190</v>
      </c>
      <c r="H4" s="202">
        <v>138</v>
      </c>
      <c r="I4" s="202">
        <v>69</v>
      </c>
      <c r="J4" s="202">
        <v>22</v>
      </c>
      <c r="M4" s="202" t="s">
        <v>1786</v>
      </c>
      <c r="N4" s="202" t="s">
        <v>1785</v>
      </c>
    </row>
    <row r="5" spans="1:14" x14ac:dyDescent="0.35">
      <c r="A5" s="381"/>
      <c r="B5" s="202" t="s">
        <v>599</v>
      </c>
      <c r="C5" s="202" t="s">
        <v>1789</v>
      </c>
      <c r="D5" s="202">
        <v>79</v>
      </c>
      <c r="E5" s="202">
        <v>206</v>
      </c>
      <c r="F5" s="202">
        <v>237</v>
      </c>
      <c r="G5" s="202">
        <v>194</v>
      </c>
      <c r="H5" s="202">
        <v>147</v>
      </c>
      <c r="I5" s="202">
        <v>69</v>
      </c>
      <c r="J5" s="202">
        <v>28</v>
      </c>
      <c r="M5" s="202" t="s">
        <v>1784</v>
      </c>
      <c r="N5" s="202" t="s">
        <v>1783</v>
      </c>
    </row>
    <row r="6" spans="1:14" x14ac:dyDescent="0.35">
      <c r="A6" s="381"/>
      <c r="B6" s="202" t="s">
        <v>599</v>
      </c>
      <c r="C6" s="202" t="s">
        <v>1788</v>
      </c>
      <c r="D6" s="202">
        <v>104</v>
      </c>
      <c r="E6" s="202">
        <v>228</v>
      </c>
      <c r="F6" s="202">
        <v>241</v>
      </c>
      <c r="G6" s="202">
        <v>231</v>
      </c>
      <c r="H6" s="202">
        <v>160</v>
      </c>
      <c r="I6" s="202">
        <v>84</v>
      </c>
      <c r="J6" s="202">
        <v>34</v>
      </c>
      <c r="M6" s="202" t="s">
        <v>1782</v>
      </c>
      <c r="N6" s="202" t="s">
        <v>1781</v>
      </c>
    </row>
    <row r="7" spans="1:14" x14ac:dyDescent="0.35">
      <c r="A7" s="381"/>
      <c r="B7" s="202" t="s">
        <v>599</v>
      </c>
      <c r="C7" s="202" t="s">
        <v>1787</v>
      </c>
      <c r="D7" s="202">
        <v>100</v>
      </c>
      <c r="E7" s="202">
        <v>235</v>
      </c>
      <c r="F7" s="202">
        <v>251</v>
      </c>
      <c r="G7" s="202">
        <v>243</v>
      </c>
      <c r="H7" s="202">
        <v>168</v>
      </c>
      <c r="I7" s="202">
        <v>89</v>
      </c>
      <c r="J7" s="202">
        <v>19</v>
      </c>
      <c r="M7" s="202" t="s">
        <v>1780</v>
      </c>
      <c r="N7" s="202" t="s">
        <v>1779</v>
      </c>
    </row>
    <row r="8" spans="1:14" x14ac:dyDescent="0.35">
      <c r="A8" s="381"/>
      <c r="M8" s="202" t="s">
        <v>1778</v>
      </c>
      <c r="N8" s="202" t="s">
        <v>1777</v>
      </c>
    </row>
    <row r="9" spans="1:14" x14ac:dyDescent="0.35">
      <c r="A9" s="381"/>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381"/>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381"/>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381"/>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381"/>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381"/>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381"/>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382"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382"/>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382"/>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382"/>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382"/>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382"/>
      <c r="B22" t="s">
        <v>599</v>
      </c>
      <c r="C22" t="s">
        <v>1787</v>
      </c>
      <c r="D22">
        <v>50</v>
      </c>
      <c r="E22">
        <v>139</v>
      </c>
      <c r="F22">
        <v>142</v>
      </c>
      <c r="G22">
        <v>155</v>
      </c>
      <c r="H22">
        <v>92</v>
      </c>
      <c r="I22">
        <v>17</v>
      </c>
      <c r="J22">
        <v>5</v>
      </c>
      <c r="K22" s="202"/>
      <c r="L22" s="202"/>
      <c r="M22" s="202"/>
      <c r="O22" s="202"/>
      <c r="P22" s="202"/>
      <c r="R22" s="202"/>
      <c r="S22" s="202"/>
    </row>
    <row r="23" spans="1:19" x14ac:dyDescent="0.35">
      <c r="A23" s="382"/>
      <c r="M23" s="202" t="s">
        <v>1778</v>
      </c>
      <c r="N23" s="202" t="s">
        <v>1777</v>
      </c>
    </row>
    <row r="24" spans="1:19" x14ac:dyDescent="0.35">
      <c r="A24" s="382"/>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382"/>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382"/>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382"/>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382"/>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382" t="s">
        <v>84</v>
      </c>
      <c r="B32" t="s">
        <v>928</v>
      </c>
      <c r="C32" t="s">
        <v>1792</v>
      </c>
      <c r="D32" t="s">
        <v>84</v>
      </c>
      <c r="E32" t="s">
        <v>84</v>
      </c>
      <c r="F32" t="s">
        <v>84</v>
      </c>
      <c r="G32" t="s">
        <v>84</v>
      </c>
      <c r="H32" t="s">
        <v>84</v>
      </c>
      <c r="I32" t="s">
        <v>84</v>
      </c>
      <c r="J32" t="s">
        <v>84</v>
      </c>
    </row>
    <row r="33" spans="1:14" x14ac:dyDescent="0.35">
      <c r="A33" s="382"/>
      <c r="B33" t="s">
        <v>599</v>
      </c>
      <c r="C33" t="s">
        <v>1791</v>
      </c>
      <c r="D33" s="59">
        <v>83</v>
      </c>
      <c r="E33" s="59">
        <v>219</v>
      </c>
      <c r="F33" s="59">
        <v>225</v>
      </c>
      <c r="G33" s="59">
        <v>175</v>
      </c>
      <c r="H33" s="59">
        <v>123</v>
      </c>
      <c r="I33" s="59">
        <v>54</v>
      </c>
      <c r="J33" s="59">
        <v>19</v>
      </c>
    </row>
    <row r="34" spans="1:14" x14ac:dyDescent="0.35">
      <c r="A34" s="382"/>
      <c r="B34" t="s">
        <v>599</v>
      </c>
      <c r="C34" t="s">
        <v>1790</v>
      </c>
      <c r="D34">
        <v>98</v>
      </c>
      <c r="E34">
        <v>230</v>
      </c>
      <c r="F34">
        <v>243</v>
      </c>
      <c r="G34">
        <v>210</v>
      </c>
      <c r="H34">
        <v>153</v>
      </c>
      <c r="I34">
        <v>80</v>
      </c>
      <c r="J34">
        <v>27</v>
      </c>
    </row>
    <row r="35" spans="1:14" x14ac:dyDescent="0.35">
      <c r="A35" s="382"/>
      <c r="B35" t="s">
        <v>599</v>
      </c>
      <c r="C35" t="s">
        <v>1789</v>
      </c>
      <c r="D35">
        <v>100</v>
      </c>
      <c r="E35">
        <v>235</v>
      </c>
      <c r="F35">
        <v>263</v>
      </c>
      <c r="G35">
        <v>221</v>
      </c>
      <c r="H35">
        <v>167</v>
      </c>
      <c r="I35">
        <v>78</v>
      </c>
      <c r="J35">
        <v>29</v>
      </c>
    </row>
    <row r="36" spans="1:14" x14ac:dyDescent="0.35">
      <c r="A36" s="382"/>
      <c r="B36" t="s">
        <v>599</v>
      </c>
      <c r="C36" t="s">
        <v>1788</v>
      </c>
      <c r="D36">
        <v>122</v>
      </c>
      <c r="E36">
        <v>260</v>
      </c>
      <c r="F36">
        <v>261</v>
      </c>
      <c r="G36">
        <v>253</v>
      </c>
      <c r="H36">
        <v>178</v>
      </c>
      <c r="I36">
        <v>94</v>
      </c>
      <c r="J36">
        <v>38</v>
      </c>
    </row>
    <row r="37" spans="1:14" x14ac:dyDescent="0.35">
      <c r="A37" s="382"/>
      <c r="B37" t="s">
        <v>599</v>
      </c>
      <c r="C37" t="s">
        <v>1787</v>
      </c>
      <c r="D37">
        <v>114</v>
      </c>
      <c r="E37">
        <v>256</v>
      </c>
      <c r="F37">
        <v>278</v>
      </c>
      <c r="G37">
        <v>259</v>
      </c>
      <c r="H37">
        <v>183</v>
      </c>
      <c r="I37">
        <v>99</v>
      </c>
      <c r="J37">
        <v>21</v>
      </c>
    </row>
    <row r="38" spans="1:14" x14ac:dyDescent="0.35">
      <c r="A38" s="382"/>
      <c r="M38" s="202" t="s">
        <v>1778</v>
      </c>
      <c r="N38" s="202" t="s">
        <v>1777</v>
      </c>
    </row>
    <row r="39" spans="1:14" x14ac:dyDescent="0.35">
      <c r="A39" s="382"/>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382"/>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382"/>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382"/>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382"/>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382"/>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382"/>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383" t="s">
        <v>2059</v>
      </c>
      <c r="B2" s="384"/>
      <c r="C2" s="384"/>
      <c r="D2" s="384"/>
      <c r="E2" s="384"/>
      <c r="F2" s="384"/>
      <c r="G2" s="384"/>
      <c r="H2" s="384"/>
      <c r="I2" s="384"/>
      <c r="J2" s="385"/>
      <c r="K2" s="383" t="s">
        <v>2060</v>
      </c>
      <c r="L2" s="384"/>
      <c r="M2" s="384"/>
      <c r="N2" s="384"/>
      <c r="O2" s="384"/>
      <c r="P2" s="385"/>
      <c r="Q2" s="383" t="s">
        <v>2061</v>
      </c>
      <c r="R2" s="384"/>
      <c r="S2" s="384"/>
      <c r="T2" s="384"/>
      <c r="U2" s="384"/>
      <c r="V2" s="384"/>
      <c r="W2" s="384"/>
      <c r="X2" s="384"/>
      <c r="Y2" s="384"/>
      <c r="Z2" s="385"/>
      <c r="AA2" s="383" t="s">
        <v>2062</v>
      </c>
      <c r="AB2" s="384"/>
      <c r="AC2" s="384"/>
      <c r="AD2" s="384"/>
      <c r="AE2" s="384"/>
      <c r="AF2" s="384"/>
      <c r="AG2" s="384"/>
      <c r="AH2" s="384"/>
      <c r="AI2" s="384"/>
      <c r="AJ2" s="385"/>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386" t="s">
        <v>440</v>
      </c>
      <c r="C2" s="387"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386"/>
      <c r="C3" s="387"/>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386"/>
      <c r="C4" s="387"/>
      <c r="D4" s="79" t="s">
        <v>295</v>
      </c>
      <c r="E4" s="79" t="s">
        <v>442</v>
      </c>
      <c r="F4" s="79" t="s">
        <v>448</v>
      </c>
      <c r="G4" s="208" t="s">
        <v>194</v>
      </c>
      <c r="L4" s="222"/>
    </row>
    <row r="5" spans="1:37" x14ac:dyDescent="0.35">
      <c r="A5" s="79" t="s">
        <v>162</v>
      </c>
      <c r="B5" s="386"/>
      <c r="C5" s="387"/>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386"/>
      <c r="C6" s="387"/>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386"/>
      <c r="C7" s="387"/>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386"/>
      <c r="C8" s="387"/>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386"/>
      <c r="C9" s="387"/>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386"/>
      <c r="C10" s="387"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386"/>
      <c r="C11" s="387"/>
      <c r="D11" s="159" t="s">
        <v>461</v>
      </c>
      <c r="E11" s="79" t="s">
        <v>462</v>
      </c>
      <c r="F11" s="80" t="s">
        <v>463</v>
      </c>
      <c r="G11" s="208" t="s">
        <v>455</v>
      </c>
      <c r="I11" s="242"/>
      <c r="J11" s="244"/>
      <c r="K11" s="244"/>
      <c r="L11" s="244"/>
    </row>
    <row r="12" spans="1:37" x14ac:dyDescent="0.35">
      <c r="A12" s="79" t="s">
        <v>259</v>
      </c>
      <c r="B12" s="386"/>
      <c r="C12" s="387"/>
      <c r="D12" s="159" t="s">
        <v>260</v>
      </c>
      <c r="E12" s="79" t="s">
        <v>462</v>
      </c>
      <c r="F12" s="79" t="s">
        <v>463</v>
      </c>
      <c r="G12" s="208" t="s">
        <v>455</v>
      </c>
      <c r="I12" s="242"/>
      <c r="J12" s="244"/>
      <c r="K12" s="244"/>
      <c r="L12" s="244"/>
    </row>
    <row r="13" spans="1:37" x14ac:dyDescent="0.35">
      <c r="A13" s="79" t="s">
        <v>261</v>
      </c>
      <c r="B13" s="386"/>
      <c r="C13" s="387"/>
      <c r="D13" s="159" t="s">
        <v>262</v>
      </c>
      <c r="E13" s="79" t="s">
        <v>462</v>
      </c>
      <c r="F13" s="80" t="s">
        <v>463</v>
      </c>
      <c r="G13" s="208" t="s">
        <v>455</v>
      </c>
      <c r="H13" s="216"/>
      <c r="I13" s="242"/>
      <c r="J13" s="244"/>
      <c r="K13" s="244"/>
      <c r="L13" s="244"/>
      <c r="N13" s="154"/>
    </row>
    <row r="14" spans="1:37" x14ac:dyDescent="0.35">
      <c r="A14" s="79" t="s">
        <v>263</v>
      </c>
      <c r="B14" s="386"/>
      <c r="C14" s="387"/>
      <c r="D14" s="79" t="s">
        <v>264</v>
      </c>
      <c r="E14" s="79" t="s">
        <v>462</v>
      </c>
      <c r="F14" s="79" t="s">
        <v>464</v>
      </c>
      <c r="G14" s="208" t="s">
        <v>460</v>
      </c>
      <c r="I14" s="242"/>
      <c r="J14" s="244"/>
      <c r="K14" s="244"/>
      <c r="L14" s="244"/>
      <c r="M14" s="212"/>
      <c r="N14" s="154"/>
    </row>
    <row r="15" spans="1:37" x14ac:dyDescent="0.35">
      <c r="A15" s="79" t="s">
        <v>265</v>
      </c>
      <c r="B15" s="386"/>
      <c r="C15" s="387"/>
      <c r="D15" s="159" t="s">
        <v>465</v>
      </c>
      <c r="E15" s="79" t="s">
        <v>462</v>
      </c>
      <c r="F15" s="79" t="s">
        <v>466</v>
      </c>
      <c r="G15" s="208" t="s">
        <v>444</v>
      </c>
      <c r="I15" s="242"/>
      <c r="J15" s="244"/>
      <c r="K15" s="244"/>
      <c r="L15" s="244"/>
      <c r="N15" s="154"/>
    </row>
    <row r="16" spans="1:37" x14ac:dyDescent="0.35">
      <c r="A16" s="79" t="s">
        <v>175</v>
      </c>
      <c r="B16" s="386"/>
      <c r="C16" s="387"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386"/>
      <c r="C17" s="387"/>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386"/>
      <c r="C18" s="387"/>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386"/>
      <c r="C19" s="387"/>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386"/>
      <c r="C20" s="387"/>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386"/>
      <c r="C21" s="386" t="s">
        <v>477</v>
      </c>
      <c r="D21" s="67" t="s">
        <v>478</v>
      </c>
      <c r="E21" s="67" t="s">
        <v>479</v>
      </c>
      <c r="F21" s="63" t="s">
        <v>480</v>
      </c>
      <c r="G21" s="210" t="s">
        <v>480</v>
      </c>
      <c r="H21" s="77"/>
      <c r="I21" s="217"/>
      <c r="J21" s="236"/>
      <c r="K21" s="218"/>
      <c r="L21" s="218"/>
    </row>
    <row r="22" spans="1:14" x14ac:dyDescent="0.35">
      <c r="A22" s="79" t="s">
        <v>481</v>
      </c>
      <c r="B22" s="386"/>
      <c r="C22" s="386"/>
      <c r="D22" s="67" t="s">
        <v>482</v>
      </c>
      <c r="E22" s="67" t="s">
        <v>479</v>
      </c>
      <c r="F22" s="67" t="s">
        <v>483</v>
      </c>
      <c r="G22" s="207" t="s">
        <v>194</v>
      </c>
      <c r="H22" s="77"/>
      <c r="I22" s="219"/>
      <c r="J22" s="236"/>
      <c r="K22" s="218"/>
      <c r="L22" s="218"/>
    </row>
    <row r="23" spans="1:14" x14ac:dyDescent="0.35">
      <c r="A23" s="79" t="s">
        <v>484</v>
      </c>
      <c r="B23" s="386"/>
      <c r="C23" s="386"/>
      <c r="D23" s="67" t="s">
        <v>485</v>
      </c>
      <c r="E23" s="67" t="s">
        <v>479</v>
      </c>
      <c r="F23" s="67" t="s">
        <v>486</v>
      </c>
      <c r="G23" s="207" t="s">
        <v>194</v>
      </c>
      <c r="H23" s="77"/>
      <c r="I23" s="219"/>
      <c r="J23" s="236"/>
      <c r="K23" s="218"/>
      <c r="L23" s="218"/>
    </row>
    <row r="24" spans="1:14" x14ac:dyDescent="0.35">
      <c r="A24" s="79" t="s">
        <v>188</v>
      </c>
      <c r="B24" s="386"/>
      <c r="C24" s="387" t="s">
        <v>70</v>
      </c>
      <c r="D24" s="79" t="s">
        <v>302</v>
      </c>
      <c r="E24" s="79" t="s">
        <v>442</v>
      </c>
      <c r="F24" s="80" t="s">
        <v>1837</v>
      </c>
      <c r="G24" s="208" t="s">
        <v>455</v>
      </c>
      <c r="H24" s="230" t="s">
        <v>1838</v>
      </c>
      <c r="M24" t="s">
        <v>1813</v>
      </c>
    </row>
    <row r="25" spans="1:14" x14ac:dyDescent="0.35">
      <c r="A25" s="79" t="s">
        <v>190</v>
      </c>
      <c r="B25" s="386"/>
      <c r="C25" s="387"/>
      <c r="D25" s="79" t="s">
        <v>303</v>
      </c>
      <c r="E25" s="79" t="s">
        <v>453</v>
      </c>
      <c r="F25" s="81" t="s">
        <v>471</v>
      </c>
      <c r="G25" s="208" t="s">
        <v>455</v>
      </c>
    </row>
    <row r="26" spans="1:14" x14ac:dyDescent="0.35">
      <c r="A26" s="79" t="s">
        <v>304</v>
      </c>
      <c r="B26" s="386"/>
      <c r="C26" s="387"/>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386"/>
      <c r="C27" s="387"/>
      <c r="D27" s="79" t="s">
        <v>307</v>
      </c>
      <c r="E27" s="79" t="s">
        <v>453</v>
      </c>
      <c r="F27" s="80" t="s">
        <v>471</v>
      </c>
      <c r="G27" s="208" t="s">
        <v>455</v>
      </c>
      <c r="I27" s="246"/>
      <c r="J27" s="246"/>
      <c r="K27" s="246"/>
      <c r="L27" s="246"/>
      <c r="M27" t="s">
        <v>1810</v>
      </c>
    </row>
    <row r="28" spans="1:14" x14ac:dyDescent="0.35">
      <c r="A28" s="67" t="s">
        <v>487</v>
      </c>
      <c r="B28" s="389" t="s">
        <v>488</v>
      </c>
      <c r="C28" s="82" t="s">
        <v>489</v>
      </c>
      <c r="D28" s="67"/>
      <c r="E28" s="67"/>
      <c r="F28" s="67"/>
      <c r="G28" s="211"/>
      <c r="H28" s="77"/>
      <c r="I28" s="220"/>
      <c r="J28" s="236"/>
      <c r="K28" s="218"/>
      <c r="L28" s="218"/>
    </row>
    <row r="29" spans="1:14" x14ac:dyDescent="0.35">
      <c r="A29" s="67" t="s">
        <v>490</v>
      </c>
      <c r="B29" s="389"/>
      <c r="C29" s="82" t="s">
        <v>491</v>
      </c>
      <c r="D29" s="67"/>
      <c r="E29" s="67"/>
      <c r="F29" s="67"/>
      <c r="G29" s="211"/>
      <c r="H29" s="77"/>
      <c r="I29" s="220"/>
      <c r="J29" s="236"/>
      <c r="K29" s="218"/>
      <c r="L29" s="218"/>
    </row>
    <row r="30" spans="1:14" x14ac:dyDescent="0.35">
      <c r="A30" s="67" t="s">
        <v>492</v>
      </c>
      <c r="B30" s="389"/>
      <c r="C30" s="82" t="s">
        <v>493</v>
      </c>
      <c r="D30" s="67"/>
      <c r="E30" s="67"/>
      <c r="F30" s="67"/>
      <c r="G30" s="211"/>
      <c r="H30" s="77"/>
      <c r="I30" s="220"/>
      <c r="J30" s="236"/>
      <c r="K30" s="218"/>
      <c r="L30" s="218"/>
    </row>
    <row r="31" spans="1:14" ht="14.5" customHeight="1" x14ac:dyDescent="0.35">
      <c r="A31" s="79" t="s">
        <v>239</v>
      </c>
      <c r="B31" s="395" t="s">
        <v>494</v>
      </c>
      <c r="C31" s="390" t="s">
        <v>495</v>
      </c>
      <c r="D31" s="159" t="s">
        <v>496</v>
      </c>
      <c r="E31" s="80" t="s">
        <v>497</v>
      </c>
      <c r="F31" s="80" t="s">
        <v>471</v>
      </c>
      <c r="G31" s="208" t="s">
        <v>455</v>
      </c>
      <c r="I31" s="221"/>
      <c r="K31" s="221"/>
      <c r="L31" s="221"/>
      <c r="M31" t="s">
        <v>1809</v>
      </c>
    </row>
    <row r="32" spans="1:14" x14ac:dyDescent="0.35">
      <c r="A32" s="79" t="s">
        <v>245</v>
      </c>
      <c r="B32" s="396"/>
      <c r="C32" s="390"/>
      <c r="D32" s="159" t="s">
        <v>498</v>
      </c>
      <c r="E32" s="79" t="s">
        <v>499</v>
      </c>
      <c r="F32" s="79" t="s">
        <v>500</v>
      </c>
      <c r="G32" s="208" t="s">
        <v>444</v>
      </c>
      <c r="I32" s="221"/>
      <c r="K32" s="222"/>
      <c r="L32" s="222"/>
    </row>
    <row r="33" spans="1:13" x14ac:dyDescent="0.35">
      <c r="A33" s="79" t="s">
        <v>243</v>
      </c>
      <c r="B33" s="396"/>
      <c r="C33" s="390"/>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396"/>
      <c r="C34" s="390"/>
      <c r="D34" s="159" t="s">
        <v>503</v>
      </c>
      <c r="E34" s="79" t="s">
        <v>501</v>
      </c>
      <c r="F34" s="79" t="s">
        <v>504</v>
      </c>
      <c r="G34" s="209" t="s">
        <v>194</v>
      </c>
      <c r="I34" s="240"/>
      <c r="K34" s="222"/>
      <c r="L34" s="222"/>
      <c r="M34" t="s">
        <v>1811</v>
      </c>
    </row>
    <row r="35" spans="1:13" x14ac:dyDescent="0.35">
      <c r="A35" s="79" t="s">
        <v>197</v>
      </c>
      <c r="B35" s="396"/>
      <c r="C35" s="390" t="s">
        <v>505</v>
      </c>
      <c r="D35" s="159" t="s">
        <v>506</v>
      </c>
      <c r="E35" s="79" t="s">
        <v>497</v>
      </c>
      <c r="F35" s="79" t="s">
        <v>507</v>
      </c>
      <c r="G35" s="209" t="s">
        <v>194</v>
      </c>
      <c r="I35" s="221"/>
      <c r="K35" s="221"/>
      <c r="L35" s="222"/>
    </row>
    <row r="36" spans="1:13" x14ac:dyDescent="0.35">
      <c r="A36" s="79" t="s">
        <v>197</v>
      </c>
      <c r="B36" s="396"/>
      <c r="C36" s="390"/>
      <c r="D36" s="160" t="s">
        <v>312</v>
      </c>
      <c r="E36" s="79" t="s">
        <v>508</v>
      </c>
      <c r="F36" s="80" t="s">
        <v>454</v>
      </c>
      <c r="G36" s="208" t="s">
        <v>444</v>
      </c>
      <c r="I36" s="221"/>
      <c r="K36" s="221"/>
      <c r="L36" s="222"/>
      <c r="M36" t="s">
        <v>1807</v>
      </c>
    </row>
    <row r="37" spans="1:13" x14ac:dyDescent="0.35">
      <c r="A37" s="79" t="s">
        <v>203</v>
      </c>
      <c r="B37" s="396"/>
      <c r="C37" s="390"/>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396"/>
      <c r="C38" s="390"/>
      <c r="D38" s="159" t="s">
        <v>211</v>
      </c>
      <c r="E38" s="79" t="s">
        <v>501</v>
      </c>
      <c r="F38" s="79" t="s">
        <v>471</v>
      </c>
      <c r="G38" s="208" t="s">
        <v>510</v>
      </c>
      <c r="I38" s="221"/>
      <c r="K38" s="221"/>
      <c r="L38" s="222"/>
    </row>
    <row r="39" spans="1:13" x14ac:dyDescent="0.35">
      <c r="A39" s="79" t="s">
        <v>308</v>
      </c>
      <c r="B39" s="396"/>
      <c r="C39" s="386" t="s">
        <v>511</v>
      </c>
      <c r="D39" s="79" t="s">
        <v>512</v>
      </c>
      <c r="E39" s="79" t="s">
        <v>513</v>
      </c>
      <c r="F39" s="79" t="s">
        <v>507</v>
      </c>
      <c r="G39" s="209" t="s">
        <v>194</v>
      </c>
      <c r="I39" s="221"/>
      <c r="K39" s="221"/>
      <c r="L39" s="222"/>
    </row>
    <row r="40" spans="1:13" x14ac:dyDescent="0.35">
      <c r="A40" s="79" t="s">
        <v>308</v>
      </c>
      <c r="B40" s="396"/>
      <c r="C40" s="386"/>
      <c r="D40" s="159" t="s">
        <v>309</v>
      </c>
      <c r="E40" s="79" t="s">
        <v>497</v>
      </c>
      <c r="F40" s="79" t="s">
        <v>471</v>
      </c>
      <c r="G40" s="208" t="s">
        <v>460</v>
      </c>
      <c r="H40" s="81" t="s">
        <v>514</v>
      </c>
      <c r="I40" s="215"/>
      <c r="K40" s="221"/>
      <c r="M40" t="s">
        <v>1846</v>
      </c>
    </row>
    <row r="41" spans="1:13" x14ac:dyDescent="0.35">
      <c r="A41" s="79" t="s">
        <v>310</v>
      </c>
      <c r="B41" s="396"/>
      <c r="C41" s="386"/>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396"/>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396"/>
      <c r="C43" s="391"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396"/>
      <c r="C44" s="392"/>
      <c r="D44" s="79" t="s">
        <v>519</v>
      </c>
      <c r="E44" s="79" t="s">
        <v>520</v>
      </c>
      <c r="F44" s="80" t="s">
        <v>521</v>
      </c>
      <c r="G44" s="208" t="s">
        <v>455</v>
      </c>
      <c r="I44" s="254"/>
      <c r="J44" s="253"/>
      <c r="K44" s="244"/>
      <c r="L44" s="244"/>
      <c r="M44" s="187"/>
    </row>
    <row r="45" spans="1:13" x14ac:dyDescent="0.35">
      <c r="A45" s="79" t="s">
        <v>225</v>
      </c>
      <c r="B45" s="396"/>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396"/>
      <c r="C46" s="393"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396"/>
      <c r="C47" s="394"/>
      <c r="D47" s="79" t="s">
        <v>519</v>
      </c>
      <c r="E47" s="79" t="s">
        <v>520</v>
      </c>
      <c r="F47" s="80" t="s">
        <v>521</v>
      </c>
      <c r="G47" s="208" t="s">
        <v>455</v>
      </c>
      <c r="I47" s="254"/>
      <c r="J47" s="253"/>
      <c r="K47" s="244"/>
      <c r="L47" s="244"/>
    </row>
    <row r="48" spans="1:13" x14ac:dyDescent="0.35">
      <c r="A48" s="67" t="s">
        <v>526</v>
      </c>
      <c r="B48" s="396"/>
      <c r="C48" s="82" t="s">
        <v>527</v>
      </c>
      <c r="D48" s="67"/>
      <c r="E48" s="67"/>
      <c r="F48" s="67" t="s">
        <v>528</v>
      </c>
      <c r="G48" s="210"/>
      <c r="H48" s="77"/>
      <c r="I48" s="217"/>
      <c r="J48" s="236"/>
      <c r="K48" s="218"/>
      <c r="L48" s="218"/>
    </row>
    <row r="49" spans="1:13" x14ac:dyDescent="0.35">
      <c r="A49" s="67" t="s">
        <v>529</v>
      </c>
      <c r="B49" s="396"/>
      <c r="C49" s="82" t="s">
        <v>530</v>
      </c>
      <c r="D49" s="67"/>
      <c r="E49" s="67"/>
      <c r="F49" s="67" t="s">
        <v>531</v>
      </c>
      <c r="G49" s="210"/>
      <c r="H49" s="77"/>
      <c r="I49" s="217"/>
      <c r="J49" s="236"/>
      <c r="K49" s="218"/>
      <c r="L49" s="218"/>
    </row>
    <row r="50" spans="1:13" x14ac:dyDescent="0.35">
      <c r="A50" s="79" t="s">
        <v>532</v>
      </c>
      <c r="B50" s="396"/>
      <c r="C50" s="398" t="s">
        <v>533</v>
      </c>
      <c r="D50" s="83" t="s">
        <v>534</v>
      </c>
      <c r="E50" s="79"/>
      <c r="F50" s="79" t="s">
        <v>535</v>
      </c>
      <c r="G50" s="208"/>
      <c r="I50" s="250"/>
      <c r="J50" s="251"/>
      <c r="K50" s="252"/>
      <c r="L50" s="222"/>
    </row>
    <row r="51" spans="1:13" x14ac:dyDescent="0.35">
      <c r="A51" s="117" t="s">
        <v>536</v>
      </c>
      <c r="B51" s="396"/>
      <c r="C51" s="399"/>
      <c r="D51" s="82" t="s">
        <v>537</v>
      </c>
      <c r="E51" s="67"/>
      <c r="F51" s="67"/>
      <c r="G51" s="210"/>
      <c r="H51" s="77"/>
      <c r="I51" s="217"/>
      <c r="J51" s="236"/>
      <c r="K51" s="233"/>
      <c r="L51" s="233"/>
    </row>
    <row r="52" spans="1:13" x14ac:dyDescent="0.35">
      <c r="A52" s="79" t="s">
        <v>236</v>
      </c>
      <c r="B52" s="396"/>
      <c r="C52" s="400"/>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396"/>
      <c r="C53" s="398" t="s">
        <v>232</v>
      </c>
      <c r="D53" s="82" t="s">
        <v>541</v>
      </c>
      <c r="E53" s="67"/>
      <c r="F53" s="67" t="s">
        <v>542</v>
      </c>
      <c r="G53" s="210"/>
      <c r="H53" s="77"/>
      <c r="I53" s="217"/>
      <c r="J53" s="236"/>
      <c r="K53" s="218"/>
      <c r="L53" s="233"/>
    </row>
    <row r="54" spans="1:13" x14ac:dyDescent="0.35">
      <c r="A54" s="79" t="s">
        <v>230</v>
      </c>
      <c r="B54" s="396"/>
      <c r="C54" s="399"/>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397"/>
      <c r="C55" s="400"/>
      <c r="D55" s="83" t="s">
        <v>544</v>
      </c>
      <c r="E55" s="79" t="s">
        <v>520</v>
      </c>
      <c r="F55" s="80" t="s">
        <v>521</v>
      </c>
      <c r="G55" s="208" t="s">
        <v>455</v>
      </c>
      <c r="I55" s="254"/>
      <c r="J55" s="253"/>
      <c r="K55" s="244"/>
      <c r="L55" s="244"/>
      <c r="M55" t="s">
        <v>1927</v>
      </c>
    </row>
    <row r="56" spans="1:13" x14ac:dyDescent="0.35">
      <c r="A56" s="67" t="s">
        <v>545</v>
      </c>
      <c r="B56" s="390" t="s">
        <v>546</v>
      </c>
      <c r="C56" s="82" t="s">
        <v>547</v>
      </c>
      <c r="D56" s="67"/>
      <c r="E56" s="67"/>
      <c r="F56" s="67"/>
      <c r="G56" s="210"/>
      <c r="H56" s="77"/>
      <c r="I56" s="217"/>
      <c r="J56" s="236"/>
      <c r="K56" s="218"/>
      <c r="L56" s="218"/>
    </row>
    <row r="57" spans="1:13" x14ac:dyDescent="0.35">
      <c r="A57" s="67" t="s">
        <v>548</v>
      </c>
      <c r="B57" s="390"/>
      <c r="C57" s="82" t="s">
        <v>549</v>
      </c>
      <c r="D57" s="67"/>
      <c r="E57" s="67"/>
      <c r="F57" s="67"/>
      <c r="G57" s="210"/>
      <c r="H57" s="77"/>
      <c r="I57" s="217"/>
      <c r="J57" s="236"/>
      <c r="K57" s="218"/>
      <c r="L57" s="218"/>
    </row>
    <row r="58" spans="1:13" x14ac:dyDescent="0.35">
      <c r="A58" s="67" t="s">
        <v>550</v>
      </c>
      <c r="B58" s="390"/>
      <c r="C58" s="82" t="s">
        <v>551</v>
      </c>
      <c r="D58" s="67"/>
      <c r="E58" s="67"/>
      <c r="F58" s="67"/>
      <c r="G58" s="210"/>
      <c r="H58" s="77"/>
      <c r="I58" s="217"/>
      <c r="J58" s="236"/>
      <c r="K58" s="218"/>
      <c r="L58" s="218"/>
    </row>
    <row r="59" spans="1:13" x14ac:dyDescent="0.35">
      <c r="A59" s="67" t="s">
        <v>552</v>
      </c>
      <c r="B59" s="390"/>
      <c r="C59" s="82" t="s">
        <v>553</v>
      </c>
      <c r="D59" s="67"/>
      <c r="E59" s="67"/>
      <c r="F59" s="67"/>
      <c r="G59" s="210"/>
      <c r="H59" s="77"/>
      <c r="I59" s="217"/>
      <c r="J59" s="236"/>
      <c r="K59" s="218"/>
      <c r="L59" s="218"/>
    </row>
    <row r="60" spans="1:13" x14ac:dyDescent="0.35">
      <c r="A60" s="67" t="s">
        <v>554</v>
      </c>
      <c r="B60" s="390"/>
      <c r="C60" s="82" t="s">
        <v>555</v>
      </c>
      <c r="D60" s="67"/>
      <c r="E60" s="67"/>
      <c r="F60" s="67"/>
      <c r="G60" s="210"/>
      <c r="H60" s="77"/>
      <c r="I60" s="217"/>
      <c r="J60" s="236"/>
      <c r="K60" s="218"/>
      <c r="L60" s="218"/>
    </row>
    <row r="61" spans="1:13" x14ac:dyDescent="0.35">
      <c r="A61" s="67" t="s">
        <v>556</v>
      </c>
      <c r="B61" s="390"/>
      <c r="C61" s="82" t="s">
        <v>557</v>
      </c>
      <c r="D61" s="67"/>
      <c r="E61" s="67"/>
      <c r="F61" s="67"/>
      <c r="G61" s="210"/>
      <c r="H61" s="77"/>
      <c r="I61" s="217"/>
      <c r="J61" s="236"/>
      <c r="K61" s="218"/>
      <c r="L61" s="218"/>
    </row>
    <row r="62" spans="1:13" x14ac:dyDescent="0.35">
      <c r="A62" s="67" t="s">
        <v>558</v>
      </c>
      <c r="B62" s="390"/>
      <c r="C62" s="82" t="s">
        <v>559</v>
      </c>
      <c r="D62" s="67"/>
      <c r="E62" s="67"/>
      <c r="F62" s="67"/>
      <c r="G62" s="210"/>
      <c r="H62" s="77"/>
      <c r="I62" s="217"/>
      <c r="J62" s="236"/>
      <c r="K62" s="218"/>
      <c r="L62" s="218"/>
    </row>
    <row r="63" spans="1:13" x14ac:dyDescent="0.35">
      <c r="A63" s="67" t="s">
        <v>560</v>
      </c>
      <c r="B63" s="390"/>
      <c r="C63" s="82" t="s">
        <v>561</v>
      </c>
      <c r="D63" s="67"/>
      <c r="E63" s="67"/>
      <c r="F63" s="67"/>
      <c r="G63" s="210"/>
      <c r="H63" s="77"/>
      <c r="I63" s="217"/>
      <c r="J63" s="236"/>
      <c r="K63" s="218"/>
      <c r="L63" s="218"/>
    </row>
    <row r="64" spans="1:13" x14ac:dyDescent="0.35">
      <c r="A64" s="67" t="s">
        <v>562</v>
      </c>
      <c r="B64" s="388" t="s">
        <v>337</v>
      </c>
      <c r="C64" s="67" t="s">
        <v>563</v>
      </c>
      <c r="D64" s="67"/>
      <c r="E64" s="67"/>
      <c r="F64" s="67"/>
      <c r="G64" s="210"/>
      <c r="H64" s="77"/>
      <c r="I64" s="217"/>
      <c r="J64" s="236"/>
      <c r="K64" s="218"/>
      <c r="L64" s="218"/>
    </row>
    <row r="65" spans="1:12" x14ac:dyDescent="0.35">
      <c r="A65" s="67" t="s">
        <v>564</v>
      </c>
      <c r="B65" s="388"/>
      <c r="C65" s="82" t="s">
        <v>565</v>
      </c>
      <c r="D65" s="67"/>
      <c r="E65" s="67"/>
      <c r="F65" s="67"/>
      <c r="G65" s="210"/>
      <c r="H65" s="77"/>
      <c r="I65" s="217"/>
      <c r="J65" s="236"/>
      <c r="K65" s="218"/>
      <c r="L65" s="218"/>
    </row>
    <row r="66" spans="1:12" x14ac:dyDescent="0.35">
      <c r="A66" s="67" t="s">
        <v>566</v>
      </c>
      <c r="B66" s="388"/>
      <c r="C66" s="82" t="s">
        <v>567</v>
      </c>
      <c r="D66" s="67"/>
      <c r="E66" s="67"/>
      <c r="F66" s="67"/>
      <c r="G66" s="211"/>
      <c r="H66" s="77"/>
      <c r="I66" s="220"/>
      <c r="J66" s="237"/>
      <c r="K66" s="218"/>
      <c r="L66" s="218"/>
    </row>
    <row r="67" spans="1:12" x14ac:dyDescent="0.35">
      <c r="A67" s="67" t="s">
        <v>568</v>
      </c>
      <c r="B67" s="388"/>
      <c r="C67" s="82" t="s">
        <v>569</v>
      </c>
      <c r="D67" s="67"/>
      <c r="E67" s="67"/>
      <c r="F67" s="67"/>
      <c r="G67" s="211"/>
      <c r="H67" s="77"/>
      <c r="I67" s="220"/>
      <c r="J67" s="237"/>
      <c r="K67" s="218"/>
      <c r="L67" s="218"/>
    </row>
    <row r="68" spans="1:12" x14ac:dyDescent="0.35">
      <c r="A68" s="67" t="s">
        <v>570</v>
      </c>
      <c r="B68" s="388"/>
      <c r="C68" s="82" t="s">
        <v>571</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60EA-3C2F-475B-B0E7-74BD06A2C602}">
  <sheetPr>
    <tabColor theme="9"/>
  </sheetPr>
  <dimension ref="A1:S87"/>
  <sheetViews>
    <sheetView tabSelected="1" zoomScale="70" zoomScaleNormal="70" workbookViewId="0">
      <pane ySplit="1" topLeftCell="A2" activePane="bottomLeft" state="frozen"/>
      <selection pane="bottomLeft" sqref="A1:S1"/>
    </sheetView>
  </sheetViews>
  <sheetFormatPr defaultRowHeight="14.5" x14ac:dyDescent="0.35"/>
  <cols>
    <col min="1" max="1" width="15.1796875" style="64" customWidth="1"/>
    <col min="2" max="2" width="42" style="319" bestFit="1" customWidth="1"/>
    <col min="3" max="3" width="15.1796875" style="319" customWidth="1"/>
    <col min="4" max="4" width="15.36328125" style="319" bestFit="1" customWidth="1"/>
    <col min="5" max="5" width="15.1796875" style="319" customWidth="1"/>
    <col min="6" max="6" width="15.1796875" style="320" customWidth="1"/>
    <col min="7" max="7" width="15.1796875" customWidth="1"/>
    <col min="8" max="9" width="17.36328125" style="195" customWidth="1"/>
    <col min="10" max="11" width="15.1796875" customWidth="1"/>
    <col min="12" max="12" width="18.36328125" style="89" customWidth="1"/>
    <col min="13" max="13" width="19.1796875" customWidth="1"/>
    <col min="14" max="14" width="18.7265625" customWidth="1"/>
    <col min="15" max="15" width="15.1796875" style="6" customWidth="1"/>
    <col min="16" max="17" width="15.1796875" customWidth="1"/>
  </cols>
  <sheetData>
    <row r="1" spans="1:19" s="177" customFormat="1" ht="87.5" customHeigh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19" x14ac:dyDescent="0.35">
      <c r="A2" s="64" t="s">
        <v>2265</v>
      </c>
      <c r="B2" s="321" t="s">
        <v>2254</v>
      </c>
      <c r="C2" s="321" t="s">
        <v>154</v>
      </c>
      <c r="D2" s="321" t="s">
        <v>161</v>
      </c>
      <c r="E2" s="321" t="s">
        <v>68</v>
      </c>
      <c r="F2" s="320" t="s">
        <v>169</v>
      </c>
      <c r="G2" s="321" t="s">
        <v>82</v>
      </c>
      <c r="H2" s="195">
        <v>1</v>
      </c>
      <c r="J2" s="321">
        <v>1</v>
      </c>
      <c r="K2" s="321"/>
      <c r="L2" s="89">
        <v>1</v>
      </c>
      <c r="N2">
        <v>1</v>
      </c>
      <c r="O2">
        <v>2</v>
      </c>
    </row>
    <row r="3" spans="1:19" x14ac:dyDescent="0.35">
      <c r="A3" s="64" t="s">
        <v>2758</v>
      </c>
      <c r="B3" s="321" t="s">
        <v>2472</v>
      </c>
      <c r="C3" s="321" t="s">
        <v>154</v>
      </c>
      <c r="D3" s="321" t="s">
        <v>199</v>
      </c>
      <c r="E3" s="321" t="s">
        <v>533</v>
      </c>
      <c r="F3" s="320" t="s">
        <v>201</v>
      </c>
      <c r="G3" s="321" t="s">
        <v>82</v>
      </c>
      <c r="H3" s="195">
        <v>2.0800000000000001E-5</v>
      </c>
      <c r="J3" s="321">
        <v>1</v>
      </c>
      <c r="K3" s="321"/>
      <c r="L3" s="89">
        <v>0.98</v>
      </c>
      <c r="M3">
        <v>1</v>
      </c>
      <c r="O3">
        <v>5</v>
      </c>
    </row>
    <row r="4" spans="1:19" x14ac:dyDescent="0.35">
      <c r="A4" s="64" t="s">
        <v>2718</v>
      </c>
      <c r="B4" s="319" t="s">
        <v>2353</v>
      </c>
      <c r="C4" s="321" t="s">
        <v>154</v>
      </c>
      <c r="D4" s="321" t="s">
        <v>206</v>
      </c>
      <c r="E4" s="321" t="s">
        <v>2250</v>
      </c>
      <c r="F4" s="320" t="s">
        <v>201</v>
      </c>
      <c r="G4" s="321" t="s">
        <v>82</v>
      </c>
      <c r="H4" s="195">
        <v>2.0926851436312916E-4</v>
      </c>
      <c r="J4" s="321">
        <v>1</v>
      </c>
      <c r="K4" s="321"/>
      <c r="L4" s="89">
        <v>0.90986310592664843</v>
      </c>
      <c r="N4">
        <v>1</v>
      </c>
      <c r="O4">
        <v>5</v>
      </c>
    </row>
    <row r="5" spans="1:19" x14ac:dyDescent="0.35">
      <c r="A5" s="64" t="s">
        <v>2719</v>
      </c>
      <c r="B5" s="321" t="s">
        <v>2354</v>
      </c>
      <c r="C5" s="321" t="s">
        <v>154</v>
      </c>
      <c r="D5" s="321" t="s">
        <v>199</v>
      </c>
      <c r="E5" s="321" t="s">
        <v>241</v>
      </c>
      <c r="F5" s="320" t="s">
        <v>201</v>
      </c>
      <c r="G5" s="321" t="s">
        <v>82</v>
      </c>
      <c r="H5" s="195">
        <v>2.0926851436312916E-4</v>
      </c>
      <c r="J5" s="321">
        <v>4</v>
      </c>
      <c r="K5" s="321"/>
      <c r="L5" s="89">
        <v>0.90986310592664843</v>
      </c>
      <c r="M5">
        <v>1</v>
      </c>
      <c r="O5">
        <v>5</v>
      </c>
    </row>
    <row r="6" spans="1:19" x14ac:dyDescent="0.35">
      <c r="A6" s="64" t="s">
        <v>2729</v>
      </c>
      <c r="B6" s="321" t="s">
        <v>2382</v>
      </c>
      <c r="C6" s="321" t="s">
        <v>154</v>
      </c>
      <c r="D6" s="321" t="s">
        <v>199</v>
      </c>
      <c r="E6" s="321" t="s">
        <v>200</v>
      </c>
      <c r="F6" s="320" t="s">
        <v>201</v>
      </c>
      <c r="G6" s="321" t="s">
        <v>82</v>
      </c>
      <c r="H6" s="195">
        <v>1.2945230835262726E-3</v>
      </c>
      <c r="J6" s="321">
        <v>1</v>
      </c>
      <c r="K6" s="321"/>
      <c r="L6" s="89">
        <v>0.92465934537590888</v>
      </c>
      <c r="M6">
        <v>84</v>
      </c>
      <c r="O6">
        <v>5</v>
      </c>
    </row>
    <row r="7" spans="1:19" x14ac:dyDescent="0.35">
      <c r="A7" s="64" t="s">
        <v>2680</v>
      </c>
      <c r="B7" s="321" t="s">
        <v>2292</v>
      </c>
      <c r="C7" s="321" t="s">
        <v>154</v>
      </c>
      <c r="D7" s="321" t="s">
        <v>199</v>
      </c>
      <c r="E7" s="321" t="s">
        <v>2250</v>
      </c>
      <c r="F7" s="320" t="s">
        <v>253</v>
      </c>
      <c r="G7" s="321" t="s">
        <v>82</v>
      </c>
      <c r="H7" s="195">
        <v>3.8294117647058828E-3</v>
      </c>
      <c r="J7" s="321">
        <v>1</v>
      </c>
      <c r="K7" s="321"/>
      <c r="L7" s="89">
        <v>0.98</v>
      </c>
      <c r="M7">
        <v>1</v>
      </c>
      <c r="O7">
        <v>5</v>
      </c>
    </row>
    <row r="8" spans="1:19" x14ac:dyDescent="0.35">
      <c r="A8" s="64" t="s">
        <v>2681</v>
      </c>
      <c r="B8" s="321" t="s">
        <v>2314</v>
      </c>
      <c r="C8" s="321" t="s">
        <v>154</v>
      </c>
      <c r="D8" s="321" t="s">
        <v>199</v>
      </c>
      <c r="E8" s="321" t="s">
        <v>2250</v>
      </c>
      <c r="F8" s="320" t="s">
        <v>253</v>
      </c>
      <c r="G8" s="321" t="s">
        <v>82</v>
      </c>
      <c r="H8" s="195">
        <v>3.8294117647058828E-3</v>
      </c>
      <c r="J8" s="321">
        <v>1</v>
      </c>
      <c r="K8" s="321"/>
      <c r="L8" s="89">
        <v>0.98</v>
      </c>
      <c r="M8">
        <v>3</v>
      </c>
      <c r="O8">
        <v>5</v>
      </c>
    </row>
    <row r="9" spans="1:19" x14ac:dyDescent="0.35">
      <c r="A9" s="64" t="s">
        <v>2724</v>
      </c>
      <c r="B9" s="321" t="s">
        <v>2357</v>
      </c>
      <c r="C9" s="321" t="s">
        <v>154</v>
      </c>
      <c r="D9" s="321" t="s">
        <v>219</v>
      </c>
      <c r="E9" s="321" t="s">
        <v>241</v>
      </c>
      <c r="F9" s="320" t="s">
        <v>253</v>
      </c>
      <c r="G9" s="321" t="s">
        <v>82</v>
      </c>
      <c r="H9" s="195">
        <v>8.6196653346653357E-3</v>
      </c>
      <c r="J9" s="321">
        <v>2</v>
      </c>
      <c r="K9" s="321"/>
      <c r="L9" s="89">
        <v>0.95774059274059287</v>
      </c>
      <c r="N9">
        <v>4</v>
      </c>
      <c r="O9">
        <v>5</v>
      </c>
    </row>
    <row r="10" spans="1:19" x14ac:dyDescent="0.35">
      <c r="A10" s="64" t="s">
        <v>2766</v>
      </c>
      <c r="B10" s="356" t="s">
        <v>2479</v>
      </c>
      <c r="C10" s="321" t="s">
        <v>154</v>
      </c>
      <c r="D10" s="321" t="s">
        <v>199</v>
      </c>
      <c r="E10" s="321" t="s">
        <v>533</v>
      </c>
      <c r="F10" s="320" t="s">
        <v>201</v>
      </c>
      <c r="G10" s="321" t="s">
        <v>82</v>
      </c>
      <c r="H10" s="195">
        <v>1.0375000000000001E-2</v>
      </c>
      <c r="J10" s="321">
        <v>1</v>
      </c>
      <c r="K10" s="321"/>
      <c r="L10" s="89">
        <v>0.98</v>
      </c>
      <c r="M10">
        <v>1</v>
      </c>
      <c r="O10">
        <v>5</v>
      </c>
    </row>
    <row r="11" spans="1:19" x14ac:dyDescent="0.35">
      <c r="A11" s="64" t="s">
        <v>2266</v>
      </c>
      <c r="B11" s="321" t="s">
        <v>2255</v>
      </c>
      <c r="C11" s="321" t="s">
        <v>154</v>
      </c>
      <c r="D11" s="321" t="s">
        <v>168</v>
      </c>
      <c r="E11" s="321" t="s">
        <v>68</v>
      </c>
      <c r="F11" s="320" t="s">
        <v>919</v>
      </c>
      <c r="G11" s="321" t="s">
        <v>82</v>
      </c>
      <c r="H11" s="195">
        <v>1.4999999999999999E-2</v>
      </c>
      <c r="J11" s="321">
        <v>1</v>
      </c>
      <c r="K11" s="321"/>
      <c r="L11" s="89">
        <v>1</v>
      </c>
      <c r="M11">
        <v>1</v>
      </c>
      <c r="O11">
        <v>5</v>
      </c>
    </row>
    <row r="12" spans="1:19" x14ac:dyDescent="0.35">
      <c r="A12" s="64" t="s">
        <v>2371</v>
      </c>
      <c r="B12" s="321" t="s">
        <v>2374</v>
      </c>
      <c r="C12" s="321" t="s">
        <v>154</v>
      </c>
      <c r="D12" s="321" t="s">
        <v>206</v>
      </c>
      <c r="E12" s="321" t="s">
        <v>69</v>
      </c>
      <c r="F12" s="320" t="s">
        <v>212</v>
      </c>
      <c r="G12" s="321" t="s">
        <v>82</v>
      </c>
      <c r="H12" s="195">
        <v>1.894207576270393E-2</v>
      </c>
      <c r="J12" s="321">
        <v>4</v>
      </c>
      <c r="K12" s="321"/>
      <c r="L12" s="89">
        <v>1</v>
      </c>
      <c r="M12">
        <v>1</v>
      </c>
      <c r="O12">
        <v>5</v>
      </c>
    </row>
    <row r="13" spans="1:19" x14ac:dyDescent="0.35">
      <c r="A13" s="64" t="s">
        <v>2741</v>
      </c>
      <c r="B13" s="321" t="s">
        <v>2414</v>
      </c>
      <c r="C13" s="321" t="s">
        <v>154</v>
      </c>
      <c r="D13" s="321" t="s">
        <v>199</v>
      </c>
      <c r="E13" s="321" t="s">
        <v>220</v>
      </c>
      <c r="F13" s="320" t="s">
        <v>201</v>
      </c>
      <c r="G13" s="321" t="s">
        <v>82</v>
      </c>
      <c r="H13" s="195">
        <v>2.56464E-2</v>
      </c>
      <c r="J13" s="321">
        <v>1</v>
      </c>
      <c r="K13" s="321"/>
      <c r="L13" s="89">
        <v>1.0149999999999999</v>
      </c>
      <c r="N13">
        <v>1</v>
      </c>
      <c r="O13">
        <v>5</v>
      </c>
    </row>
    <row r="14" spans="1:19" x14ac:dyDescent="0.35">
      <c r="A14" s="64" t="s">
        <v>2657</v>
      </c>
      <c r="B14" s="321" t="s">
        <v>2228</v>
      </c>
      <c r="C14" s="321" t="s">
        <v>154</v>
      </c>
      <c r="D14" s="321" t="s">
        <v>168</v>
      </c>
      <c r="E14" s="321" t="s">
        <v>70</v>
      </c>
      <c r="F14" s="320" t="s">
        <v>169</v>
      </c>
      <c r="G14" s="321" t="s">
        <v>82</v>
      </c>
      <c r="H14" s="195">
        <v>4.8500000000000001E-2</v>
      </c>
      <c r="J14" s="321">
        <v>1</v>
      </c>
      <c r="K14" s="321"/>
      <c r="L14" s="89">
        <v>0.98</v>
      </c>
      <c r="M14">
        <v>4</v>
      </c>
      <c r="O14">
        <v>5</v>
      </c>
    </row>
    <row r="15" spans="1:19" x14ac:dyDescent="0.35">
      <c r="A15" s="64" t="s">
        <v>2662</v>
      </c>
      <c r="B15" s="321" t="s">
        <v>2247</v>
      </c>
      <c r="C15" s="321" t="s">
        <v>154</v>
      </c>
      <c r="D15" s="321" t="s">
        <v>168</v>
      </c>
      <c r="E15" s="321" t="s">
        <v>67</v>
      </c>
      <c r="F15" s="320" t="s">
        <v>2442</v>
      </c>
      <c r="G15" s="321" t="s">
        <v>82</v>
      </c>
      <c r="H15" s="195">
        <v>0.14499999999999999</v>
      </c>
      <c r="J15" s="321">
        <v>1</v>
      </c>
      <c r="K15" s="321"/>
      <c r="L15" s="89">
        <v>0.98</v>
      </c>
      <c r="M15">
        <v>1</v>
      </c>
      <c r="O15">
        <v>5</v>
      </c>
    </row>
    <row r="16" spans="1:19" x14ac:dyDescent="0.35">
      <c r="A16" s="64" t="s">
        <v>2738</v>
      </c>
      <c r="B16" s="321" t="s">
        <v>2412</v>
      </c>
      <c r="C16" s="321" t="s">
        <v>154</v>
      </c>
      <c r="D16" s="321" t="s">
        <v>199</v>
      </c>
      <c r="E16" s="321" t="s">
        <v>220</v>
      </c>
      <c r="F16" s="320" t="s">
        <v>201</v>
      </c>
      <c r="G16" s="321" t="s">
        <v>82</v>
      </c>
      <c r="H16" s="195">
        <v>0.19600000000000001</v>
      </c>
      <c r="J16" s="321">
        <v>1</v>
      </c>
      <c r="K16" s="321"/>
      <c r="L16" s="89">
        <v>1.0149999999999999</v>
      </c>
      <c r="N16">
        <v>1</v>
      </c>
      <c r="O16">
        <v>5</v>
      </c>
    </row>
    <row r="17" spans="1:15" x14ac:dyDescent="0.35">
      <c r="A17" s="64" t="s">
        <v>2775</v>
      </c>
      <c r="B17" s="356" t="s">
        <v>2495</v>
      </c>
      <c r="C17" s="321" t="s">
        <v>154</v>
      </c>
      <c r="D17" s="321" t="s">
        <v>199</v>
      </c>
      <c r="E17" s="321" t="s">
        <v>533</v>
      </c>
      <c r="F17" s="320" t="s">
        <v>253</v>
      </c>
      <c r="G17" s="321" t="s">
        <v>82</v>
      </c>
      <c r="H17" s="195">
        <v>0.33</v>
      </c>
      <c r="J17" s="321">
        <v>1</v>
      </c>
      <c r="K17" s="321"/>
      <c r="L17" s="89">
        <v>0.98</v>
      </c>
      <c r="M17">
        <v>1</v>
      </c>
      <c r="O17">
        <v>5</v>
      </c>
    </row>
    <row r="18" spans="1:15" x14ac:dyDescent="0.35">
      <c r="A18" s="64" t="s">
        <v>2665</v>
      </c>
      <c r="B18" s="321" t="s">
        <v>2279</v>
      </c>
      <c r="C18" s="321" t="s">
        <v>154</v>
      </c>
      <c r="D18" s="321" t="s">
        <v>155</v>
      </c>
      <c r="E18" s="321" t="s">
        <v>66</v>
      </c>
      <c r="F18" s="320" t="s">
        <v>253</v>
      </c>
      <c r="G18" s="321" t="s">
        <v>82</v>
      </c>
      <c r="H18" s="195">
        <v>0.40457124527547378</v>
      </c>
      <c r="J18" s="321">
        <v>1</v>
      </c>
      <c r="K18" s="321"/>
      <c r="L18" s="89">
        <v>1</v>
      </c>
      <c r="N18">
        <v>4</v>
      </c>
      <c r="O18">
        <v>5</v>
      </c>
    </row>
    <row r="19" spans="1:15" x14ac:dyDescent="0.35">
      <c r="A19" s="64" t="s">
        <v>2236</v>
      </c>
      <c r="B19" s="58" t="s">
        <v>173</v>
      </c>
      <c r="C19" s="321" t="s">
        <v>154</v>
      </c>
      <c r="D19" s="321" t="s">
        <v>168</v>
      </c>
      <c r="E19" s="321" t="s">
        <v>67</v>
      </c>
      <c r="F19" s="320" t="s">
        <v>169</v>
      </c>
      <c r="G19" s="321" t="s">
        <v>82</v>
      </c>
      <c r="H19" s="195">
        <v>0.46089999999999998</v>
      </c>
      <c r="J19" s="321">
        <v>1</v>
      </c>
      <c r="K19" s="321"/>
      <c r="L19" s="89">
        <v>0.98</v>
      </c>
      <c r="M19">
        <v>2</v>
      </c>
      <c r="O19">
        <v>5</v>
      </c>
    </row>
    <row r="20" spans="1:15" x14ac:dyDescent="0.35">
      <c r="A20" s="64" t="s">
        <v>2658</v>
      </c>
      <c r="B20" s="321" t="s">
        <v>2227</v>
      </c>
      <c r="C20" s="321" t="s">
        <v>154</v>
      </c>
      <c r="D20" s="321" t="s">
        <v>168</v>
      </c>
      <c r="E20" s="321" t="s">
        <v>70</v>
      </c>
      <c r="F20" s="320" t="s">
        <v>169</v>
      </c>
      <c r="G20" s="321" t="s">
        <v>82</v>
      </c>
      <c r="H20" s="195">
        <v>0.48499999999999999</v>
      </c>
      <c r="J20" s="321">
        <v>1</v>
      </c>
      <c r="K20" s="321"/>
      <c r="L20" s="89">
        <v>0.98</v>
      </c>
      <c r="M20">
        <v>2</v>
      </c>
      <c r="O20">
        <v>5</v>
      </c>
    </row>
    <row r="21" spans="1:15" x14ac:dyDescent="0.35">
      <c r="A21" s="64" t="s">
        <v>2234</v>
      </c>
      <c r="B21" s="321" t="s">
        <v>2232</v>
      </c>
      <c r="C21" s="321" t="s">
        <v>154</v>
      </c>
      <c r="D21" s="321" t="s">
        <v>161</v>
      </c>
      <c r="E21" s="321" t="s">
        <v>70</v>
      </c>
      <c r="F21" s="320" t="s">
        <v>169</v>
      </c>
      <c r="G21" s="321" t="s">
        <v>82</v>
      </c>
      <c r="H21" s="195">
        <v>1</v>
      </c>
      <c r="J21" s="321">
        <v>1</v>
      </c>
      <c r="K21" s="321"/>
      <c r="L21" s="89">
        <v>1</v>
      </c>
      <c r="N21">
        <v>1</v>
      </c>
      <c r="O21">
        <v>5</v>
      </c>
    </row>
    <row r="22" spans="1:15" x14ac:dyDescent="0.35">
      <c r="A22" s="64" t="s">
        <v>2659</v>
      </c>
      <c r="B22" s="321" t="s">
        <v>2229</v>
      </c>
      <c r="C22" s="321" t="s">
        <v>154</v>
      </c>
      <c r="D22" s="321" t="s">
        <v>161</v>
      </c>
      <c r="E22" s="321" t="s">
        <v>70</v>
      </c>
      <c r="F22" s="320" t="s">
        <v>169</v>
      </c>
      <c r="G22" s="321" t="s">
        <v>82</v>
      </c>
      <c r="H22" s="195">
        <v>1</v>
      </c>
      <c r="J22" s="321">
        <v>1</v>
      </c>
      <c r="K22" s="321"/>
      <c r="L22" s="89">
        <v>1</v>
      </c>
      <c r="N22">
        <v>2</v>
      </c>
      <c r="O22">
        <v>5</v>
      </c>
    </row>
    <row r="23" spans="1:15" x14ac:dyDescent="0.35">
      <c r="A23" s="64" t="s">
        <v>2271</v>
      </c>
      <c r="B23" s="319" t="s">
        <v>178</v>
      </c>
      <c r="C23" s="321" t="s">
        <v>154</v>
      </c>
      <c r="D23" s="321" t="s">
        <v>161</v>
      </c>
      <c r="E23" s="321" t="s">
        <v>68</v>
      </c>
      <c r="F23" s="320" t="s">
        <v>179</v>
      </c>
      <c r="G23" s="321" t="s">
        <v>82</v>
      </c>
      <c r="H23" s="195">
        <v>1</v>
      </c>
      <c r="J23" s="321">
        <v>1</v>
      </c>
      <c r="K23" s="321"/>
      <c r="L23" s="89">
        <v>1</v>
      </c>
      <c r="M23">
        <v>4</v>
      </c>
      <c r="O23">
        <v>5</v>
      </c>
    </row>
    <row r="24" spans="1:15" x14ac:dyDescent="0.35">
      <c r="A24" s="64" t="s">
        <v>2272</v>
      </c>
      <c r="B24" s="319" t="s">
        <v>181</v>
      </c>
      <c r="C24" s="321" t="s">
        <v>154</v>
      </c>
      <c r="D24" s="321" t="s">
        <v>161</v>
      </c>
      <c r="E24" s="321" t="s">
        <v>68</v>
      </c>
      <c r="F24" s="320" t="s">
        <v>182</v>
      </c>
      <c r="G24" s="321" t="s">
        <v>82</v>
      </c>
      <c r="H24" s="195">
        <v>1</v>
      </c>
      <c r="J24" s="321">
        <v>1</v>
      </c>
      <c r="K24" s="321"/>
      <c r="L24" s="89">
        <v>1</v>
      </c>
      <c r="M24">
        <v>1</v>
      </c>
      <c r="O24">
        <v>5</v>
      </c>
    </row>
    <row r="25" spans="1:15" x14ac:dyDescent="0.35">
      <c r="A25" s="64" t="s">
        <v>2734</v>
      </c>
      <c r="B25" s="321" t="s">
        <v>2402</v>
      </c>
      <c r="C25" s="321" t="s">
        <v>154</v>
      </c>
      <c r="D25" s="321" t="s">
        <v>155</v>
      </c>
      <c r="E25" s="321" t="s">
        <v>220</v>
      </c>
      <c r="F25" s="320" t="s">
        <v>253</v>
      </c>
      <c r="G25" s="321" t="s">
        <v>82</v>
      </c>
      <c r="H25" s="195">
        <v>1</v>
      </c>
      <c r="J25" s="321">
        <v>0.5</v>
      </c>
      <c r="K25" s="321"/>
      <c r="L25" s="89">
        <v>1</v>
      </c>
      <c r="N25">
        <v>1</v>
      </c>
      <c r="O25">
        <v>5</v>
      </c>
    </row>
    <row r="26" spans="1:15" x14ac:dyDescent="0.35">
      <c r="A26" s="64" t="s">
        <v>2233</v>
      </c>
      <c r="B26" s="58" t="s">
        <v>2240</v>
      </c>
      <c r="C26" s="321" t="s">
        <v>154</v>
      </c>
      <c r="D26" s="321" t="s">
        <v>168</v>
      </c>
      <c r="E26" s="321" t="s">
        <v>67</v>
      </c>
      <c r="F26" s="320" t="s">
        <v>169</v>
      </c>
      <c r="G26" s="321" t="s">
        <v>82</v>
      </c>
      <c r="H26" s="195">
        <v>2</v>
      </c>
      <c r="J26" s="321">
        <v>1</v>
      </c>
      <c r="K26" s="321"/>
      <c r="L26" s="89">
        <v>0.98</v>
      </c>
      <c r="M26">
        <v>1</v>
      </c>
      <c r="O26">
        <v>5</v>
      </c>
    </row>
    <row r="27" spans="1:15" x14ac:dyDescent="0.35">
      <c r="A27" s="64" t="s">
        <v>2235</v>
      </c>
      <c r="B27" s="58" t="s">
        <v>171</v>
      </c>
      <c r="C27" s="321" t="s">
        <v>154</v>
      </c>
      <c r="D27" s="321" t="s">
        <v>168</v>
      </c>
      <c r="E27" s="321" t="s">
        <v>67</v>
      </c>
      <c r="F27" s="320" t="s">
        <v>169</v>
      </c>
      <c r="G27" s="321" t="s">
        <v>82</v>
      </c>
      <c r="H27" s="195">
        <v>3</v>
      </c>
      <c r="J27" s="321">
        <v>1</v>
      </c>
      <c r="K27" s="321"/>
      <c r="L27" s="89">
        <v>0.98</v>
      </c>
      <c r="M27">
        <v>1</v>
      </c>
      <c r="O27">
        <v>5</v>
      </c>
    </row>
    <row r="28" spans="1:15" x14ac:dyDescent="0.35">
      <c r="A28" s="64" t="s">
        <v>2609</v>
      </c>
      <c r="B28" s="356" t="s">
        <v>2610</v>
      </c>
      <c r="C28" s="321" t="s">
        <v>154</v>
      </c>
      <c r="D28" s="321" t="s">
        <v>199</v>
      </c>
      <c r="E28" s="321" t="s">
        <v>214</v>
      </c>
      <c r="F28" s="320" t="s">
        <v>212</v>
      </c>
      <c r="G28" s="321" t="s">
        <v>82</v>
      </c>
      <c r="H28" s="195">
        <v>1.8782608695652177E-3</v>
      </c>
      <c r="J28" s="321">
        <v>0.25</v>
      </c>
      <c r="K28" s="321"/>
      <c r="L28" s="89">
        <v>1</v>
      </c>
      <c r="M28">
        <v>1</v>
      </c>
      <c r="O28">
        <v>7</v>
      </c>
    </row>
    <row r="29" spans="1:15" x14ac:dyDescent="0.35">
      <c r="A29" s="64" t="s">
        <v>2751</v>
      </c>
      <c r="B29" s="321" t="s">
        <v>2425</v>
      </c>
      <c r="C29" s="321" t="s">
        <v>154</v>
      </c>
      <c r="D29" s="321" t="s">
        <v>155</v>
      </c>
      <c r="E29" s="321" t="s">
        <v>220</v>
      </c>
      <c r="F29" s="320" t="s">
        <v>201</v>
      </c>
      <c r="G29" s="321" t="s">
        <v>82</v>
      </c>
      <c r="H29" s="195">
        <v>4.8212E-4</v>
      </c>
      <c r="J29" s="321">
        <v>1</v>
      </c>
      <c r="K29" s="321"/>
      <c r="L29" s="89">
        <v>1.0311999999999999</v>
      </c>
      <c r="M29">
        <v>1</v>
      </c>
      <c r="O29">
        <v>10</v>
      </c>
    </row>
    <row r="30" spans="1:15" x14ac:dyDescent="0.35">
      <c r="A30" s="64" t="s">
        <v>2386</v>
      </c>
      <c r="B30" s="321" t="s">
        <v>2388</v>
      </c>
      <c r="C30" s="321" t="s">
        <v>154</v>
      </c>
      <c r="D30" s="321" t="s">
        <v>199</v>
      </c>
      <c r="E30" s="321" t="s">
        <v>200</v>
      </c>
      <c r="F30" s="320" t="s">
        <v>201</v>
      </c>
      <c r="G30" s="321" t="s">
        <v>82</v>
      </c>
      <c r="H30" s="195">
        <v>1.2945230835262726E-3</v>
      </c>
      <c r="J30" s="321">
        <v>8.3333333333333339</v>
      </c>
      <c r="K30" s="321"/>
      <c r="L30" s="89">
        <v>0.92465934537590888</v>
      </c>
      <c r="M30">
        <v>1</v>
      </c>
      <c r="O30">
        <v>10</v>
      </c>
    </row>
    <row r="31" spans="1:15" x14ac:dyDescent="0.35">
      <c r="A31" s="64" t="s">
        <v>2387</v>
      </c>
      <c r="B31" s="321" t="s">
        <v>2389</v>
      </c>
      <c r="C31" s="321" t="s">
        <v>154</v>
      </c>
      <c r="D31" s="321" t="s">
        <v>199</v>
      </c>
      <c r="E31" s="321" t="s">
        <v>200</v>
      </c>
      <c r="F31" s="320" t="s">
        <v>201</v>
      </c>
      <c r="G31" s="321" t="s">
        <v>82</v>
      </c>
      <c r="H31" s="195">
        <v>1.2945230835262726E-3</v>
      </c>
      <c r="J31" s="321">
        <v>1</v>
      </c>
      <c r="K31" s="321"/>
      <c r="L31" s="89">
        <v>0.92465934537590888</v>
      </c>
      <c r="M31">
        <v>1</v>
      </c>
      <c r="O31">
        <v>10</v>
      </c>
    </row>
    <row r="32" spans="1:15" x14ac:dyDescent="0.35">
      <c r="A32" s="64" t="s">
        <v>2745</v>
      </c>
      <c r="B32" s="321" t="s">
        <v>2418</v>
      </c>
      <c r="C32" s="321" t="s">
        <v>154</v>
      </c>
      <c r="D32" s="321" t="s">
        <v>168</v>
      </c>
      <c r="E32" s="321" t="s">
        <v>220</v>
      </c>
      <c r="F32" s="320" t="s">
        <v>2442</v>
      </c>
      <c r="G32" s="321" t="s">
        <v>82</v>
      </c>
      <c r="H32" s="195">
        <v>4.3499999999999997E-3</v>
      </c>
      <c r="J32" s="321">
        <v>1</v>
      </c>
      <c r="K32" s="321"/>
      <c r="L32" s="89">
        <v>0.98499999999999999</v>
      </c>
      <c r="M32">
        <v>1</v>
      </c>
      <c r="O32">
        <v>10</v>
      </c>
    </row>
    <row r="33" spans="1:15" x14ac:dyDescent="0.35">
      <c r="A33" s="265" t="s">
        <v>2552</v>
      </c>
      <c r="B33" s="321" t="s">
        <v>2555</v>
      </c>
      <c r="C33" s="321" t="s">
        <v>154</v>
      </c>
      <c r="D33" s="321" t="s">
        <v>199</v>
      </c>
      <c r="E33" s="321" t="s">
        <v>70</v>
      </c>
      <c r="F33" s="320" t="s">
        <v>201</v>
      </c>
      <c r="G33" s="321" t="s">
        <v>82</v>
      </c>
      <c r="H33" s="195">
        <v>0.01</v>
      </c>
      <c r="J33" s="321">
        <v>1</v>
      </c>
      <c r="K33" s="321"/>
      <c r="L33" s="89">
        <v>0.98</v>
      </c>
      <c r="M33">
        <v>2</v>
      </c>
      <c r="O33">
        <v>10</v>
      </c>
    </row>
    <row r="34" spans="1:15" x14ac:dyDescent="0.35">
      <c r="A34" s="64" t="s">
        <v>2367</v>
      </c>
      <c r="B34" s="321" t="s">
        <v>2372</v>
      </c>
      <c r="C34" s="321" t="s">
        <v>154</v>
      </c>
      <c r="D34" s="321" t="s">
        <v>199</v>
      </c>
      <c r="E34" s="321" t="s">
        <v>69</v>
      </c>
      <c r="F34" s="320" t="s">
        <v>201</v>
      </c>
      <c r="G34" s="321" t="s">
        <v>82</v>
      </c>
      <c r="H34" s="195">
        <v>1.7047868186433539E-2</v>
      </c>
      <c r="J34" s="321">
        <v>1</v>
      </c>
      <c r="K34" s="321"/>
      <c r="L34" s="89">
        <v>0.87556301899925537</v>
      </c>
      <c r="M34">
        <v>1</v>
      </c>
      <c r="O34">
        <v>10</v>
      </c>
    </row>
    <row r="35" spans="1:15" x14ac:dyDescent="0.35">
      <c r="A35" s="64" t="s">
        <v>2368</v>
      </c>
      <c r="B35" s="321" t="s">
        <v>2373</v>
      </c>
      <c r="C35" s="321" t="s">
        <v>154</v>
      </c>
      <c r="D35" s="321" t="s">
        <v>168</v>
      </c>
      <c r="E35" s="321" t="s">
        <v>69</v>
      </c>
      <c r="F35" s="320" t="s">
        <v>209</v>
      </c>
      <c r="G35" s="321" t="s">
        <v>82</v>
      </c>
      <c r="H35" s="195">
        <v>1.7047868186433539E-2</v>
      </c>
      <c r="J35" s="321">
        <v>1</v>
      </c>
      <c r="K35" s="321"/>
      <c r="L35" s="89">
        <v>0.87556301899925537</v>
      </c>
      <c r="M35">
        <v>1</v>
      </c>
      <c r="O35">
        <v>10</v>
      </c>
    </row>
    <row r="36" spans="1:15" x14ac:dyDescent="0.35">
      <c r="A36" s="265" t="s">
        <v>2551</v>
      </c>
      <c r="B36" s="321" t="s">
        <v>2554</v>
      </c>
      <c r="C36" s="321" t="s">
        <v>154</v>
      </c>
      <c r="D36" s="321" t="s">
        <v>168</v>
      </c>
      <c r="E36" s="321" t="s">
        <v>70</v>
      </c>
      <c r="F36" s="320" t="s">
        <v>2550</v>
      </c>
      <c r="G36" s="321" t="s">
        <v>82</v>
      </c>
      <c r="H36" s="195">
        <v>0.02</v>
      </c>
      <c r="J36" s="321">
        <v>1</v>
      </c>
      <c r="K36" s="321"/>
      <c r="L36" s="89">
        <v>0.98</v>
      </c>
      <c r="M36">
        <v>2</v>
      </c>
      <c r="O36">
        <v>10</v>
      </c>
    </row>
    <row r="37" spans="1:15" x14ac:dyDescent="0.35">
      <c r="A37" s="265" t="s">
        <v>2638</v>
      </c>
      <c r="B37" s="321" t="s">
        <v>2553</v>
      </c>
      <c r="C37" s="321" t="s">
        <v>154</v>
      </c>
      <c r="D37" s="321" t="s">
        <v>168</v>
      </c>
      <c r="E37" s="321" t="s">
        <v>70</v>
      </c>
      <c r="F37" s="320" t="s">
        <v>169</v>
      </c>
      <c r="G37" s="321" t="s">
        <v>82</v>
      </c>
      <c r="H37" s="195">
        <v>0.03</v>
      </c>
      <c r="J37" s="321">
        <v>1</v>
      </c>
      <c r="K37" s="321"/>
      <c r="L37" s="89">
        <v>0.98</v>
      </c>
      <c r="M37">
        <v>2</v>
      </c>
      <c r="O37">
        <v>10</v>
      </c>
    </row>
    <row r="38" spans="1:15" x14ac:dyDescent="0.35">
      <c r="A38" s="64" t="s">
        <v>2562</v>
      </c>
      <c r="B38" s="321" t="s">
        <v>2564</v>
      </c>
      <c r="C38" s="321" t="s">
        <v>154</v>
      </c>
      <c r="D38" s="321" t="s">
        <v>199</v>
      </c>
      <c r="E38" s="321" t="s">
        <v>2250</v>
      </c>
      <c r="F38" s="320" t="s">
        <v>2560</v>
      </c>
      <c r="G38" s="321" t="s">
        <v>82</v>
      </c>
      <c r="H38" s="195">
        <v>3.5999999999999997E-2</v>
      </c>
      <c r="J38" s="321">
        <v>1</v>
      </c>
      <c r="K38" s="321"/>
      <c r="L38" s="89">
        <v>0.98</v>
      </c>
      <c r="M38">
        <v>1</v>
      </c>
      <c r="O38">
        <v>10</v>
      </c>
    </row>
    <row r="39" spans="1:15" x14ac:dyDescent="0.35">
      <c r="A39" s="64" t="s">
        <v>2561</v>
      </c>
      <c r="B39" s="321" t="s">
        <v>2563</v>
      </c>
      <c r="C39" s="321" t="s">
        <v>154</v>
      </c>
      <c r="D39" s="321" t="s">
        <v>199</v>
      </c>
      <c r="E39" s="321" t="s">
        <v>2250</v>
      </c>
      <c r="F39" s="320" t="s">
        <v>253</v>
      </c>
      <c r="G39" s="321" t="s">
        <v>82</v>
      </c>
      <c r="H39" s="195">
        <v>3.9E-2</v>
      </c>
      <c r="J39" s="321">
        <v>1</v>
      </c>
      <c r="K39" s="321"/>
      <c r="L39" s="89">
        <v>0.98</v>
      </c>
      <c r="M39">
        <v>1</v>
      </c>
      <c r="O39">
        <v>10</v>
      </c>
    </row>
    <row r="40" spans="1:15" x14ac:dyDescent="0.35">
      <c r="A40" s="64" t="s">
        <v>2744</v>
      </c>
      <c r="B40" s="321" t="s">
        <v>2417</v>
      </c>
      <c r="C40" s="321" t="s">
        <v>154</v>
      </c>
      <c r="D40" s="321" t="s">
        <v>168</v>
      </c>
      <c r="E40" s="321" t="s">
        <v>220</v>
      </c>
      <c r="F40" s="320" t="s">
        <v>2442</v>
      </c>
      <c r="G40" s="321" t="s">
        <v>82</v>
      </c>
      <c r="H40" s="195">
        <v>8.2649999999999987E-2</v>
      </c>
      <c r="J40" s="321">
        <v>1</v>
      </c>
      <c r="K40" s="321"/>
      <c r="L40" s="89">
        <v>0.98499999999999999</v>
      </c>
      <c r="M40">
        <v>1</v>
      </c>
      <c r="N40">
        <v>1</v>
      </c>
      <c r="O40">
        <v>10</v>
      </c>
    </row>
    <row r="41" spans="1:15" x14ac:dyDescent="0.35">
      <c r="A41" s="64" t="s">
        <v>2742</v>
      </c>
      <c r="B41" s="321" t="s">
        <v>2415</v>
      </c>
      <c r="C41" s="321" t="s">
        <v>154</v>
      </c>
      <c r="D41" s="321" t="s">
        <v>155</v>
      </c>
      <c r="E41" s="321" t="s">
        <v>220</v>
      </c>
      <c r="F41" s="320" t="s">
        <v>2585</v>
      </c>
      <c r="G41" s="321" t="s">
        <v>82</v>
      </c>
      <c r="H41" s="195">
        <v>8.8999999999999996E-2</v>
      </c>
      <c r="J41" s="321">
        <v>0.1</v>
      </c>
      <c r="K41" s="321"/>
      <c r="L41" s="89">
        <v>1</v>
      </c>
      <c r="M41">
        <v>2</v>
      </c>
      <c r="O41">
        <v>10</v>
      </c>
    </row>
    <row r="42" spans="1:15" x14ac:dyDescent="0.35">
      <c r="A42" s="64" t="s">
        <v>2200</v>
      </c>
      <c r="B42" s="321" t="s">
        <v>2195</v>
      </c>
      <c r="C42" s="321" t="s">
        <v>154</v>
      </c>
      <c r="D42" s="321" t="s">
        <v>199</v>
      </c>
      <c r="E42" s="321" t="s">
        <v>65</v>
      </c>
      <c r="F42" s="320" t="s">
        <v>156</v>
      </c>
      <c r="G42" s="321" t="s">
        <v>82</v>
      </c>
      <c r="H42" s="195">
        <v>9.5000000000000001E-2</v>
      </c>
      <c r="J42" s="321">
        <v>1</v>
      </c>
      <c r="K42" s="321"/>
      <c r="L42" s="89">
        <v>1</v>
      </c>
      <c r="M42">
        <v>3</v>
      </c>
      <c r="O42">
        <v>10</v>
      </c>
    </row>
    <row r="43" spans="1:15" x14ac:dyDescent="0.35">
      <c r="A43" s="64" t="s">
        <v>2670</v>
      </c>
      <c r="B43" s="321" t="s">
        <v>2282</v>
      </c>
      <c r="C43" s="321" t="s">
        <v>154</v>
      </c>
      <c r="D43" s="321" t="s">
        <v>199</v>
      </c>
      <c r="E43" s="321" t="s">
        <v>66</v>
      </c>
      <c r="F43" s="320" t="s">
        <v>156</v>
      </c>
      <c r="G43" s="321" t="s">
        <v>82</v>
      </c>
      <c r="H43" s="195">
        <v>9.6000000000000002E-2</v>
      </c>
      <c r="J43" s="321">
        <v>1</v>
      </c>
      <c r="K43" s="321"/>
      <c r="L43" s="89">
        <v>1</v>
      </c>
      <c r="M43">
        <v>1</v>
      </c>
      <c r="O43">
        <v>10</v>
      </c>
    </row>
    <row r="44" spans="1:15" x14ac:dyDescent="0.35">
      <c r="A44" s="64" t="s">
        <v>2672</v>
      </c>
      <c r="B44" s="321" t="s">
        <v>2284</v>
      </c>
      <c r="C44" s="321" t="s">
        <v>154</v>
      </c>
      <c r="D44" s="321" t="s">
        <v>199</v>
      </c>
      <c r="E44" s="321" t="s">
        <v>2250</v>
      </c>
      <c r="F44" s="320" t="s">
        <v>253</v>
      </c>
      <c r="G44" s="321" t="s">
        <v>82</v>
      </c>
      <c r="H44" s="195">
        <v>0.14000000000000001</v>
      </c>
      <c r="J44" s="321">
        <v>1</v>
      </c>
      <c r="K44" s="321"/>
      <c r="L44" s="89">
        <v>1</v>
      </c>
      <c r="M44">
        <v>1</v>
      </c>
      <c r="N44">
        <v>0.2</v>
      </c>
      <c r="O44">
        <v>10</v>
      </c>
    </row>
    <row r="45" spans="1:15" x14ac:dyDescent="0.35">
      <c r="A45" s="64" t="s">
        <v>2210</v>
      </c>
      <c r="B45" s="321" t="s">
        <v>2197</v>
      </c>
      <c r="C45" s="321" t="s">
        <v>2202</v>
      </c>
      <c r="D45" s="321" t="s">
        <v>155</v>
      </c>
      <c r="E45" s="321" t="s">
        <v>65</v>
      </c>
      <c r="F45" s="320" t="s">
        <v>156</v>
      </c>
      <c r="G45" s="321" t="s">
        <v>82</v>
      </c>
      <c r="H45" s="195">
        <v>0.16600000000000001</v>
      </c>
      <c r="J45" s="321">
        <v>1</v>
      </c>
      <c r="K45" s="321"/>
      <c r="L45" s="89">
        <v>1</v>
      </c>
      <c r="M45">
        <v>1</v>
      </c>
      <c r="O45">
        <v>10</v>
      </c>
    </row>
    <row r="46" spans="1:15" x14ac:dyDescent="0.35">
      <c r="A46" s="64" t="s">
        <v>2725</v>
      </c>
      <c r="B46" s="321" t="s">
        <v>2363</v>
      </c>
      <c r="C46" s="321" t="s">
        <v>2259</v>
      </c>
      <c r="D46" s="321" t="s">
        <v>206</v>
      </c>
      <c r="E46" s="321" t="s">
        <v>69</v>
      </c>
      <c r="F46" s="320" t="s">
        <v>212</v>
      </c>
      <c r="G46" s="321" t="s">
        <v>82</v>
      </c>
      <c r="H46" s="195">
        <v>0.21739130434782611</v>
      </c>
      <c r="J46" s="321">
        <v>1</v>
      </c>
      <c r="K46" s="321"/>
      <c r="L46" s="89">
        <v>1</v>
      </c>
      <c r="N46">
        <v>1</v>
      </c>
      <c r="O46">
        <v>10</v>
      </c>
    </row>
    <row r="47" spans="1:15" x14ac:dyDescent="0.35">
      <c r="A47" s="64" t="s">
        <v>2760</v>
      </c>
      <c r="B47" s="321" t="s">
        <v>2484</v>
      </c>
      <c r="C47" s="321" t="s">
        <v>2259</v>
      </c>
      <c r="D47" s="321" t="s">
        <v>206</v>
      </c>
      <c r="E47" s="321" t="s">
        <v>533</v>
      </c>
      <c r="F47" s="320" t="s">
        <v>212</v>
      </c>
      <c r="G47" s="321" t="s">
        <v>82</v>
      </c>
      <c r="H47" s="195">
        <v>0.21739130434782611</v>
      </c>
      <c r="J47" s="321">
        <v>1</v>
      </c>
      <c r="K47" s="321"/>
      <c r="L47" s="89">
        <v>1</v>
      </c>
      <c r="N47">
        <v>1</v>
      </c>
      <c r="O47">
        <v>10</v>
      </c>
    </row>
    <row r="48" spans="1:15" x14ac:dyDescent="0.35">
      <c r="A48" s="64" t="s">
        <v>2772</v>
      </c>
      <c r="B48" s="356" t="s">
        <v>2491</v>
      </c>
      <c r="C48" s="321" t="s">
        <v>2259</v>
      </c>
      <c r="D48" s="321" t="s">
        <v>206</v>
      </c>
      <c r="E48" s="321" t="s">
        <v>533</v>
      </c>
      <c r="F48" s="320" t="s">
        <v>212</v>
      </c>
      <c r="G48" s="321" t="s">
        <v>82</v>
      </c>
      <c r="H48" s="195">
        <v>0.21739130434782611</v>
      </c>
      <c r="J48" s="321">
        <v>1</v>
      </c>
      <c r="K48" s="321"/>
      <c r="L48" s="89">
        <v>1</v>
      </c>
      <c r="N48">
        <v>1</v>
      </c>
      <c r="O48">
        <v>10</v>
      </c>
    </row>
    <row r="49" spans="1:15" x14ac:dyDescent="0.35">
      <c r="A49" s="64" t="s">
        <v>2693</v>
      </c>
      <c r="B49" s="321" t="s">
        <v>2319</v>
      </c>
      <c r="C49" s="321" t="s">
        <v>154</v>
      </c>
      <c r="D49" s="321" t="s">
        <v>199</v>
      </c>
      <c r="E49" s="321" t="s">
        <v>70</v>
      </c>
      <c r="F49" s="320" t="s">
        <v>156</v>
      </c>
      <c r="G49" s="321" t="s">
        <v>82</v>
      </c>
      <c r="H49" s="195">
        <v>0.29070000000000001</v>
      </c>
      <c r="J49" s="321">
        <v>1</v>
      </c>
      <c r="K49" s="321"/>
      <c r="L49" s="89">
        <v>0.98</v>
      </c>
      <c r="M49">
        <v>2</v>
      </c>
      <c r="O49">
        <v>10</v>
      </c>
    </row>
    <row r="50" spans="1:15" x14ac:dyDescent="0.35">
      <c r="A50" s="64" t="s">
        <v>2171</v>
      </c>
      <c r="B50" s="319" t="s">
        <v>2173</v>
      </c>
      <c r="C50" s="321" t="s">
        <v>154</v>
      </c>
      <c r="D50" s="321" t="s">
        <v>155</v>
      </c>
      <c r="E50" s="321" t="s">
        <v>65</v>
      </c>
      <c r="F50" s="320" t="s">
        <v>156</v>
      </c>
      <c r="G50" s="321" t="s">
        <v>82</v>
      </c>
      <c r="H50" s="195">
        <v>1</v>
      </c>
      <c r="J50" s="321">
        <v>1</v>
      </c>
      <c r="K50" s="321"/>
      <c r="L50" s="89">
        <v>1</v>
      </c>
      <c r="M50">
        <v>4</v>
      </c>
      <c r="O50">
        <v>10</v>
      </c>
    </row>
    <row r="51" spans="1:15" x14ac:dyDescent="0.35">
      <c r="A51" s="64" t="s">
        <v>2732</v>
      </c>
      <c r="B51" s="321" t="s">
        <v>2404</v>
      </c>
      <c r="C51" s="321" t="s">
        <v>154</v>
      </c>
      <c r="D51" s="321" t="s">
        <v>155</v>
      </c>
      <c r="E51" s="321" t="s">
        <v>220</v>
      </c>
      <c r="F51" s="320" t="s">
        <v>2578</v>
      </c>
      <c r="G51" s="321" t="s">
        <v>82</v>
      </c>
      <c r="H51" s="195">
        <v>1</v>
      </c>
      <c r="J51" s="321">
        <v>0.2</v>
      </c>
      <c r="K51" s="321"/>
      <c r="L51" s="89">
        <v>1</v>
      </c>
      <c r="N51">
        <v>1</v>
      </c>
      <c r="O51">
        <v>10</v>
      </c>
    </row>
    <row r="52" spans="1:15" x14ac:dyDescent="0.35">
      <c r="A52" s="64" t="s">
        <v>2722</v>
      </c>
      <c r="B52" s="321" t="s">
        <v>2355</v>
      </c>
      <c r="C52" s="321" t="s">
        <v>154</v>
      </c>
      <c r="D52" s="321" t="s">
        <v>199</v>
      </c>
      <c r="E52" s="321" t="s">
        <v>241</v>
      </c>
      <c r="F52" s="320" t="s">
        <v>201</v>
      </c>
      <c r="G52" s="321" t="s">
        <v>82</v>
      </c>
      <c r="H52" s="195">
        <v>2.0926851436312916E-4</v>
      </c>
      <c r="J52" s="321">
        <v>1</v>
      </c>
      <c r="K52" s="321"/>
      <c r="L52" s="89">
        <v>0.90986310592664843</v>
      </c>
      <c r="M52">
        <v>1</v>
      </c>
      <c r="O52">
        <v>15</v>
      </c>
    </row>
    <row r="53" spans="1:15" x14ac:dyDescent="0.35">
      <c r="A53" s="64" t="s">
        <v>2735</v>
      </c>
      <c r="B53" s="321" t="s">
        <v>2403</v>
      </c>
      <c r="C53" s="321" t="s">
        <v>154</v>
      </c>
      <c r="D53" s="321" t="s">
        <v>199</v>
      </c>
      <c r="E53" s="321" t="s">
        <v>220</v>
      </c>
      <c r="F53" s="320" t="s">
        <v>201</v>
      </c>
      <c r="G53" s="321" t="s">
        <v>82</v>
      </c>
      <c r="H53" s="195">
        <v>4.5114286321434503E-4</v>
      </c>
      <c r="J53" s="321">
        <v>0.5</v>
      </c>
      <c r="K53" s="321"/>
      <c r="L53" s="89">
        <v>1.01</v>
      </c>
      <c r="M53">
        <v>6</v>
      </c>
      <c r="O53">
        <v>15</v>
      </c>
    </row>
    <row r="54" spans="1:15" x14ac:dyDescent="0.35">
      <c r="A54" s="64" t="s">
        <v>2369</v>
      </c>
      <c r="B54" s="321" t="s">
        <v>2375</v>
      </c>
      <c r="C54" s="321" t="s">
        <v>154</v>
      </c>
      <c r="D54" s="321" t="s">
        <v>199</v>
      </c>
      <c r="E54" s="321" t="s">
        <v>69</v>
      </c>
      <c r="F54" s="320" t="s">
        <v>201</v>
      </c>
      <c r="G54" s="321" t="s">
        <v>82</v>
      </c>
      <c r="H54" s="195">
        <v>1.8942075762703931E-3</v>
      </c>
      <c r="J54" s="321">
        <v>1</v>
      </c>
      <c r="K54" s="321"/>
      <c r="L54" s="89">
        <v>0.87556301899925537</v>
      </c>
      <c r="M54">
        <v>1</v>
      </c>
      <c r="O54">
        <v>15</v>
      </c>
    </row>
    <row r="55" spans="1:15" x14ac:dyDescent="0.35">
      <c r="A55" s="64" t="s">
        <v>2370</v>
      </c>
      <c r="B55" s="321" t="s">
        <v>2376</v>
      </c>
      <c r="C55" s="321" t="s">
        <v>154</v>
      </c>
      <c r="D55" s="321" t="s">
        <v>168</v>
      </c>
      <c r="E55" s="321" t="s">
        <v>69</v>
      </c>
      <c r="F55" s="320" t="s">
        <v>209</v>
      </c>
      <c r="G55" s="321" t="s">
        <v>82</v>
      </c>
      <c r="H55" s="195">
        <v>1.8942075762703931E-3</v>
      </c>
      <c r="J55" s="321">
        <v>1</v>
      </c>
      <c r="K55" s="321"/>
      <c r="L55" s="89">
        <v>0.87556301899925537</v>
      </c>
      <c r="M55">
        <v>1</v>
      </c>
      <c r="O55">
        <v>15</v>
      </c>
    </row>
    <row r="56" spans="1:15" x14ac:dyDescent="0.35">
      <c r="A56" s="64" t="s">
        <v>2611</v>
      </c>
      <c r="B56" s="356" t="s">
        <v>2612</v>
      </c>
      <c r="C56" s="321" t="s">
        <v>154</v>
      </c>
      <c r="D56" s="321" t="s">
        <v>199</v>
      </c>
      <c r="E56" s="321" t="s">
        <v>214</v>
      </c>
      <c r="F56" s="320" t="s">
        <v>212</v>
      </c>
      <c r="G56" s="321" t="s">
        <v>82</v>
      </c>
      <c r="H56" s="195">
        <v>2.156521739130435E-3</v>
      </c>
      <c r="J56" s="321">
        <v>0.25</v>
      </c>
      <c r="K56" s="321"/>
      <c r="L56" s="89">
        <v>1</v>
      </c>
      <c r="M56">
        <v>1</v>
      </c>
      <c r="O56">
        <v>15</v>
      </c>
    </row>
    <row r="57" spans="1:15" x14ac:dyDescent="0.35">
      <c r="A57" s="64" t="s">
        <v>2660</v>
      </c>
      <c r="B57" s="321" t="s">
        <v>2230</v>
      </c>
      <c r="C57" s="321" t="s">
        <v>154</v>
      </c>
      <c r="D57" s="321" t="s">
        <v>168</v>
      </c>
      <c r="E57" s="321" t="s">
        <v>67</v>
      </c>
      <c r="F57" s="320" t="s">
        <v>169</v>
      </c>
      <c r="G57" s="321" t="s">
        <v>82</v>
      </c>
      <c r="H57" s="195">
        <v>3.5500000000000006E-3</v>
      </c>
      <c r="J57" s="321">
        <v>1</v>
      </c>
      <c r="K57" s="321"/>
      <c r="L57" s="89">
        <v>0.95480225988700573</v>
      </c>
      <c r="M57">
        <v>1</v>
      </c>
      <c r="O57">
        <v>15</v>
      </c>
    </row>
    <row r="58" spans="1:15" x14ac:dyDescent="0.35">
      <c r="A58" s="64" t="s">
        <v>2740</v>
      </c>
      <c r="B58" s="321" t="s">
        <v>2413</v>
      </c>
      <c r="C58" s="321" t="s">
        <v>154</v>
      </c>
      <c r="D58" s="321" t="s">
        <v>155</v>
      </c>
      <c r="E58" s="321" t="s">
        <v>220</v>
      </c>
      <c r="F58" s="320" t="s">
        <v>221</v>
      </c>
      <c r="G58" s="321" t="s">
        <v>82</v>
      </c>
      <c r="H58" s="195">
        <v>2.56464E-2</v>
      </c>
      <c r="J58" s="321">
        <v>1</v>
      </c>
      <c r="K58" s="321"/>
      <c r="L58" s="89">
        <v>1.0149999999999999</v>
      </c>
      <c r="M58">
        <v>1</v>
      </c>
      <c r="O58">
        <v>15</v>
      </c>
    </row>
    <row r="59" spans="1:15" x14ac:dyDescent="0.35">
      <c r="A59" s="64" t="s">
        <v>2307</v>
      </c>
      <c r="B59" s="58" t="s">
        <v>2303</v>
      </c>
      <c r="C59" s="321" t="s">
        <v>154</v>
      </c>
      <c r="D59" s="321" t="s">
        <v>155</v>
      </c>
      <c r="E59" s="321" t="s">
        <v>66</v>
      </c>
      <c r="F59" s="320" t="s">
        <v>253</v>
      </c>
      <c r="G59" s="321" t="s">
        <v>82</v>
      </c>
      <c r="H59" s="195">
        <v>5.0116865018980945E-2</v>
      </c>
      <c r="J59" s="321">
        <v>1</v>
      </c>
      <c r="K59" s="321"/>
      <c r="L59" s="89">
        <v>1</v>
      </c>
      <c r="M59">
        <v>1</v>
      </c>
      <c r="O59">
        <v>15</v>
      </c>
    </row>
    <row r="60" spans="1:15" x14ac:dyDescent="0.35">
      <c r="A60" s="64" t="s">
        <v>2663</v>
      </c>
      <c r="B60" s="321" t="s">
        <v>2248</v>
      </c>
      <c r="C60" s="321" t="s">
        <v>2249</v>
      </c>
      <c r="D60" s="321" t="s">
        <v>206</v>
      </c>
      <c r="E60" s="321" t="s">
        <v>194</v>
      </c>
      <c r="F60" s="320" t="s">
        <v>2443</v>
      </c>
      <c r="G60" s="321" t="s">
        <v>82</v>
      </c>
      <c r="H60" s="195">
        <v>0.1</v>
      </c>
      <c r="J60" s="321">
        <v>1</v>
      </c>
      <c r="K60" s="321"/>
      <c r="L60" s="89">
        <v>1</v>
      </c>
      <c r="M60">
        <v>2</v>
      </c>
      <c r="O60">
        <v>15</v>
      </c>
    </row>
    <row r="61" spans="1:15" x14ac:dyDescent="0.35">
      <c r="A61" s="64" t="s">
        <v>2756</v>
      </c>
      <c r="B61" s="321" t="s">
        <v>2430</v>
      </c>
      <c r="C61" s="321" t="s">
        <v>154</v>
      </c>
      <c r="D61" s="321" t="s">
        <v>168</v>
      </c>
      <c r="E61" s="321" t="s">
        <v>220</v>
      </c>
      <c r="F61" s="320" t="s">
        <v>2604</v>
      </c>
      <c r="G61" s="321" t="s">
        <v>82</v>
      </c>
      <c r="H61" s="195">
        <v>0.155</v>
      </c>
      <c r="J61" s="321">
        <v>1</v>
      </c>
      <c r="K61" s="321"/>
      <c r="L61" s="89">
        <v>0.98499999999999999</v>
      </c>
      <c r="M61">
        <v>1</v>
      </c>
      <c r="O61">
        <v>15</v>
      </c>
    </row>
    <row r="62" spans="1:15" x14ac:dyDescent="0.35">
      <c r="A62" s="64" t="s">
        <v>2737</v>
      </c>
      <c r="B62" s="321" t="s">
        <v>2411</v>
      </c>
      <c r="C62" s="321" t="s">
        <v>154</v>
      </c>
      <c r="D62" s="321" t="s">
        <v>155</v>
      </c>
      <c r="E62" s="321" t="s">
        <v>220</v>
      </c>
      <c r="F62" s="320" t="s">
        <v>221</v>
      </c>
      <c r="G62" s="321" t="s">
        <v>82</v>
      </c>
      <c r="H62" s="195">
        <v>0.19600000000000001</v>
      </c>
      <c r="J62" s="321">
        <v>1</v>
      </c>
      <c r="K62" s="321"/>
      <c r="L62" s="89">
        <v>1.0149999999999999</v>
      </c>
      <c r="M62">
        <v>1</v>
      </c>
      <c r="O62">
        <v>15</v>
      </c>
    </row>
    <row r="63" spans="1:15" x14ac:dyDescent="0.35">
      <c r="A63" s="64" t="s">
        <v>2754</v>
      </c>
      <c r="B63" s="321" t="s">
        <v>2428</v>
      </c>
      <c r="C63" s="321" t="s">
        <v>154</v>
      </c>
      <c r="D63" s="321" t="s">
        <v>155</v>
      </c>
      <c r="E63" s="321" t="s">
        <v>220</v>
      </c>
      <c r="F63" s="320" t="s">
        <v>201</v>
      </c>
      <c r="G63" s="321" t="s">
        <v>82</v>
      </c>
      <c r="H63" s="195">
        <v>0.2</v>
      </c>
      <c r="J63" s="321">
        <v>1</v>
      </c>
      <c r="K63" s="321"/>
      <c r="L63" s="89">
        <v>1</v>
      </c>
      <c r="M63">
        <v>1</v>
      </c>
      <c r="O63">
        <v>15</v>
      </c>
    </row>
    <row r="64" spans="1:15" x14ac:dyDescent="0.35">
      <c r="A64" s="64" t="s">
        <v>2457</v>
      </c>
      <c r="B64" s="321" t="s">
        <v>2459</v>
      </c>
      <c r="C64" s="321" t="s">
        <v>154</v>
      </c>
      <c r="D64" s="321" t="s">
        <v>199</v>
      </c>
      <c r="E64" s="321" t="s">
        <v>232</v>
      </c>
      <c r="F64" s="320" t="s">
        <v>233</v>
      </c>
      <c r="G64" s="321" t="s">
        <v>82</v>
      </c>
      <c r="H64" s="195">
        <v>0.21579999999999999</v>
      </c>
      <c r="J64" s="321">
        <v>1</v>
      </c>
      <c r="K64" s="321"/>
      <c r="L64" s="89">
        <v>1</v>
      </c>
      <c r="M64">
        <v>1</v>
      </c>
      <c r="O64">
        <v>15</v>
      </c>
    </row>
    <row r="65" spans="1:15" x14ac:dyDescent="0.35">
      <c r="A65" s="64" t="s">
        <v>2308</v>
      </c>
      <c r="B65" s="58" t="s">
        <v>2304</v>
      </c>
      <c r="C65" s="321" t="s">
        <v>154</v>
      </c>
      <c r="D65" s="321" t="s">
        <v>155</v>
      </c>
      <c r="E65" s="321" t="s">
        <v>66</v>
      </c>
      <c r="F65" s="320" t="s">
        <v>253</v>
      </c>
      <c r="G65" s="321" t="s">
        <v>82</v>
      </c>
      <c r="H65" s="195">
        <v>0.26812151014720248</v>
      </c>
      <c r="J65" s="321">
        <v>1</v>
      </c>
      <c r="K65" s="321"/>
      <c r="L65" s="89">
        <v>1</v>
      </c>
      <c r="M65">
        <v>1</v>
      </c>
      <c r="O65">
        <v>15</v>
      </c>
    </row>
    <row r="66" spans="1:15" x14ac:dyDescent="0.35">
      <c r="A66" s="64" t="s">
        <v>2305</v>
      </c>
      <c r="B66" s="58" t="s">
        <v>2301</v>
      </c>
      <c r="C66" s="321" t="s">
        <v>154</v>
      </c>
      <c r="D66" s="321" t="s">
        <v>155</v>
      </c>
      <c r="E66" s="321" t="s">
        <v>66</v>
      </c>
      <c r="F66" s="320" t="s">
        <v>247</v>
      </c>
      <c r="G66" s="321" t="s">
        <v>82</v>
      </c>
      <c r="H66" s="195">
        <v>0.58399999999999996</v>
      </c>
      <c r="J66" s="321">
        <v>1</v>
      </c>
      <c r="K66" s="321"/>
      <c r="L66" s="89">
        <v>1</v>
      </c>
      <c r="M66">
        <v>1</v>
      </c>
      <c r="O66">
        <v>15</v>
      </c>
    </row>
    <row r="67" spans="1:15" x14ac:dyDescent="0.35">
      <c r="A67" s="64" t="s">
        <v>2206</v>
      </c>
      <c r="B67" s="319" t="s">
        <v>2179</v>
      </c>
      <c r="C67" s="321" t="s">
        <v>2180</v>
      </c>
      <c r="D67" s="321" t="s">
        <v>155</v>
      </c>
      <c r="E67" s="321" t="s">
        <v>65</v>
      </c>
      <c r="F67" s="320" t="s">
        <v>156</v>
      </c>
      <c r="G67" s="321" t="s">
        <v>82</v>
      </c>
      <c r="H67" s="195">
        <v>1</v>
      </c>
      <c r="J67" s="321">
        <v>1</v>
      </c>
      <c r="K67" s="321"/>
      <c r="L67" s="89">
        <v>1</v>
      </c>
      <c r="M67">
        <v>1</v>
      </c>
      <c r="O67">
        <v>15</v>
      </c>
    </row>
    <row r="68" spans="1:15" x14ac:dyDescent="0.35">
      <c r="A68" s="64" t="s">
        <v>2186</v>
      </c>
      <c r="B68" s="321" t="s">
        <v>2183</v>
      </c>
      <c r="C68" s="321" t="s">
        <v>154</v>
      </c>
      <c r="D68" s="321" t="s">
        <v>199</v>
      </c>
      <c r="E68" s="321" t="s">
        <v>65</v>
      </c>
      <c r="F68" s="320" t="s">
        <v>156</v>
      </c>
      <c r="G68" s="321" t="s">
        <v>82</v>
      </c>
      <c r="H68" s="195">
        <v>1</v>
      </c>
      <c r="J68" s="321">
        <v>1</v>
      </c>
      <c r="K68" s="321"/>
      <c r="L68" s="89">
        <v>1</v>
      </c>
      <c r="M68">
        <v>1</v>
      </c>
      <c r="O68">
        <v>15</v>
      </c>
    </row>
    <row r="69" spans="1:15" x14ac:dyDescent="0.35">
      <c r="A69" s="64" t="s">
        <v>2306</v>
      </c>
      <c r="B69" s="58" t="s">
        <v>2302</v>
      </c>
      <c r="C69" s="321" t="s">
        <v>154</v>
      </c>
      <c r="D69" s="321" t="s">
        <v>155</v>
      </c>
      <c r="E69" s="321" t="s">
        <v>66</v>
      </c>
      <c r="F69" s="320" t="s">
        <v>156</v>
      </c>
      <c r="G69" s="321" t="s">
        <v>82</v>
      </c>
      <c r="H69" s="195">
        <v>1</v>
      </c>
      <c r="J69" s="321">
        <v>1</v>
      </c>
      <c r="K69" s="321"/>
      <c r="L69" s="89">
        <v>1</v>
      </c>
      <c r="M69">
        <v>1</v>
      </c>
      <c r="O69">
        <v>15</v>
      </c>
    </row>
    <row r="70" spans="1:15" x14ac:dyDescent="0.35">
      <c r="A70" s="64" t="s">
        <v>2682</v>
      </c>
      <c r="B70" s="321" t="s">
        <v>2293</v>
      </c>
      <c r="C70" s="321" t="s">
        <v>154</v>
      </c>
      <c r="D70" s="321" t="s">
        <v>199</v>
      </c>
      <c r="E70" s="321" t="s">
        <v>2250</v>
      </c>
      <c r="F70" s="320" t="s">
        <v>253</v>
      </c>
      <c r="G70" s="321" t="s">
        <v>82</v>
      </c>
      <c r="H70" s="195">
        <v>3.8294117647058828E-3</v>
      </c>
      <c r="J70" s="321">
        <v>1</v>
      </c>
      <c r="K70" s="321"/>
      <c r="L70" s="89">
        <v>0.98</v>
      </c>
      <c r="M70">
        <v>1</v>
      </c>
      <c r="O70">
        <v>20</v>
      </c>
    </row>
    <row r="71" spans="1:15" x14ac:dyDescent="0.35">
      <c r="A71" s="64" t="s">
        <v>2683</v>
      </c>
      <c r="B71" s="321" t="s">
        <v>2294</v>
      </c>
      <c r="C71" s="321" t="s">
        <v>154</v>
      </c>
      <c r="D71" s="321" t="s">
        <v>199</v>
      </c>
      <c r="E71" s="321" t="s">
        <v>2250</v>
      </c>
      <c r="F71" s="320" t="s">
        <v>253</v>
      </c>
      <c r="G71" s="321" t="s">
        <v>82</v>
      </c>
      <c r="H71" s="195">
        <v>3.8294117647058828E-3</v>
      </c>
      <c r="J71" s="321">
        <v>1</v>
      </c>
      <c r="K71" s="321"/>
      <c r="L71" s="89">
        <v>0.98</v>
      </c>
      <c r="M71">
        <v>1</v>
      </c>
      <c r="O71">
        <v>20</v>
      </c>
    </row>
    <row r="72" spans="1:15" x14ac:dyDescent="0.35">
      <c r="A72" s="64" t="s">
        <v>2669</v>
      </c>
      <c r="B72" s="321" t="s">
        <v>2281</v>
      </c>
      <c r="C72" s="321" t="s">
        <v>154</v>
      </c>
      <c r="D72" s="321" t="s">
        <v>199</v>
      </c>
      <c r="E72" s="321" t="s">
        <v>66</v>
      </c>
      <c r="F72" s="320" t="s">
        <v>156</v>
      </c>
      <c r="G72" s="321" t="s">
        <v>82</v>
      </c>
      <c r="H72" s="195">
        <v>9.6000000000000002E-2</v>
      </c>
      <c r="J72" s="321">
        <v>1</v>
      </c>
      <c r="K72" s="321"/>
      <c r="L72" s="89">
        <v>1</v>
      </c>
      <c r="M72">
        <v>1</v>
      </c>
      <c r="O72">
        <v>20</v>
      </c>
    </row>
    <row r="73" spans="1:15" x14ac:dyDescent="0.35">
      <c r="A73" s="64" t="s">
        <v>2666</v>
      </c>
      <c r="B73" s="321" t="s">
        <v>2300</v>
      </c>
      <c r="C73" s="321" t="s">
        <v>154</v>
      </c>
      <c r="D73" s="321" t="s">
        <v>155</v>
      </c>
      <c r="E73" s="321" t="s">
        <v>66</v>
      </c>
      <c r="F73" s="320" t="s">
        <v>253</v>
      </c>
      <c r="G73" s="321" t="s">
        <v>82</v>
      </c>
      <c r="H73" s="195">
        <v>0.16460099968756312</v>
      </c>
      <c r="J73" s="321">
        <v>0.25</v>
      </c>
      <c r="K73" s="321"/>
      <c r="L73" s="89">
        <v>1</v>
      </c>
      <c r="M73">
        <v>1</v>
      </c>
      <c r="O73">
        <v>20</v>
      </c>
    </row>
    <row r="74" spans="1:15" x14ac:dyDescent="0.35">
      <c r="A74" s="64" t="s">
        <v>2667</v>
      </c>
      <c r="B74" s="321" t="s">
        <v>2299</v>
      </c>
      <c r="C74" s="321" t="s">
        <v>154</v>
      </c>
      <c r="D74" s="321" t="s">
        <v>155</v>
      </c>
      <c r="E74" s="321" t="s">
        <v>66</v>
      </c>
      <c r="F74" s="320" t="s">
        <v>253</v>
      </c>
      <c r="G74" s="321" t="s">
        <v>82</v>
      </c>
      <c r="H74" s="195">
        <v>0.16460099968756312</v>
      </c>
      <c r="J74" s="321">
        <v>0.25</v>
      </c>
      <c r="K74" s="321"/>
      <c r="L74" s="89">
        <v>1</v>
      </c>
      <c r="M74">
        <v>1</v>
      </c>
      <c r="O74">
        <v>20</v>
      </c>
    </row>
    <row r="75" spans="1:15" x14ac:dyDescent="0.35">
      <c r="A75" s="64" t="s">
        <v>2684</v>
      </c>
      <c r="B75" s="321" t="s">
        <v>2295</v>
      </c>
      <c r="C75" s="321" t="s">
        <v>154</v>
      </c>
      <c r="D75" s="321" t="s">
        <v>199</v>
      </c>
      <c r="E75" s="321" t="s">
        <v>2250</v>
      </c>
      <c r="F75" s="320" t="s">
        <v>253</v>
      </c>
      <c r="G75" s="321" t="s">
        <v>82</v>
      </c>
      <c r="H75" s="195">
        <v>0.37019999999999997</v>
      </c>
      <c r="J75" s="321">
        <v>0.1</v>
      </c>
      <c r="K75" s="321"/>
      <c r="L75" s="89">
        <v>0.98</v>
      </c>
      <c r="M75">
        <v>1</v>
      </c>
      <c r="O75">
        <v>20</v>
      </c>
    </row>
    <row r="76" spans="1:15" x14ac:dyDescent="0.35">
      <c r="A76" s="64" t="s">
        <v>2188</v>
      </c>
      <c r="B76" s="321" t="s">
        <v>2184</v>
      </c>
      <c r="C76" s="321" t="s">
        <v>154</v>
      </c>
      <c r="D76" s="321" t="s">
        <v>199</v>
      </c>
      <c r="E76" s="321" t="s">
        <v>65</v>
      </c>
      <c r="F76" s="320" t="s">
        <v>156</v>
      </c>
      <c r="G76" s="321" t="s">
        <v>82</v>
      </c>
      <c r="H76" s="195">
        <v>0.15</v>
      </c>
      <c r="J76" s="321">
        <v>1</v>
      </c>
      <c r="K76" s="321"/>
      <c r="L76" s="89">
        <v>1</v>
      </c>
      <c r="M76">
        <v>1</v>
      </c>
      <c r="O76">
        <v>30</v>
      </c>
    </row>
    <row r="77" spans="1:15" x14ac:dyDescent="0.35">
      <c r="A77" s="64" t="s">
        <v>2652</v>
      </c>
      <c r="B77" s="321" t="s">
        <v>295</v>
      </c>
      <c r="C77" s="321" t="s">
        <v>154</v>
      </c>
      <c r="D77" s="321" t="s">
        <v>161</v>
      </c>
      <c r="E77" s="321" t="s">
        <v>65</v>
      </c>
      <c r="F77" s="320" t="s">
        <v>156</v>
      </c>
      <c r="G77" s="321" t="s">
        <v>82</v>
      </c>
      <c r="H77" s="195">
        <v>1</v>
      </c>
      <c r="J77" s="321">
        <v>1</v>
      </c>
      <c r="K77" s="321"/>
      <c r="L77" s="89">
        <v>1</v>
      </c>
      <c r="M77">
        <v>2</v>
      </c>
      <c r="O77">
        <v>30</v>
      </c>
    </row>
    <row r="78" spans="1:15" x14ac:dyDescent="0.35">
      <c r="A78" s="64" t="s">
        <v>1958</v>
      </c>
      <c r="B78" s="319" t="s">
        <v>1958</v>
      </c>
      <c r="C78" s="321" t="s">
        <v>193</v>
      </c>
      <c r="D78" s="321" t="s">
        <v>194</v>
      </c>
      <c r="E78" s="321" t="s">
        <v>194</v>
      </c>
      <c r="F78" s="320" t="s">
        <v>212</v>
      </c>
      <c r="G78" s="321" t="s">
        <v>82</v>
      </c>
      <c r="H78" s="195">
        <v>0.1</v>
      </c>
      <c r="J78" s="321">
        <v>1</v>
      </c>
      <c r="K78" s="321"/>
      <c r="L78" s="89">
        <v>1</v>
      </c>
      <c r="M78">
        <v>1</v>
      </c>
      <c r="O78">
        <v>45.844447190612613</v>
      </c>
    </row>
    <row r="79" spans="1:15" x14ac:dyDescent="0.35">
      <c r="A79" s="64" t="s">
        <v>192</v>
      </c>
      <c r="B79" s="319" t="s">
        <v>192</v>
      </c>
      <c r="C79" s="321" t="s">
        <v>193</v>
      </c>
      <c r="D79" s="321" t="s">
        <v>194</v>
      </c>
      <c r="E79" s="321" t="s">
        <v>194</v>
      </c>
      <c r="F79" s="320" t="s">
        <v>212</v>
      </c>
      <c r="G79" s="321" t="s">
        <v>82</v>
      </c>
      <c r="H79" s="195">
        <v>0.1</v>
      </c>
      <c r="J79" s="321">
        <v>1</v>
      </c>
      <c r="K79" s="321"/>
      <c r="L79" s="89">
        <v>0.98</v>
      </c>
      <c r="M79">
        <v>1</v>
      </c>
      <c r="O79">
        <v>53.832494807158753</v>
      </c>
    </row>
    <row r="80" spans="1:15" x14ac:dyDescent="0.35">
      <c r="A80" s="64" t="s">
        <v>2199</v>
      </c>
      <c r="B80" s="321" t="s">
        <v>2194</v>
      </c>
      <c r="C80" s="321" t="s">
        <v>154</v>
      </c>
      <c r="D80" s="321" t="s">
        <v>199</v>
      </c>
      <c r="E80" s="321" t="s">
        <v>65</v>
      </c>
      <c r="F80" s="320" t="s">
        <v>156</v>
      </c>
      <c r="G80" s="321" t="s">
        <v>82</v>
      </c>
      <c r="H80" s="195">
        <v>0.14810999999999999</v>
      </c>
      <c r="J80" s="321">
        <v>1</v>
      </c>
      <c r="K80" s="321"/>
      <c r="L80" s="89">
        <v>1</v>
      </c>
      <c r="M80">
        <v>7</v>
      </c>
      <c r="O80">
        <v>60</v>
      </c>
    </row>
    <row r="81" spans="1:17" x14ac:dyDescent="0.35">
      <c r="A81" s="64" t="s">
        <v>2201</v>
      </c>
      <c r="B81" s="321" t="s">
        <v>2196</v>
      </c>
      <c r="C81" s="321" t="s">
        <v>154</v>
      </c>
      <c r="D81" s="321" t="s">
        <v>199</v>
      </c>
      <c r="E81" s="321" t="s">
        <v>65</v>
      </c>
      <c r="F81" s="320" t="s">
        <v>156</v>
      </c>
      <c r="G81" s="321" t="s">
        <v>82</v>
      </c>
      <c r="H81" s="195">
        <v>0.16600000000000001</v>
      </c>
      <c r="J81" s="321">
        <v>1</v>
      </c>
      <c r="K81" s="321"/>
      <c r="L81" s="89">
        <v>1</v>
      </c>
      <c r="M81">
        <v>3</v>
      </c>
      <c r="O81">
        <v>60</v>
      </c>
    </row>
    <row r="82" spans="1:17" x14ac:dyDescent="0.35">
      <c r="A82" s="64" t="s">
        <v>2187</v>
      </c>
      <c r="B82" s="321" t="s">
        <v>2182</v>
      </c>
      <c r="C82" s="321" t="s">
        <v>154</v>
      </c>
      <c r="D82" s="321" t="s">
        <v>199</v>
      </c>
      <c r="E82" s="321" t="s">
        <v>65</v>
      </c>
      <c r="F82" s="320" t="s">
        <v>156</v>
      </c>
      <c r="G82" s="321" t="s">
        <v>82</v>
      </c>
      <c r="H82" s="195">
        <v>1</v>
      </c>
      <c r="J82" s="321">
        <v>1</v>
      </c>
      <c r="K82" s="321"/>
      <c r="L82" s="89">
        <v>1</v>
      </c>
      <c r="M82">
        <v>1</v>
      </c>
      <c r="O82">
        <v>60</v>
      </c>
    </row>
    <row r="83" spans="1:17" x14ac:dyDescent="0.35">
      <c r="A83" s="64" t="s">
        <v>2198</v>
      </c>
      <c r="B83" s="321" t="s">
        <v>2193</v>
      </c>
      <c r="C83" s="321" t="s">
        <v>154</v>
      </c>
      <c r="D83" s="321" t="s">
        <v>155</v>
      </c>
      <c r="E83" s="321" t="s">
        <v>65</v>
      </c>
      <c r="F83" s="320" t="s">
        <v>156</v>
      </c>
      <c r="G83" s="321" t="s">
        <v>82</v>
      </c>
      <c r="H83" s="195">
        <v>1</v>
      </c>
      <c r="J83" s="321">
        <v>1</v>
      </c>
      <c r="K83" s="321"/>
      <c r="L83" s="89">
        <v>1</v>
      </c>
      <c r="M83">
        <v>2</v>
      </c>
      <c r="O83">
        <v>60</v>
      </c>
    </row>
    <row r="84" spans="1:17" x14ac:dyDescent="0.35">
      <c r="A84" s="64" t="s">
        <v>2645</v>
      </c>
      <c r="B84" s="356" t="s">
        <v>2499</v>
      </c>
      <c r="C84" s="321" t="s">
        <v>2259</v>
      </c>
      <c r="D84" s="321" t="s">
        <v>194</v>
      </c>
      <c r="E84" s="321" t="s">
        <v>194</v>
      </c>
      <c r="F84" s="320" t="s">
        <v>212</v>
      </c>
      <c r="G84" s="321" t="s">
        <v>82</v>
      </c>
      <c r="J84" s="321"/>
      <c r="K84" s="321"/>
      <c r="O84"/>
      <c r="P84">
        <v>10</v>
      </c>
    </row>
    <row r="85" spans="1:17" x14ac:dyDescent="0.35">
      <c r="A85" s="64" t="s">
        <v>2646</v>
      </c>
      <c r="B85" s="356" t="s">
        <v>2499</v>
      </c>
      <c r="C85" s="321" t="s">
        <v>2259</v>
      </c>
      <c r="D85" s="321" t="s">
        <v>194</v>
      </c>
      <c r="E85" s="321" t="s">
        <v>194</v>
      </c>
      <c r="F85" s="320" t="s">
        <v>212</v>
      </c>
      <c r="G85" s="321" t="s">
        <v>82</v>
      </c>
      <c r="J85" s="321"/>
      <c r="K85" s="321"/>
      <c r="O85"/>
      <c r="P85">
        <v>5</v>
      </c>
    </row>
    <row r="86" spans="1:17" x14ac:dyDescent="0.35">
      <c r="A86" s="64" t="s">
        <v>2642</v>
      </c>
      <c r="B86" s="319" t="s">
        <v>1954</v>
      </c>
      <c r="C86" s="321" t="s">
        <v>193</v>
      </c>
      <c r="D86" s="321" t="s">
        <v>194</v>
      </c>
      <c r="E86" s="321" t="s">
        <v>194</v>
      </c>
      <c r="F86" s="320" t="s">
        <v>212</v>
      </c>
      <c r="G86" s="321" t="s">
        <v>82</v>
      </c>
      <c r="J86" s="321"/>
      <c r="K86" s="321"/>
      <c r="O86"/>
      <c r="P86">
        <v>7.8079999999999998</v>
      </c>
    </row>
    <row r="87" spans="1:17" x14ac:dyDescent="0.35">
      <c r="A87" s="66" t="s">
        <v>2801</v>
      </c>
      <c r="B87" s="66" t="s">
        <v>2801</v>
      </c>
      <c r="C87" s="319" t="s">
        <v>2259</v>
      </c>
      <c r="F87" s="320" t="s">
        <v>194</v>
      </c>
      <c r="Q87">
        <v>1E-3</v>
      </c>
    </row>
  </sheetData>
  <autoFilter ref="A1:Q87" xr:uid="{323F60EA-3C2F-475B-B0E7-74BD06A2C602}">
    <sortState xmlns:xlrd2="http://schemas.microsoft.com/office/spreadsheetml/2017/richdata2" ref="A2:Q87">
      <sortCondition ref="O2:O87"/>
    </sortState>
  </autoFilter>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C1F56C70-1BE1-4D14-8D75-0242F302B6FD}">
          <x14:formula1>
            <xm:f>lookups!$B$2:$B$9</xm:f>
          </x14:formula1>
          <xm:sqref>D87:D316</xm:sqref>
        </x14:dataValidation>
        <x14:dataValidation type="list" allowBlank="1" showInputMessage="1" showErrorMessage="1" xr:uid="{A2188F35-25A0-4704-ACA2-A6DD3BF5F3BA}">
          <x14:formula1>
            <xm:f>lookups!$D$2:$D$15</xm:f>
          </x14:formula1>
          <xm:sqref>E87:E415</xm:sqref>
        </x14:dataValidation>
        <x14:dataValidation type="list" allowBlank="1" showInputMessage="1" showErrorMessage="1" xr:uid="{A263025C-69DA-4B8C-8845-AFD61D2BDB63}">
          <x14:formula1>
            <xm:f>lookups!$F$2:$F$24</xm:f>
          </x14:formula1>
          <xm:sqref>F2:F1048576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Z220"/>
  <sheetViews>
    <sheetView zoomScale="60" zoomScaleNormal="60" workbookViewId="0">
      <pane ySplit="1" topLeftCell="A2" activePane="bottomLeft" state="frozen"/>
      <selection pane="bottomLeft" activeCell="G1" sqref="G1:G5"/>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style="64" customWidth="1"/>
    <col min="12" max="12" width="15.1796875" style="319" customWidth="1"/>
    <col min="13" max="13" width="15.1796875" style="320" customWidth="1"/>
    <col min="14" max="14" width="15.1796875" customWidth="1"/>
    <col min="15" max="15" width="17.36328125" style="195" customWidth="1"/>
    <col min="16" max="17" width="15.1796875" customWidth="1"/>
    <col min="18" max="18" width="17" customWidth="1"/>
    <col min="19" max="19" width="18.36328125" style="89" customWidth="1"/>
    <col min="20" max="20" width="19.1796875" customWidth="1"/>
    <col min="21" max="21" width="18.7265625" customWidth="1"/>
    <col min="22" max="22" width="15.1796875" style="6" customWidth="1"/>
    <col min="23" max="25" width="15.1796875" customWidth="1"/>
    <col min="26" max="26" width="27.54296875" bestFit="1" customWidth="1"/>
  </cols>
  <sheetData>
    <row r="1" spans="1:26" s="177" customFormat="1" ht="87.5" customHeight="1" x14ac:dyDescent="0.35">
      <c r="A1" s="401" t="s">
        <v>2172</v>
      </c>
      <c r="B1" s="401"/>
      <c r="C1" s="401"/>
      <c r="D1" s="401"/>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2208</v>
      </c>
      <c r="Z1" s="325" t="s">
        <v>2190</v>
      </c>
    </row>
    <row r="2" spans="1:26" x14ac:dyDescent="0.35">
      <c r="A2" s="355" t="s">
        <v>2169</v>
      </c>
      <c r="B2" s="355" t="s">
        <v>2170</v>
      </c>
      <c r="C2" s="356" t="s">
        <v>153</v>
      </c>
      <c r="D2" s="353">
        <v>1</v>
      </c>
      <c r="E2" s="64" t="s">
        <v>2171</v>
      </c>
      <c r="F2" s="319" t="s">
        <v>2173</v>
      </c>
      <c r="G2" s="321" t="s">
        <v>154</v>
      </c>
      <c r="H2" s="319" t="s">
        <v>155</v>
      </c>
      <c r="I2" s="319" t="s">
        <v>65</v>
      </c>
      <c r="J2" s="320" t="s">
        <v>156</v>
      </c>
      <c r="K2" s="64" t="s">
        <v>980</v>
      </c>
      <c r="L2" s="321" t="s">
        <v>980</v>
      </c>
      <c r="M2" s="320" t="s">
        <v>980</v>
      </c>
      <c r="N2" s="321" t="s">
        <v>82</v>
      </c>
      <c r="O2" s="195">
        <v>1</v>
      </c>
      <c r="P2" s="321" t="s">
        <v>212</v>
      </c>
      <c r="Q2" s="321"/>
      <c r="R2" s="321"/>
      <c r="S2" s="89">
        <v>1</v>
      </c>
      <c r="T2">
        <v>4</v>
      </c>
      <c r="V2" s="6">
        <v>10</v>
      </c>
    </row>
    <row r="3" spans="1:26" x14ac:dyDescent="0.35">
      <c r="A3" s="355" t="s">
        <v>2169</v>
      </c>
      <c r="B3" s="355" t="s">
        <v>2170</v>
      </c>
      <c r="C3" s="356" t="s">
        <v>153</v>
      </c>
      <c r="D3" s="353">
        <v>2</v>
      </c>
      <c r="E3" s="64" t="s">
        <v>2206</v>
      </c>
      <c r="F3" s="319" t="s">
        <v>2179</v>
      </c>
      <c r="G3" s="319" t="s">
        <v>2180</v>
      </c>
      <c r="H3" s="319" t="s">
        <v>155</v>
      </c>
      <c r="I3" s="319" t="s">
        <v>65</v>
      </c>
      <c r="J3" s="320" t="s">
        <v>156</v>
      </c>
      <c r="K3" s="64" t="s">
        <v>980</v>
      </c>
      <c r="L3" s="319" t="s">
        <v>980</v>
      </c>
      <c r="M3" s="320" t="s">
        <v>194</v>
      </c>
      <c r="N3" s="321" t="s">
        <v>82</v>
      </c>
      <c r="O3" s="195">
        <v>1</v>
      </c>
      <c r="P3" s="321" t="s">
        <v>212</v>
      </c>
      <c r="Q3" s="321"/>
      <c r="R3" s="321"/>
      <c r="S3" s="89">
        <v>1</v>
      </c>
      <c r="T3">
        <v>1</v>
      </c>
      <c r="V3" s="359">
        <v>15</v>
      </c>
      <c r="Y3" t="s">
        <v>980</v>
      </c>
    </row>
    <row r="4" spans="1:26" x14ac:dyDescent="0.35">
      <c r="A4" s="355" t="s">
        <v>2169</v>
      </c>
      <c r="B4" s="355" t="s">
        <v>2170</v>
      </c>
      <c r="C4" s="356" t="s">
        <v>2181</v>
      </c>
      <c r="D4" s="353">
        <v>3</v>
      </c>
      <c r="E4" s="64" t="s">
        <v>2186</v>
      </c>
      <c r="F4" s="321" t="s">
        <v>2183</v>
      </c>
      <c r="G4" s="321" t="s">
        <v>154</v>
      </c>
      <c r="H4" s="319" t="s">
        <v>199</v>
      </c>
      <c r="I4" s="321" t="s">
        <v>65</v>
      </c>
      <c r="J4" s="320" t="s">
        <v>156</v>
      </c>
      <c r="K4" s="64" t="s">
        <v>980</v>
      </c>
      <c r="L4" s="321" t="s">
        <v>194</v>
      </c>
      <c r="M4" s="320" t="s">
        <v>194</v>
      </c>
      <c r="N4" s="321" t="s">
        <v>82</v>
      </c>
      <c r="O4" s="195">
        <v>1</v>
      </c>
      <c r="P4" s="321" t="s">
        <v>212</v>
      </c>
      <c r="Q4" s="321"/>
      <c r="R4" s="321"/>
      <c r="S4" s="89">
        <v>1</v>
      </c>
      <c r="T4">
        <v>1</v>
      </c>
      <c r="V4" s="6">
        <v>15</v>
      </c>
    </row>
    <row r="5" spans="1:26" x14ac:dyDescent="0.35">
      <c r="A5" s="355" t="s">
        <v>2169</v>
      </c>
      <c r="B5" s="355" t="s">
        <v>2170</v>
      </c>
      <c r="C5" s="356" t="s">
        <v>2181</v>
      </c>
      <c r="D5" s="353">
        <v>4</v>
      </c>
      <c r="E5" s="64" t="s">
        <v>2187</v>
      </c>
      <c r="F5" s="321" t="s">
        <v>2182</v>
      </c>
      <c r="G5" s="321" t="s">
        <v>154</v>
      </c>
      <c r="H5" s="319" t="s">
        <v>199</v>
      </c>
      <c r="I5" s="321" t="s">
        <v>65</v>
      </c>
      <c r="J5" s="320" t="s">
        <v>156</v>
      </c>
      <c r="K5" s="64" t="s">
        <v>980</v>
      </c>
      <c r="L5" s="321" t="s">
        <v>194</v>
      </c>
      <c r="M5" s="320" t="s">
        <v>194</v>
      </c>
      <c r="N5" s="321" t="s">
        <v>82</v>
      </c>
      <c r="O5" s="195">
        <v>1</v>
      </c>
      <c r="P5" s="321" t="s">
        <v>212</v>
      </c>
      <c r="Q5" s="321"/>
      <c r="R5" s="321"/>
      <c r="S5" s="89">
        <v>1</v>
      </c>
      <c r="T5">
        <v>1</v>
      </c>
      <c r="V5" s="6">
        <v>60</v>
      </c>
      <c r="Y5" t="s">
        <v>980</v>
      </c>
      <c r="Z5" t="s">
        <v>2191</v>
      </c>
    </row>
    <row r="6" spans="1:26" x14ac:dyDescent="0.35">
      <c r="A6" s="355" t="s">
        <v>2169</v>
      </c>
      <c r="B6" s="355" t="s">
        <v>2170</v>
      </c>
      <c r="C6" s="356" t="s">
        <v>2181</v>
      </c>
      <c r="D6" s="353">
        <v>5</v>
      </c>
      <c r="E6" s="64" t="s">
        <v>2188</v>
      </c>
      <c r="F6" s="321" t="s">
        <v>2184</v>
      </c>
      <c r="G6" s="321" t="s">
        <v>154</v>
      </c>
      <c r="H6" s="319" t="s">
        <v>199</v>
      </c>
      <c r="I6" s="321" t="s">
        <v>65</v>
      </c>
      <c r="J6" s="320" t="s">
        <v>156</v>
      </c>
      <c r="K6" s="64" t="s">
        <v>980</v>
      </c>
      <c r="L6" s="321" t="s">
        <v>194</v>
      </c>
      <c r="M6" s="320" t="s">
        <v>194</v>
      </c>
      <c r="N6" s="321" t="s">
        <v>82</v>
      </c>
      <c r="O6" s="145">
        <f>Prevalences!AL191</f>
        <v>0.15</v>
      </c>
      <c r="P6" s="321" t="s">
        <v>2203</v>
      </c>
      <c r="Q6" s="321"/>
      <c r="R6" s="321"/>
      <c r="S6" s="89">
        <v>1</v>
      </c>
      <c r="T6">
        <v>1</v>
      </c>
      <c r="V6" s="6">
        <v>30</v>
      </c>
      <c r="Y6" t="s">
        <v>980</v>
      </c>
      <c r="Z6" s="360" t="s">
        <v>2510</v>
      </c>
    </row>
    <row r="7" spans="1:26" x14ac:dyDescent="0.35">
      <c r="A7" s="355" t="s">
        <v>2169</v>
      </c>
      <c r="B7" s="355" t="s">
        <v>2170</v>
      </c>
      <c r="C7" s="356" t="s">
        <v>2181</v>
      </c>
      <c r="D7" s="353">
        <v>6</v>
      </c>
      <c r="E7" s="64" t="s">
        <v>2189</v>
      </c>
      <c r="F7" s="321" t="s">
        <v>2185</v>
      </c>
      <c r="G7" s="321" t="s">
        <v>2202</v>
      </c>
      <c r="H7" s="321" t="s">
        <v>155</v>
      </c>
      <c r="I7" s="321" t="s">
        <v>65</v>
      </c>
      <c r="J7" s="320" t="s">
        <v>156</v>
      </c>
      <c r="K7" s="64" t="s">
        <v>980</v>
      </c>
      <c r="L7" s="321" t="s">
        <v>194</v>
      </c>
      <c r="M7" s="320" t="s">
        <v>194</v>
      </c>
      <c r="N7" s="321" t="s">
        <v>82</v>
      </c>
      <c r="O7" s="336"/>
      <c r="P7" s="321" t="s">
        <v>2203</v>
      </c>
      <c r="Q7" s="321"/>
      <c r="R7" s="321"/>
      <c r="S7" s="89">
        <v>1</v>
      </c>
      <c r="T7">
        <v>1</v>
      </c>
      <c r="V7" s="6">
        <v>0</v>
      </c>
      <c r="Z7" t="s">
        <v>2204</v>
      </c>
    </row>
    <row r="8" spans="1:26" x14ac:dyDescent="0.35">
      <c r="A8" s="355" t="s">
        <v>2169</v>
      </c>
      <c r="B8" s="355" t="s">
        <v>2170</v>
      </c>
      <c r="C8" s="356" t="s">
        <v>2192</v>
      </c>
      <c r="D8" s="353">
        <v>7</v>
      </c>
      <c r="E8" s="64" t="s">
        <v>2198</v>
      </c>
      <c r="F8" s="321" t="s">
        <v>2193</v>
      </c>
      <c r="G8" s="321" t="s">
        <v>154</v>
      </c>
      <c r="H8" s="321" t="s">
        <v>155</v>
      </c>
      <c r="I8" s="321" t="s">
        <v>65</v>
      </c>
      <c r="J8" s="320" t="s">
        <v>156</v>
      </c>
      <c r="K8" s="64" t="s">
        <v>980</v>
      </c>
      <c r="L8" s="321" t="s">
        <v>980</v>
      </c>
      <c r="M8" s="320" t="s">
        <v>980</v>
      </c>
      <c r="N8" s="321" t="s">
        <v>82</v>
      </c>
      <c r="O8" s="195">
        <v>1</v>
      </c>
      <c r="P8" s="321" t="s">
        <v>212</v>
      </c>
      <c r="Q8" s="321"/>
      <c r="R8" s="321"/>
      <c r="S8" s="89">
        <v>1</v>
      </c>
      <c r="T8">
        <v>2</v>
      </c>
      <c r="V8" s="6">
        <v>60</v>
      </c>
    </row>
    <row r="9" spans="1:26" x14ac:dyDescent="0.35">
      <c r="A9" s="355" t="s">
        <v>2169</v>
      </c>
      <c r="B9" s="355" t="s">
        <v>2170</v>
      </c>
      <c r="C9" s="356" t="s">
        <v>2192</v>
      </c>
      <c r="D9" s="353">
        <v>8</v>
      </c>
      <c r="E9" s="64" t="s">
        <v>2199</v>
      </c>
      <c r="F9" s="321" t="s">
        <v>2194</v>
      </c>
      <c r="G9" s="321" t="s">
        <v>154</v>
      </c>
      <c r="H9" s="321" t="s">
        <v>199</v>
      </c>
      <c r="I9" s="321" t="s">
        <v>65</v>
      </c>
      <c r="J9" s="320" t="s">
        <v>156</v>
      </c>
      <c r="K9" s="64" t="s">
        <v>980</v>
      </c>
      <c r="L9" s="321" t="s">
        <v>194</v>
      </c>
      <c r="M9" s="320" t="s">
        <v>194</v>
      </c>
      <c r="N9" s="374" t="s">
        <v>82</v>
      </c>
      <c r="O9" s="333">
        <f>Prevalences!AN116</f>
        <v>0.14810999999999999</v>
      </c>
      <c r="P9" s="321" t="s">
        <v>2203</v>
      </c>
      <c r="Q9" s="321"/>
      <c r="R9" s="321" t="s">
        <v>2209</v>
      </c>
      <c r="S9" s="139">
        <v>1</v>
      </c>
      <c r="T9">
        <v>1</v>
      </c>
      <c r="V9" s="6">
        <f>7*60</f>
        <v>420</v>
      </c>
      <c r="Y9" t="s">
        <v>980</v>
      </c>
      <c r="Z9" t="s">
        <v>2212</v>
      </c>
    </row>
    <row r="10" spans="1:26" x14ac:dyDescent="0.35">
      <c r="A10" s="355" t="s">
        <v>2169</v>
      </c>
      <c r="B10" s="355" t="s">
        <v>2170</v>
      </c>
      <c r="C10" s="356" t="s">
        <v>2192</v>
      </c>
      <c r="D10" s="353">
        <v>9</v>
      </c>
      <c r="E10" s="64" t="s">
        <v>2200</v>
      </c>
      <c r="F10" s="321" t="s">
        <v>2195</v>
      </c>
      <c r="G10" s="321" t="s">
        <v>154</v>
      </c>
      <c r="H10" s="321" t="s">
        <v>199</v>
      </c>
      <c r="I10" s="321" t="s">
        <v>65</v>
      </c>
      <c r="J10" s="320" t="s">
        <v>156</v>
      </c>
      <c r="K10" s="64" t="s">
        <v>980</v>
      </c>
      <c r="L10" s="321" t="s">
        <v>980</v>
      </c>
      <c r="M10" s="320" t="s">
        <v>194</v>
      </c>
      <c r="N10" s="321" t="s">
        <v>82</v>
      </c>
      <c r="O10" s="145">
        <f>Prevalences!AL208</f>
        <v>9.5000000000000001E-2</v>
      </c>
      <c r="P10" s="321" t="s">
        <v>2203</v>
      </c>
      <c r="Q10" s="321"/>
      <c r="R10" s="321"/>
      <c r="S10" s="139">
        <v>1</v>
      </c>
      <c r="T10">
        <v>3</v>
      </c>
      <c r="V10" s="6">
        <v>10</v>
      </c>
      <c r="Y10" t="s">
        <v>980</v>
      </c>
      <c r="Z10" t="s">
        <v>2211</v>
      </c>
    </row>
    <row r="11" spans="1:26" x14ac:dyDescent="0.35">
      <c r="A11" s="355" t="s">
        <v>2169</v>
      </c>
      <c r="B11" s="355" t="s">
        <v>2170</v>
      </c>
      <c r="C11" s="356" t="s">
        <v>2192</v>
      </c>
      <c r="D11" s="353">
        <v>10</v>
      </c>
      <c r="E11" s="64" t="s">
        <v>2201</v>
      </c>
      <c r="F11" s="321" t="s">
        <v>2196</v>
      </c>
      <c r="G11" s="321" t="s">
        <v>154</v>
      </c>
      <c r="H11" s="321" t="s">
        <v>199</v>
      </c>
      <c r="I11" s="321" t="s">
        <v>65</v>
      </c>
      <c r="J11" s="320" t="s">
        <v>156</v>
      </c>
      <c r="K11" s="64" t="s">
        <v>980</v>
      </c>
      <c r="L11" s="321" t="s">
        <v>194</v>
      </c>
      <c r="M11" s="320" t="s">
        <v>194</v>
      </c>
      <c r="N11" s="321" t="s">
        <v>82</v>
      </c>
      <c r="O11" s="145">
        <f>Prevalences!AL217</f>
        <v>0.16600000000000001</v>
      </c>
      <c r="P11" s="321" t="s">
        <v>2203</v>
      </c>
      <c r="Q11" s="321"/>
      <c r="R11" s="321" t="s">
        <v>2209</v>
      </c>
      <c r="S11" s="139">
        <v>1</v>
      </c>
      <c r="T11">
        <v>3</v>
      </c>
      <c r="V11" s="6">
        <v>60</v>
      </c>
      <c r="Y11" t="s">
        <v>980</v>
      </c>
      <c r="Z11" t="s">
        <v>2207</v>
      </c>
    </row>
    <row r="12" spans="1:26" x14ac:dyDescent="0.35">
      <c r="A12" s="355" t="s">
        <v>2169</v>
      </c>
      <c r="B12" s="355" t="s">
        <v>2170</v>
      </c>
      <c r="C12" s="356" t="s">
        <v>2192</v>
      </c>
      <c r="D12" s="353">
        <v>11</v>
      </c>
      <c r="E12" s="64" t="s">
        <v>2210</v>
      </c>
      <c r="F12" s="321" t="s">
        <v>2197</v>
      </c>
      <c r="G12" s="321" t="s">
        <v>2202</v>
      </c>
      <c r="H12" s="321" t="s">
        <v>155</v>
      </c>
      <c r="I12" s="321" t="s">
        <v>65</v>
      </c>
      <c r="J12" s="320" t="s">
        <v>156</v>
      </c>
      <c r="K12" s="64" t="s">
        <v>980</v>
      </c>
      <c r="L12" s="321" t="s">
        <v>980</v>
      </c>
      <c r="M12" s="320" t="s">
        <v>194</v>
      </c>
      <c r="N12" s="321" t="s">
        <v>82</v>
      </c>
      <c r="O12" s="333">
        <f>O11</f>
        <v>0.16600000000000001</v>
      </c>
      <c r="P12" s="321" t="s">
        <v>2203</v>
      </c>
      <c r="Q12" s="321"/>
      <c r="R12" s="321" t="s">
        <v>2209</v>
      </c>
      <c r="S12" s="89">
        <f>S11</f>
        <v>1</v>
      </c>
      <c r="T12" s="321">
        <v>1</v>
      </c>
      <c r="V12" s="6">
        <v>10</v>
      </c>
      <c r="Y12" t="s">
        <v>980</v>
      </c>
      <c r="Z12" t="s">
        <v>2205</v>
      </c>
    </row>
    <row r="13" spans="1:26" x14ac:dyDescent="0.35">
      <c r="A13" s="355" t="s">
        <v>2169</v>
      </c>
      <c r="B13" s="355" t="s">
        <v>2170</v>
      </c>
      <c r="C13" s="356" t="s">
        <v>2214</v>
      </c>
      <c r="D13" s="353">
        <v>12</v>
      </c>
      <c r="E13" s="64" t="s">
        <v>2215</v>
      </c>
      <c r="F13" s="321" t="s">
        <v>2216</v>
      </c>
      <c r="G13" s="321" t="s">
        <v>2214</v>
      </c>
      <c r="H13" s="319" t="s">
        <v>206</v>
      </c>
      <c r="I13" s="321" t="s">
        <v>194</v>
      </c>
      <c r="J13" s="320" t="s">
        <v>194</v>
      </c>
      <c r="K13" s="64" t="s">
        <v>980</v>
      </c>
      <c r="L13" s="321" t="s">
        <v>980</v>
      </c>
      <c r="M13" s="320" t="s">
        <v>980</v>
      </c>
      <c r="N13" s="321" t="s">
        <v>82</v>
      </c>
      <c r="P13" s="195" t="s">
        <v>194</v>
      </c>
      <c r="Q13" s="195"/>
      <c r="R13" s="195"/>
      <c r="S13" s="195"/>
      <c r="T13" s="195"/>
      <c r="U13" s="195"/>
      <c r="W13" s="195"/>
      <c r="X13" s="195"/>
      <c r="Y13" t="s">
        <v>980</v>
      </c>
      <c r="Z13" s="234" t="s">
        <v>2219</v>
      </c>
    </row>
    <row r="14" spans="1:26" x14ac:dyDescent="0.35">
      <c r="A14" s="355" t="s">
        <v>2169</v>
      </c>
      <c r="B14" s="355" t="s">
        <v>2170</v>
      </c>
      <c r="C14" s="356" t="s">
        <v>2214</v>
      </c>
      <c r="D14" s="353">
        <v>13</v>
      </c>
      <c r="E14" s="64" t="s">
        <v>2799</v>
      </c>
      <c r="F14" s="321" t="s">
        <v>2217</v>
      </c>
      <c r="G14" s="321" t="s">
        <v>2214</v>
      </c>
      <c r="H14" s="319" t="s">
        <v>206</v>
      </c>
      <c r="I14" s="321" t="s">
        <v>194</v>
      </c>
      <c r="J14" s="320" t="s">
        <v>156</v>
      </c>
      <c r="K14" s="64" t="s">
        <v>980</v>
      </c>
      <c r="L14" s="321" t="s">
        <v>980</v>
      </c>
      <c r="M14" s="320" t="s">
        <v>980</v>
      </c>
      <c r="N14" s="321" t="s">
        <v>82</v>
      </c>
      <c r="P14" s="195" t="s">
        <v>194</v>
      </c>
      <c r="Q14" s="195"/>
      <c r="R14" s="195"/>
      <c r="S14" s="195"/>
      <c r="T14" s="195"/>
      <c r="U14" s="195"/>
      <c r="W14" s="195"/>
      <c r="X14" s="195"/>
      <c r="Y14" t="s">
        <v>980</v>
      </c>
      <c r="Z14" t="s">
        <v>2220</v>
      </c>
    </row>
    <row r="15" spans="1:26" x14ac:dyDescent="0.35">
      <c r="A15" s="355" t="s">
        <v>2169</v>
      </c>
      <c r="B15" s="355" t="s">
        <v>2170</v>
      </c>
      <c r="C15" s="356" t="s">
        <v>2214</v>
      </c>
      <c r="D15" s="353">
        <v>14</v>
      </c>
      <c r="E15" s="64" t="s">
        <v>2800</v>
      </c>
      <c r="F15" s="321" t="s">
        <v>2218</v>
      </c>
      <c r="G15" s="321" t="s">
        <v>2214</v>
      </c>
      <c r="H15" s="319" t="s">
        <v>155</v>
      </c>
      <c r="I15" s="321" t="s">
        <v>2250</v>
      </c>
      <c r="J15" s="320" t="s">
        <v>253</v>
      </c>
      <c r="K15" s="64" t="s">
        <v>980</v>
      </c>
      <c r="L15" s="321" t="s">
        <v>980</v>
      </c>
      <c r="M15" s="320" t="s">
        <v>980</v>
      </c>
      <c r="N15" s="321" t="s">
        <v>82</v>
      </c>
      <c r="P15" s="195" t="s">
        <v>194</v>
      </c>
      <c r="Q15" s="195"/>
      <c r="R15" s="195"/>
      <c r="S15" s="195"/>
      <c r="T15" s="195"/>
      <c r="U15" s="195"/>
      <c r="W15" s="195"/>
      <c r="X15" s="195"/>
      <c r="Y15" t="s">
        <v>980</v>
      </c>
      <c r="Z15" s="234" t="s">
        <v>2260</v>
      </c>
    </row>
    <row r="16" spans="1:26" x14ac:dyDescent="0.35">
      <c r="A16" s="355" t="s">
        <v>2169</v>
      </c>
      <c r="B16" s="356" t="s">
        <v>2221</v>
      </c>
      <c r="C16" s="356"/>
      <c r="D16" s="353">
        <v>15</v>
      </c>
      <c r="E16" s="64" t="str">
        <f>_xlfn.CONCAT("FH.MN.",D16)</f>
        <v>FH.MN.15</v>
      </c>
      <c r="F16" s="321" t="s">
        <v>295</v>
      </c>
      <c r="G16" s="321" t="s">
        <v>154</v>
      </c>
      <c r="H16" s="319" t="s">
        <v>161</v>
      </c>
      <c r="I16" s="319" t="s">
        <v>65</v>
      </c>
      <c r="J16" s="320" t="s">
        <v>156</v>
      </c>
      <c r="K16" s="64" t="s">
        <v>980</v>
      </c>
      <c r="L16" s="321" t="s">
        <v>980</v>
      </c>
      <c r="M16" s="320" t="s">
        <v>980</v>
      </c>
      <c r="N16" s="321" t="s">
        <v>82</v>
      </c>
      <c r="O16" s="195">
        <v>1</v>
      </c>
      <c r="P16" s="195" t="s">
        <v>212</v>
      </c>
      <c r="Q16" s="321"/>
      <c r="R16" s="321"/>
      <c r="S16" s="89">
        <v>1</v>
      </c>
      <c r="T16">
        <v>2</v>
      </c>
      <c r="U16" s="195"/>
      <c r="V16" s="6">
        <v>30</v>
      </c>
      <c r="W16" s="195"/>
      <c r="X16" s="195"/>
    </row>
    <row r="17" spans="1:26" x14ac:dyDescent="0.35">
      <c r="A17" s="355" t="s">
        <v>2169</v>
      </c>
      <c r="B17" s="356" t="s">
        <v>2221</v>
      </c>
      <c r="C17" s="356"/>
      <c r="D17" s="353">
        <v>16</v>
      </c>
      <c r="E17" s="64" t="str">
        <f t="shared" ref="E17:E35" si="0">_xlfn.CONCAT("FH.MN.",D17)</f>
        <v>FH.MN.16</v>
      </c>
      <c r="F17" s="321" t="s">
        <v>2222</v>
      </c>
      <c r="G17" s="321" t="s">
        <v>154</v>
      </c>
      <c r="H17" s="319" t="s">
        <v>161</v>
      </c>
      <c r="I17" s="319" t="s">
        <v>65</v>
      </c>
      <c r="J17" s="320" t="s">
        <v>156</v>
      </c>
      <c r="K17" s="64" t="s">
        <v>980</v>
      </c>
      <c r="L17" s="321" t="s">
        <v>980</v>
      </c>
      <c r="M17" s="320" t="s">
        <v>194</v>
      </c>
      <c r="N17" s="321" t="s">
        <v>82</v>
      </c>
      <c r="O17" s="195">
        <v>1</v>
      </c>
      <c r="P17" s="195" t="s">
        <v>212</v>
      </c>
      <c r="Q17" s="321"/>
      <c r="R17" s="321"/>
      <c r="S17" s="89">
        <v>1</v>
      </c>
      <c r="T17" s="195"/>
      <c r="U17" s="195"/>
      <c r="W17" s="195"/>
      <c r="X17" s="195"/>
      <c r="Z17" t="s">
        <v>2239</v>
      </c>
    </row>
    <row r="18" spans="1:26" x14ac:dyDescent="0.35">
      <c r="A18" s="355" t="s">
        <v>2169</v>
      </c>
      <c r="B18" s="356" t="s">
        <v>2221</v>
      </c>
      <c r="C18" s="356"/>
      <c r="D18" s="353">
        <v>17</v>
      </c>
      <c r="E18" s="64" t="str">
        <f t="shared" si="0"/>
        <v>FH.MN.17</v>
      </c>
      <c r="F18" s="321" t="s">
        <v>2223</v>
      </c>
      <c r="G18" s="321" t="s">
        <v>154</v>
      </c>
      <c r="H18" s="319" t="s">
        <v>161</v>
      </c>
      <c r="I18" s="319" t="s">
        <v>65</v>
      </c>
      <c r="J18" s="320" t="s">
        <v>156</v>
      </c>
      <c r="K18" s="64" t="s">
        <v>980</v>
      </c>
      <c r="L18" s="321" t="s">
        <v>980</v>
      </c>
      <c r="M18" s="320" t="s">
        <v>980</v>
      </c>
      <c r="N18" s="321" t="s">
        <v>82</v>
      </c>
      <c r="O18" s="195">
        <v>1</v>
      </c>
      <c r="P18" s="195" t="s">
        <v>212</v>
      </c>
      <c r="Q18" s="321"/>
      <c r="R18" s="321"/>
      <c r="S18" s="89">
        <v>1</v>
      </c>
      <c r="T18" s="195"/>
      <c r="U18" s="195"/>
      <c r="W18" s="195"/>
      <c r="X18" s="195"/>
      <c r="Z18" t="s">
        <v>2239</v>
      </c>
    </row>
    <row r="19" spans="1:26" x14ac:dyDescent="0.35">
      <c r="A19" s="355" t="s">
        <v>2169</v>
      </c>
      <c r="B19" s="356" t="s">
        <v>2221</v>
      </c>
      <c r="C19" s="356"/>
      <c r="D19" s="353">
        <v>18</v>
      </c>
      <c r="E19" s="64" t="str">
        <f t="shared" si="0"/>
        <v>FH.MN.18</v>
      </c>
      <c r="F19" s="321" t="s">
        <v>2224</v>
      </c>
      <c r="G19" s="321" t="s">
        <v>2202</v>
      </c>
      <c r="H19" s="319" t="s">
        <v>2251</v>
      </c>
      <c r="I19" s="319" t="s">
        <v>67</v>
      </c>
      <c r="J19" s="320" t="s">
        <v>156</v>
      </c>
      <c r="K19" s="64" t="s">
        <v>980</v>
      </c>
      <c r="L19" s="321" t="s">
        <v>980</v>
      </c>
      <c r="M19" s="320" t="s">
        <v>980</v>
      </c>
      <c r="N19" s="321" t="s">
        <v>82</v>
      </c>
      <c r="O19" s="195">
        <v>1</v>
      </c>
      <c r="P19" s="195" t="s">
        <v>212</v>
      </c>
      <c r="Q19" s="321"/>
      <c r="R19" s="321"/>
      <c r="S19" s="89">
        <v>1</v>
      </c>
      <c r="T19" s="195"/>
      <c r="U19" s="195"/>
      <c r="W19" s="195"/>
      <c r="X19" s="195"/>
      <c r="Z19" t="s">
        <v>2239</v>
      </c>
    </row>
    <row r="20" spans="1:26" x14ac:dyDescent="0.35">
      <c r="A20" s="355" t="s">
        <v>2169</v>
      </c>
      <c r="B20" s="356" t="s">
        <v>2221</v>
      </c>
      <c r="C20" s="356"/>
      <c r="D20" s="353">
        <v>19</v>
      </c>
      <c r="F20" s="321" t="s">
        <v>2225</v>
      </c>
      <c r="G20" s="321" t="s">
        <v>154</v>
      </c>
      <c r="H20" s="319" t="s">
        <v>168</v>
      </c>
      <c r="I20" s="319" t="s">
        <v>67</v>
      </c>
      <c r="J20" s="320" t="s">
        <v>169</v>
      </c>
      <c r="K20" s="64" t="s">
        <v>980</v>
      </c>
      <c r="L20" s="321" t="s">
        <v>980</v>
      </c>
      <c r="M20" s="320" t="s">
        <v>980</v>
      </c>
      <c r="N20" s="321" t="s">
        <v>82</v>
      </c>
      <c r="P20" s="195" t="s">
        <v>194</v>
      </c>
      <c r="Q20" s="195"/>
      <c r="R20" s="195"/>
      <c r="S20" s="195"/>
      <c r="T20" s="195"/>
      <c r="U20" s="195"/>
      <c r="W20" s="195"/>
      <c r="X20" s="195"/>
      <c r="Z20" s="195" t="s">
        <v>2238</v>
      </c>
    </row>
    <row r="21" spans="1:26" x14ac:dyDescent="0.35">
      <c r="A21" s="355" t="s">
        <v>2169</v>
      </c>
      <c r="B21" s="356" t="s">
        <v>2221</v>
      </c>
      <c r="C21" s="356"/>
      <c r="D21" s="353">
        <v>19</v>
      </c>
      <c r="E21" s="64" t="s">
        <v>2233</v>
      </c>
      <c r="F21" s="58" t="s">
        <v>2240</v>
      </c>
      <c r="G21" s="321" t="s">
        <v>154</v>
      </c>
      <c r="H21" s="319" t="s">
        <v>168</v>
      </c>
      <c r="I21" s="319" t="s">
        <v>67</v>
      </c>
      <c r="J21" s="320" t="s">
        <v>169</v>
      </c>
      <c r="K21" s="64" t="s">
        <v>980</v>
      </c>
      <c r="L21" s="321" t="s">
        <v>980</v>
      </c>
      <c r="M21" s="320" t="s">
        <v>980</v>
      </c>
      <c r="N21" s="374" t="s">
        <v>82</v>
      </c>
      <c r="O21" s="130">
        <v>2</v>
      </c>
      <c r="P21" t="s">
        <v>2237</v>
      </c>
      <c r="Q21" s="195"/>
      <c r="R21" s="195"/>
      <c r="S21" s="130">
        <v>0.98</v>
      </c>
      <c r="T21" s="58">
        <v>1</v>
      </c>
      <c r="U21" s="195"/>
      <c r="V21" s="340">
        <v>5</v>
      </c>
      <c r="W21" s="195"/>
      <c r="X21" s="195"/>
    </row>
    <row r="22" spans="1:26" x14ac:dyDescent="0.35">
      <c r="A22" s="355" t="s">
        <v>2169</v>
      </c>
      <c r="B22" s="356" t="s">
        <v>2221</v>
      </c>
      <c r="C22" s="356"/>
      <c r="D22" s="353">
        <v>19</v>
      </c>
      <c r="E22" s="64" t="s">
        <v>2235</v>
      </c>
      <c r="F22" s="58" t="s">
        <v>171</v>
      </c>
      <c r="G22" s="321" t="s">
        <v>154</v>
      </c>
      <c r="H22" s="319" t="s">
        <v>168</v>
      </c>
      <c r="I22" s="319" t="s">
        <v>67</v>
      </c>
      <c r="J22" s="320" t="s">
        <v>169</v>
      </c>
      <c r="K22" s="64" t="s">
        <v>980</v>
      </c>
      <c r="L22" s="321" t="s">
        <v>980</v>
      </c>
      <c r="M22" s="320" t="s">
        <v>980</v>
      </c>
      <c r="N22" s="374" t="s">
        <v>82</v>
      </c>
      <c r="O22" s="58">
        <f>5-O21</f>
        <v>3</v>
      </c>
      <c r="P22" t="s">
        <v>2237</v>
      </c>
      <c r="Q22" s="195"/>
      <c r="R22" s="195"/>
      <c r="S22" s="130">
        <v>0.98</v>
      </c>
      <c r="T22" s="58">
        <v>1</v>
      </c>
      <c r="U22" s="195"/>
      <c r="V22" s="340">
        <v>5</v>
      </c>
      <c r="W22" s="195"/>
      <c r="X22" s="195"/>
    </row>
    <row r="23" spans="1:26" x14ac:dyDescent="0.35">
      <c r="A23" s="355" t="s">
        <v>2169</v>
      </c>
      <c r="B23" s="356" t="s">
        <v>2221</v>
      </c>
      <c r="C23" s="356"/>
      <c r="D23" s="353">
        <v>19</v>
      </c>
      <c r="E23" s="64" t="s">
        <v>2236</v>
      </c>
      <c r="F23" s="58" t="s">
        <v>173</v>
      </c>
      <c r="G23" s="321" t="s">
        <v>154</v>
      </c>
      <c r="H23" s="319" t="s">
        <v>168</v>
      </c>
      <c r="I23" s="319" t="s">
        <v>67</v>
      </c>
      <c r="J23" s="320" t="s">
        <v>169</v>
      </c>
      <c r="K23" s="64" t="s">
        <v>980</v>
      </c>
      <c r="L23" s="321" t="s">
        <v>980</v>
      </c>
      <c r="M23" s="320" t="s">
        <v>980</v>
      </c>
      <c r="N23" s="321" t="s">
        <v>82</v>
      </c>
      <c r="O23" s="257">
        <f>Prevalences!G8</f>
        <v>0.46089999999999998</v>
      </c>
      <c r="P23" t="s">
        <v>1868</v>
      </c>
      <c r="Q23" s="195"/>
      <c r="R23" s="195"/>
      <c r="S23" s="130">
        <v>0.98</v>
      </c>
      <c r="T23" s="58">
        <v>2</v>
      </c>
      <c r="U23" s="195"/>
      <c r="V23" s="340">
        <v>5</v>
      </c>
      <c r="W23" s="195"/>
      <c r="X23" s="195"/>
    </row>
    <row r="24" spans="1:26" x14ac:dyDescent="0.35">
      <c r="A24" s="355" t="s">
        <v>2169</v>
      </c>
      <c r="B24" s="356" t="s">
        <v>2221</v>
      </c>
      <c r="C24" s="356"/>
      <c r="D24" s="353">
        <v>20</v>
      </c>
      <c r="E24" s="64" t="str">
        <f t="shared" si="0"/>
        <v>FH.MN.20</v>
      </c>
      <c r="F24" s="321" t="s">
        <v>2226</v>
      </c>
      <c r="G24" s="321" t="s">
        <v>154</v>
      </c>
      <c r="H24" s="319" t="s">
        <v>168</v>
      </c>
      <c r="I24" s="319" t="s">
        <v>67</v>
      </c>
      <c r="J24" s="320" t="s">
        <v>169</v>
      </c>
      <c r="K24" s="64" t="s">
        <v>980</v>
      </c>
      <c r="L24" s="321" t="s">
        <v>194</v>
      </c>
      <c r="M24" s="320" t="s">
        <v>194</v>
      </c>
      <c r="N24" s="321" t="s">
        <v>82</v>
      </c>
      <c r="O24" s="373"/>
      <c r="P24" s="321" t="s">
        <v>212</v>
      </c>
      <c r="Q24" s="195"/>
      <c r="R24" s="195"/>
      <c r="S24" s="89">
        <v>1</v>
      </c>
      <c r="T24" s="58">
        <v>1</v>
      </c>
      <c r="U24" s="195"/>
      <c r="V24" s="340">
        <v>15</v>
      </c>
      <c r="W24" s="195"/>
      <c r="X24" s="195"/>
      <c r="Y24" s="195" t="s">
        <v>980</v>
      </c>
      <c r="Z24" s="338" t="s">
        <v>2241</v>
      </c>
    </row>
    <row r="25" spans="1:26" x14ac:dyDescent="0.35">
      <c r="A25" s="355" t="s">
        <v>2169</v>
      </c>
      <c r="B25" s="356" t="s">
        <v>2221</v>
      </c>
      <c r="C25" s="356"/>
      <c r="D25" s="353">
        <v>21</v>
      </c>
      <c r="E25" s="64" t="s">
        <v>2234</v>
      </c>
      <c r="F25" s="321" t="s">
        <v>2232</v>
      </c>
      <c r="G25" s="321" t="s">
        <v>154</v>
      </c>
      <c r="H25" s="321" t="s">
        <v>161</v>
      </c>
      <c r="I25" s="321" t="s">
        <v>70</v>
      </c>
      <c r="J25" s="320" t="s">
        <v>169</v>
      </c>
      <c r="K25" s="64" t="str">
        <f>K26</f>
        <v>Yes</v>
      </c>
      <c r="L25" s="321" t="str">
        <f t="shared" ref="L25:M25" si="1">L26</f>
        <v>Yes</v>
      </c>
      <c r="M25" s="320" t="str">
        <f t="shared" si="1"/>
        <v>-</v>
      </c>
      <c r="N25" s="321" t="s">
        <v>82</v>
      </c>
      <c r="O25" s="195">
        <v>1</v>
      </c>
      <c r="P25" s="321" t="s">
        <v>212</v>
      </c>
      <c r="Q25" s="195"/>
      <c r="R25" s="195"/>
      <c r="S25" s="89">
        <v>1</v>
      </c>
      <c r="T25" s="195">
        <v>3</v>
      </c>
      <c r="V25" s="340">
        <v>5</v>
      </c>
      <c r="W25" s="195"/>
      <c r="X25" s="195"/>
      <c r="Z25" t="s">
        <v>2242</v>
      </c>
    </row>
    <row r="26" spans="1:26" x14ac:dyDescent="0.35">
      <c r="A26" s="355" t="s">
        <v>2169</v>
      </c>
      <c r="B26" s="356" t="s">
        <v>2221</v>
      </c>
      <c r="C26" s="356"/>
      <c r="D26" s="353">
        <v>21</v>
      </c>
      <c r="E26" s="64" t="str">
        <f t="shared" si="0"/>
        <v>FH.MN.21</v>
      </c>
      <c r="F26" s="321" t="s">
        <v>2228</v>
      </c>
      <c r="G26" s="321" t="s">
        <v>154</v>
      </c>
      <c r="H26" s="319" t="s">
        <v>168</v>
      </c>
      <c r="I26" s="319" t="s">
        <v>70</v>
      </c>
      <c r="J26" s="320" t="s">
        <v>169</v>
      </c>
      <c r="K26" s="64" t="s">
        <v>980</v>
      </c>
      <c r="L26" s="321" t="s">
        <v>980</v>
      </c>
      <c r="M26" s="320" t="s">
        <v>194</v>
      </c>
      <c r="N26" s="374" t="s">
        <v>82</v>
      </c>
      <c r="O26" s="195">
        <f>O27/10</f>
        <v>4.8500000000000001E-2</v>
      </c>
      <c r="P26" s="321" t="s">
        <v>2203</v>
      </c>
      <c r="Q26" s="195"/>
      <c r="R26" s="195"/>
      <c r="S26" s="130">
        <v>0.98</v>
      </c>
      <c r="T26" s="58">
        <v>4</v>
      </c>
      <c r="U26" s="195"/>
      <c r="V26" s="340">
        <v>5</v>
      </c>
      <c r="W26" s="195"/>
      <c r="X26" s="195"/>
    </row>
    <row r="27" spans="1:26" x14ac:dyDescent="0.35">
      <c r="A27" s="355" t="s">
        <v>2169</v>
      </c>
      <c r="B27" s="356" t="s">
        <v>2221</v>
      </c>
      <c r="C27" s="356"/>
      <c r="D27" s="353">
        <v>22</v>
      </c>
      <c r="E27" s="64" t="str">
        <f t="shared" si="0"/>
        <v>FH.MN.22</v>
      </c>
      <c r="F27" s="321" t="s">
        <v>2227</v>
      </c>
      <c r="G27" s="321" t="s">
        <v>154</v>
      </c>
      <c r="H27" s="319" t="s">
        <v>168</v>
      </c>
      <c r="I27" s="319" t="s">
        <v>70</v>
      </c>
      <c r="J27" s="320" t="s">
        <v>169</v>
      </c>
      <c r="K27" s="64" t="s">
        <v>980</v>
      </c>
      <c r="L27" s="321" t="s">
        <v>980</v>
      </c>
      <c r="M27" s="320" t="s">
        <v>194</v>
      </c>
      <c r="N27" s="374" t="s">
        <v>82</v>
      </c>
      <c r="O27" s="195">
        <f>Prevalences!AA166</f>
        <v>0.48499999999999999</v>
      </c>
      <c r="P27" s="321" t="s">
        <v>2203</v>
      </c>
      <c r="Q27" s="195"/>
      <c r="R27" s="195"/>
      <c r="S27" s="130">
        <v>0.98</v>
      </c>
      <c r="T27" s="58">
        <v>2</v>
      </c>
      <c r="U27" s="195"/>
      <c r="V27" s="340">
        <v>5</v>
      </c>
      <c r="W27" s="195"/>
      <c r="X27" s="195"/>
    </row>
    <row r="28" spans="1:26" x14ac:dyDescent="0.35">
      <c r="A28" s="355" t="s">
        <v>2169</v>
      </c>
      <c r="B28" s="356" t="s">
        <v>2221</v>
      </c>
      <c r="C28" s="356"/>
      <c r="D28" s="353">
        <v>23</v>
      </c>
      <c r="E28" s="64" t="str">
        <f t="shared" si="0"/>
        <v>FH.MN.23</v>
      </c>
      <c r="F28" s="321" t="s">
        <v>2229</v>
      </c>
      <c r="G28" s="321" t="s">
        <v>154</v>
      </c>
      <c r="H28" s="321" t="s">
        <v>161</v>
      </c>
      <c r="I28" s="319" t="s">
        <v>70</v>
      </c>
      <c r="J28" s="320" t="s">
        <v>169</v>
      </c>
      <c r="K28" s="64" t="s">
        <v>980</v>
      </c>
      <c r="L28" s="321" t="s">
        <v>980</v>
      </c>
      <c r="M28" s="320" t="s">
        <v>980</v>
      </c>
      <c r="N28" s="321" t="s">
        <v>82</v>
      </c>
      <c r="O28" s="195">
        <v>1</v>
      </c>
      <c r="P28" t="s">
        <v>212</v>
      </c>
      <c r="Q28" s="195"/>
      <c r="R28" s="195"/>
      <c r="S28" s="89">
        <v>1</v>
      </c>
      <c r="U28">
        <v>2</v>
      </c>
      <c r="V28" s="6">
        <v>5</v>
      </c>
      <c r="W28" s="195"/>
      <c r="X28" s="195"/>
      <c r="Y28" s="195" t="s">
        <v>980</v>
      </c>
    </row>
    <row r="29" spans="1:26" x14ac:dyDescent="0.35">
      <c r="A29" s="355" t="s">
        <v>2169</v>
      </c>
      <c r="B29" s="356" t="s">
        <v>2221</v>
      </c>
      <c r="C29" s="356"/>
      <c r="D29" s="353">
        <v>24</v>
      </c>
      <c r="E29" s="64" t="str">
        <f t="shared" si="0"/>
        <v>FH.MN.24</v>
      </c>
      <c r="F29" s="321" t="s">
        <v>2230</v>
      </c>
      <c r="G29" s="321" t="s">
        <v>154</v>
      </c>
      <c r="H29" s="321" t="s">
        <v>168</v>
      </c>
      <c r="I29" s="321" t="s">
        <v>67</v>
      </c>
      <c r="J29" s="320" t="s">
        <v>169</v>
      </c>
      <c r="K29" s="64" t="s">
        <v>980</v>
      </c>
      <c r="L29" s="321" t="s">
        <v>980</v>
      </c>
      <c r="M29" s="320" t="s">
        <v>980</v>
      </c>
      <c r="N29" s="321" t="s">
        <v>82</v>
      </c>
      <c r="O29" s="195">
        <f>PopValues!B10/1000</f>
        <v>3.5500000000000006E-3</v>
      </c>
      <c r="P29" s="321" t="s">
        <v>376</v>
      </c>
      <c r="Q29" s="195"/>
      <c r="R29" s="195"/>
      <c r="S29" s="89">
        <f>PopValues!C10</f>
        <v>0.95480225988700573</v>
      </c>
      <c r="T29" s="58">
        <v>1</v>
      </c>
      <c r="U29" s="195"/>
      <c r="V29" s="340">
        <v>15</v>
      </c>
      <c r="W29" s="195"/>
      <c r="X29" s="195"/>
      <c r="Y29" t="s">
        <v>980</v>
      </c>
      <c r="Z29" s="338" t="s">
        <v>2241</v>
      </c>
    </row>
    <row r="30" spans="1:26" x14ac:dyDescent="0.35">
      <c r="A30" s="355" t="s">
        <v>2169</v>
      </c>
      <c r="B30" s="356" t="s">
        <v>2221</v>
      </c>
      <c r="C30" s="356"/>
      <c r="D30" s="353">
        <v>25</v>
      </c>
      <c r="E30" s="64" t="str">
        <f t="shared" si="0"/>
        <v>FH.MN.25</v>
      </c>
      <c r="F30" s="321" t="s">
        <v>2231</v>
      </c>
      <c r="G30" s="321" t="s">
        <v>154</v>
      </c>
      <c r="H30" s="321" t="s">
        <v>168</v>
      </c>
      <c r="I30" s="321" t="s">
        <v>67</v>
      </c>
      <c r="J30" s="320" t="s">
        <v>169</v>
      </c>
      <c r="K30" s="64" t="s">
        <v>980</v>
      </c>
      <c r="L30" s="321" t="s">
        <v>980</v>
      </c>
      <c r="M30" s="320" t="s">
        <v>194</v>
      </c>
      <c r="N30" s="321" t="s">
        <v>82</v>
      </c>
      <c r="O30" s="373"/>
      <c r="P30" s="321" t="s">
        <v>2203</v>
      </c>
      <c r="Q30" s="195"/>
      <c r="R30" s="195"/>
      <c r="S30" s="130">
        <v>0.98</v>
      </c>
      <c r="T30" s="58">
        <v>1</v>
      </c>
      <c r="U30" s="195"/>
      <c r="V30" s="340">
        <v>10</v>
      </c>
      <c r="W30" s="195"/>
      <c r="X30" s="195"/>
      <c r="Y30" t="s">
        <v>980</v>
      </c>
      <c r="Z30" s="195" t="s">
        <v>2244</v>
      </c>
    </row>
    <row r="31" spans="1:26" x14ac:dyDescent="0.35">
      <c r="A31" s="355" t="s">
        <v>2169</v>
      </c>
      <c r="B31" s="356" t="s">
        <v>2221</v>
      </c>
      <c r="C31" s="356"/>
      <c r="D31" s="354">
        <v>26</v>
      </c>
      <c r="E31" s="344"/>
      <c r="F31" s="345" t="s">
        <v>2246</v>
      </c>
      <c r="G31" s="321"/>
      <c r="H31" s="321"/>
      <c r="I31" s="321"/>
      <c r="L31" s="321"/>
      <c r="N31" s="321" t="s">
        <v>82</v>
      </c>
      <c r="O31" s="335"/>
      <c r="P31" s="321"/>
      <c r="Q31" s="195"/>
      <c r="R31" s="195"/>
      <c r="S31" s="195"/>
      <c r="T31" s="58"/>
      <c r="U31" s="195"/>
      <c r="V31" s="340"/>
      <c r="W31" s="195"/>
      <c r="X31" s="195"/>
      <c r="Z31" s="195"/>
    </row>
    <row r="32" spans="1:26" x14ac:dyDescent="0.35">
      <c r="A32" s="355" t="s">
        <v>2169</v>
      </c>
      <c r="B32" s="356" t="s">
        <v>2221</v>
      </c>
      <c r="C32" s="356"/>
      <c r="D32" s="354">
        <v>27</v>
      </c>
      <c r="E32" s="344"/>
      <c r="F32" s="345" t="s">
        <v>2246</v>
      </c>
      <c r="G32" s="321"/>
      <c r="H32" s="321"/>
      <c r="I32" s="321"/>
      <c r="L32" s="321"/>
      <c r="N32" s="321" t="s">
        <v>82</v>
      </c>
      <c r="O32" s="335"/>
      <c r="P32" s="321"/>
      <c r="Q32" s="195"/>
      <c r="R32" s="195"/>
      <c r="S32" s="195"/>
      <c r="T32" s="58"/>
      <c r="U32" s="195"/>
      <c r="V32" s="340"/>
      <c r="W32" s="195"/>
      <c r="X32" s="195"/>
      <c r="Z32" s="195"/>
    </row>
    <row r="33" spans="1:26" x14ac:dyDescent="0.35">
      <c r="A33" s="355" t="s">
        <v>2169</v>
      </c>
      <c r="B33" s="356" t="s">
        <v>2221</v>
      </c>
      <c r="C33" s="356"/>
      <c r="D33" s="353">
        <v>28</v>
      </c>
      <c r="E33" s="64" t="str">
        <f t="shared" si="0"/>
        <v>FH.MN.28</v>
      </c>
      <c r="F33" s="321" t="s">
        <v>2247</v>
      </c>
      <c r="G33" s="321" t="s">
        <v>154</v>
      </c>
      <c r="H33" s="321" t="s">
        <v>168</v>
      </c>
      <c r="I33" s="321" t="s">
        <v>67</v>
      </c>
      <c r="J33" s="320" t="s">
        <v>2442</v>
      </c>
      <c r="K33" s="64" t="s">
        <v>980</v>
      </c>
      <c r="L33" s="321" t="s">
        <v>980</v>
      </c>
      <c r="M33" s="320" t="s">
        <v>194</v>
      </c>
      <c r="N33" s="321" t="s">
        <v>82</v>
      </c>
      <c r="O33" s="145">
        <f>Prevalences!AI240</f>
        <v>0.14499999999999999</v>
      </c>
      <c r="P33" s="321" t="s">
        <v>2445</v>
      </c>
      <c r="Q33" s="195"/>
      <c r="R33" s="195"/>
      <c r="S33" s="130">
        <v>0.98</v>
      </c>
      <c r="T33" s="58">
        <v>1</v>
      </c>
      <c r="U33" s="195"/>
      <c r="V33" s="340">
        <v>5</v>
      </c>
      <c r="W33" s="195"/>
      <c r="X33" s="195"/>
      <c r="Y33" s="195" t="s">
        <v>980</v>
      </c>
      <c r="Z33" s="195"/>
    </row>
    <row r="34" spans="1:26" x14ac:dyDescent="0.35">
      <c r="A34" s="355" t="s">
        <v>2169</v>
      </c>
      <c r="B34" s="356" t="s">
        <v>2221</v>
      </c>
      <c r="C34" s="356"/>
      <c r="D34" s="353">
        <v>29</v>
      </c>
      <c r="E34" s="64" t="str">
        <f t="shared" si="0"/>
        <v>FH.MN.29</v>
      </c>
      <c r="F34" s="321" t="s">
        <v>2248</v>
      </c>
      <c r="G34" s="321" t="s">
        <v>2249</v>
      </c>
      <c r="H34" s="319" t="s">
        <v>206</v>
      </c>
      <c r="I34" s="321" t="s">
        <v>194</v>
      </c>
      <c r="J34" s="320" t="s">
        <v>2443</v>
      </c>
      <c r="K34" s="64" t="s">
        <v>980</v>
      </c>
      <c r="L34" s="321" t="s">
        <v>980</v>
      </c>
      <c r="M34" s="320" t="s">
        <v>980</v>
      </c>
      <c r="N34" s="321" t="s">
        <v>82</v>
      </c>
      <c r="O34" s="362">
        <f>Prevalences!AL255</f>
        <v>0.1</v>
      </c>
      <c r="P34" s="321" t="s">
        <v>1868</v>
      </c>
      <c r="Q34" s="195"/>
      <c r="R34" s="195"/>
      <c r="S34" s="147">
        <v>1</v>
      </c>
      <c r="T34" s="58">
        <v>2</v>
      </c>
      <c r="U34" s="195"/>
      <c r="V34" s="340">
        <v>15</v>
      </c>
      <c r="W34" s="195"/>
      <c r="X34" s="195"/>
      <c r="Y34" s="195" t="s">
        <v>980</v>
      </c>
      <c r="Z34" s="338" t="s">
        <v>2522</v>
      </c>
    </row>
    <row r="35" spans="1:26" x14ac:dyDescent="0.35">
      <c r="A35" s="355" t="s">
        <v>2169</v>
      </c>
      <c r="B35" s="356" t="s">
        <v>2221</v>
      </c>
      <c r="C35" s="356"/>
      <c r="D35" s="353">
        <v>30</v>
      </c>
      <c r="E35" s="64" t="str">
        <f t="shared" si="0"/>
        <v>FH.MN.30</v>
      </c>
      <c r="F35" s="321" t="s">
        <v>2249</v>
      </c>
      <c r="G35" s="321" t="s">
        <v>2249</v>
      </c>
      <c r="H35" s="319" t="s">
        <v>206</v>
      </c>
      <c r="I35" s="321" t="s">
        <v>194</v>
      </c>
      <c r="J35" s="320" t="s">
        <v>209</v>
      </c>
      <c r="K35" s="64" t="s">
        <v>980</v>
      </c>
      <c r="L35" s="321" t="s">
        <v>980</v>
      </c>
      <c r="M35" s="320" t="s">
        <v>980</v>
      </c>
      <c r="N35" s="321" t="s">
        <v>82</v>
      </c>
      <c r="O35" s="373"/>
      <c r="P35" s="321" t="s">
        <v>1868</v>
      </c>
      <c r="Q35" s="195"/>
      <c r="R35" s="195"/>
      <c r="S35" s="147">
        <v>1</v>
      </c>
      <c r="T35" s="58">
        <v>2</v>
      </c>
      <c r="U35" s="195"/>
      <c r="V35" s="340">
        <v>15</v>
      </c>
      <c r="W35" s="195"/>
      <c r="X35" s="195"/>
      <c r="Y35" s="195" t="s">
        <v>980</v>
      </c>
      <c r="Z35" s="338" t="s">
        <v>2521</v>
      </c>
    </row>
    <row r="36" spans="1:26" x14ac:dyDescent="0.35">
      <c r="A36" s="355" t="s">
        <v>2169</v>
      </c>
      <c r="B36" s="356" t="s">
        <v>2245</v>
      </c>
      <c r="C36" s="356"/>
      <c r="D36" s="353">
        <v>31</v>
      </c>
      <c r="E36" s="64" t="s">
        <v>2264</v>
      </c>
      <c r="F36" s="321" t="s">
        <v>2252</v>
      </c>
      <c r="G36" s="321" t="s">
        <v>2259</v>
      </c>
      <c r="H36" s="321" t="s">
        <v>206</v>
      </c>
      <c r="I36" s="321" t="s">
        <v>68</v>
      </c>
      <c r="J36" s="320" t="s">
        <v>194</v>
      </c>
      <c r="K36" s="64" t="s">
        <v>980</v>
      </c>
      <c r="L36" s="319" t="s">
        <v>980</v>
      </c>
      <c r="M36" s="320" t="s">
        <v>980</v>
      </c>
      <c r="N36" s="321" t="s">
        <v>82</v>
      </c>
      <c r="P36" s="195" t="s">
        <v>194</v>
      </c>
      <c r="Q36" s="195"/>
      <c r="R36" s="195"/>
      <c r="S36" s="195"/>
      <c r="T36" s="195"/>
      <c r="U36" s="195"/>
      <c r="W36" s="195"/>
      <c r="X36" s="195"/>
      <c r="Z36" s="234" t="s">
        <v>2260</v>
      </c>
    </row>
    <row r="37" spans="1:26" x14ac:dyDescent="0.35">
      <c r="A37" s="355" t="s">
        <v>2169</v>
      </c>
      <c r="B37" s="356" t="s">
        <v>2245</v>
      </c>
      <c r="C37" s="356"/>
      <c r="D37" s="353">
        <v>32</v>
      </c>
      <c r="F37" s="321" t="s">
        <v>2253</v>
      </c>
      <c r="G37" s="319" t="s">
        <v>154</v>
      </c>
      <c r="H37" s="319" t="s">
        <v>161</v>
      </c>
      <c r="I37" s="319" t="s">
        <v>68</v>
      </c>
      <c r="J37" s="320" t="s">
        <v>194</v>
      </c>
      <c r="K37" s="64" t="s">
        <v>980</v>
      </c>
      <c r="L37" s="319" t="s">
        <v>980</v>
      </c>
      <c r="M37" s="320" t="s">
        <v>980</v>
      </c>
      <c r="N37" s="321" t="s">
        <v>82</v>
      </c>
      <c r="P37" s="195" t="s">
        <v>194</v>
      </c>
      <c r="Q37" s="195"/>
      <c r="R37" s="195"/>
      <c r="S37" s="195"/>
      <c r="T37" s="195"/>
      <c r="U37" s="195"/>
      <c r="W37" s="195"/>
      <c r="X37" s="195"/>
      <c r="Z37" s="342" t="s">
        <v>2261</v>
      </c>
    </row>
    <row r="38" spans="1:26" x14ac:dyDescent="0.35">
      <c r="A38" s="355" t="s">
        <v>2169</v>
      </c>
      <c r="B38" s="356" t="s">
        <v>2245</v>
      </c>
      <c r="C38" s="356"/>
      <c r="D38" s="353">
        <v>32</v>
      </c>
      <c r="E38" s="64" t="s">
        <v>2270</v>
      </c>
      <c r="F38" s="319" t="s">
        <v>176</v>
      </c>
      <c r="G38" s="319" t="s">
        <v>154</v>
      </c>
      <c r="H38" s="319" t="s">
        <v>161</v>
      </c>
      <c r="I38" s="319" t="s">
        <v>68</v>
      </c>
      <c r="J38" s="320" t="s">
        <v>156</v>
      </c>
      <c r="K38" s="64" t="s">
        <v>980</v>
      </c>
      <c r="L38" s="319" t="s">
        <v>980</v>
      </c>
      <c r="M38" s="320" t="s">
        <v>980</v>
      </c>
      <c r="N38" s="321" t="s">
        <v>82</v>
      </c>
      <c r="O38" s="195" t="s">
        <v>194</v>
      </c>
      <c r="P38" s="195" t="s">
        <v>194</v>
      </c>
      <c r="Q38" s="195"/>
      <c r="R38" s="195"/>
      <c r="S38"/>
      <c r="W38" s="195"/>
      <c r="X38" s="195"/>
      <c r="Z38" s="342" t="s">
        <v>467</v>
      </c>
    </row>
    <row r="39" spans="1:26" x14ac:dyDescent="0.35">
      <c r="A39" s="355" t="s">
        <v>2169</v>
      </c>
      <c r="B39" s="356" t="s">
        <v>2245</v>
      </c>
      <c r="C39" s="356"/>
      <c r="D39" s="353">
        <v>32</v>
      </c>
      <c r="E39" s="64" t="s">
        <v>2271</v>
      </c>
      <c r="F39" s="319" t="s">
        <v>178</v>
      </c>
      <c r="G39" s="319" t="s">
        <v>154</v>
      </c>
      <c r="H39" s="319" t="s">
        <v>161</v>
      </c>
      <c r="I39" s="319" t="s">
        <v>68</v>
      </c>
      <c r="J39" s="320" t="s">
        <v>179</v>
      </c>
      <c r="K39" s="64" t="s">
        <v>980</v>
      </c>
      <c r="L39" s="319" t="s">
        <v>980</v>
      </c>
      <c r="M39" s="320" t="s">
        <v>980</v>
      </c>
      <c r="N39" s="321" t="s">
        <v>82</v>
      </c>
      <c r="O39" s="195">
        <v>1</v>
      </c>
      <c r="P39" s="195" t="s">
        <v>212</v>
      </c>
      <c r="Q39" s="195"/>
      <c r="R39" s="195"/>
      <c r="S39">
        <v>1</v>
      </c>
      <c r="T39">
        <v>4</v>
      </c>
      <c r="V39" s="6">
        <v>5</v>
      </c>
      <c r="W39" s="195"/>
      <c r="X39" s="195"/>
      <c r="Z39" s="234"/>
    </row>
    <row r="40" spans="1:26" x14ac:dyDescent="0.35">
      <c r="A40" s="355" t="s">
        <v>2169</v>
      </c>
      <c r="B40" s="356" t="s">
        <v>2245</v>
      </c>
      <c r="C40" s="356"/>
      <c r="D40" s="353">
        <v>32</v>
      </c>
      <c r="E40" s="64" t="s">
        <v>2272</v>
      </c>
      <c r="F40" s="319" t="s">
        <v>181</v>
      </c>
      <c r="G40" s="319" t="s">
        <v>154</v>
      </c>
      <c r="H40" s="319" t="s">
        <v>161</v>
      </c>
      <c r="I40" s="319" t="s">
        <v>68</v>
      </c>
      <c r="J40" s="320" t="s">
        <v>182</v>
      </c>
      <c r="K40" s="64" t="s">
        <v>980</v>
      </c>
      <c r="L40" s="319" t="s">
        <v>980</v>
      </c>
      <c r="M40" s="320" t="s">
        <v>980</v>
      </c>
      <c r="N40" s="321" t="s">
        <v>82</v>
      </c>
      <c r="O40" s="195">
        <v>1</v>
      </c>
      <c r="P40" s="195" t="s">
        <v>212</v>
      </c>
      <c r="Q40" s="195"/>
      <c r="R40" s="195"/>
      <c r="S40">
        <v>1</v>
      </c>
      <c r="T40">
        <v>1</v>
      </c>
      <c r="V40" s="6">
        <v>5</v>
      </c>
      <c r="W40" s="195"/>
      <c r="X40" s="195"/>
      <c r="Z40" s="234"/>
    </row>
    <row r="41" spans="1:26" x14ac:dyDescent="0.35">
      <c r="A41" s="355" t="s">
        <v>2169</v>
      </c>
      <c r="B41" s="356" t="s">
        <v>2245</v>
      </c>
      <c r="C41" s="356"/>
      <c r="D41" s="353">
        <v>32</v>
      </c>
      <c r="E41" s="64" t="s">
        <v>2273</v>
      </c>
      <c r="F41" s="319" t="s">
        <v>184</v>
      </c>
      <c r="G41" s="319" t="s">
        <v>154</v>
      </c>
      <c r="H41" s="319" t="s">
        <v>161</v>
      </c>
      <c r="I41" s="319" t="s">
        <v>68</v>
      </c>
      <c r="J41" s="320" t="s">
        <v>156</v>
      </c>
      <c r="K41" s="64" t="s">
        <v>980</v>
      </c>
      <c r="L41" s="319" t="s">
        <v>980</v>
      </c>
      <c r="M41" s="320" t="s">
        <v>980</v>
      </c>
      <c r="N41" s="321" t="s">
        <v>82</v>
      </c>
      <c r="O41" s="195">
        <v>1</v>
      </c>
      <c r="P41" s="195" t="s">
        <v>212</v>
      </c>
      <c r="Q41" s="195"/>
      <c r="R41" s="195"/>
      <c r="S41">
        <v>1</v>
      </c>
      <c r="T41">
        <v>2</v>
      </c>
      <c r="W41" s="195"/>
      <c r="X41" s="195"/>
      <c r="Z41" s="342" t="s">
        <v>2262</v>
      </c>
    </row>
    <row r="42" spans="1:26" x14ac:dyDescent="0.35">
      <c r="A42" s="355" t="s">
        <v>2169</v>
      </c>
      <c r="B42" s="356" t="s">
        <v>2245</v>
      </c>
      <c r="C42" s="356"/>
      <c r="D42" s="353">
        <v>33</v>
      </c>
      <c r="E42" s="64" t="s">
        <v>2265</v>
      </c>
      <c r="F42" s="321" t="s">
        <v>2254</v>
      </c>
      <c r="G42" s="319" t="s">
        <v>154</v>
      </c>
      <c r="H42" s="319" t="s">
        <v>161</v>
      </c>
      <c r="I42" s="319" t="s">
        <v>68</v>
      </c>
      <c r="J42" s="320" t="s">
        <v>169</v>
      </c>
      <c r="K42" s="64" t="s">
        <v>980</v>
      </c>
      <c r="L42" s="319" t="s">
        <v>980</v>
      </c>
      <c r="M42" s="320" t="s">
        <v>980</v>
      </c>
      <c r="N42" s="374" t="s">
        <v>82</v>
      </c>
      <c r="O42" s="195">
        <v>1</v>
      </c>
      <c r="P42" s="195" t="s">
        <v>212</v>
      </c>
      <c r="Q42" s="195"/>
      <c r="R42" s="195"/>
      <c r="S42"/>
      <c r="U42">
        <v>1</v>
      </c>
      <c r="V42" s="6">
        <v>2</v>
      </c>
      <c r="W42" s="195"/>
      <c r="X42" s="195"/>
      <c r="Y42" t="s">
        <v>980</v>
      </c>
      <c r="Z42" s="337" t="s">
        <v>2274</v>
      </c>
    </row>
    <row r="43" spans="1:26" x14ac:dyDescent="0.35">
      <c r="A43" s="355" t="s">
        <v>2169</v>
      </c>
      <c r="B43" s="356" t="s">
        <v>2245</v>
      </c>
      <c r="C43" s="356"/>
      <c r="D43" s="353">
        <v>34</v>
      </c>
      <c r="E43" s="64" t="s">
        <v>2266</v>
      </c>
      <c r="F43" s="321" t="s">
        <v>2255</v>
      </c>
      <c r="G43" s="321" t="s">
        <v>154</v>
      </c>
      <c r="H43" s="321" t="s">
        <v>168</v>
      </c>
      <c r="I43" s="321" t="s">
        <v>68</v>
      </c>
      <c r="J43" s="320" t="s">
        <v>194</v>
      </c>
      <c r="K43" s="64" t="s">
        <v>980</v>
      </c>
      <c r="L43" s="319" t="s">
        <v>980</v>
      </c>
      <c r="M43" s="320" t="s">
        <v>980</v>
      </c>
      <c r="N43" s="321" t="s">
        <v>82</v>
      </c>
      <c r="O43" s="145">
        <f>Prevalences!AA272</f>
        <v>1.4999999999999999E-2</v>
      </c>
      <c r="P43" s="195" t="s">
        <v>2203</v>
      </c>
      <c r="Q43" s="195"/>
      <c r="R43" s="195"/>
      <c r="S43">
        <v>1</v>
      </c>
      <c r="T43">
        <v>1</v>
      </c>
      <c r="V43" s="6">
        <v>5</v>
      </c>
      <c r="W43" s="6"/>
      <c r="X43" s="6"/>
      <c r="Y43" s="6" t="s">
        <v>980</v>
      </c>
      <c r="Z43" s="343"/>
    </row>
    <row r="44" spans="1:26" x14ac:dyDescent="0.35">
      <c r="A44" s="355" t="s">
        <v>2169</v>
      </c>
      <c r="B44" s="356" t="s">
        <v>2245</v>
      </c>
      <c r="C44" s="356"/>
      <c r="D44" s="353">
        <v>35</v>
      </c>
      <c r="E44" s="64" t="s">
        <v>2267</v>
      </c>
      <c r="F44" s="321" t="s">
        <v>2256</v>
      </c>
      <c r="G44" s="321" t="s">
        <v>2214</v>
      </c>
      <c r="H44" s="321" t="s">
        <v>206</v>
      </c>
      <c r="I44" s="321" t="s">
        <v>68</v>
      </c>
      <c r="J44" s="320" t="s">
        <v>194</v>
      </c>
      <c r="K44" s="64" t="s">
        <v>980</v>
      </c>
      <c r="L44" s="319" t="s">
        <v>980</v>
      </c>
      <c r="M44" s="320" t="s">
        <v>980</v>
      </c>
      <c r="N44" s="321" t="s">
        <v>82</v>
      </c>
      <c r="P44" s="195" t="s">
        <v>194</v>
      </c>
      <c r="Q44" s="195"/>
      <c r="R44" s="195"/>
      <c r="S44"/>
      <c r="W44" s="6"/>
      <c r="X44" s="6"/>
      <c r="Y44" s="6" t="s">
        <v>980</v>
      </c>
      <c r="Z44" s="343" t="s">
        <v>2275</v>
      </c>
    </row>
    <row r="45" spans="1:26" x14ac:dyDescent="0.35">
      <c r="A45" s="355" t="s">
        <v>2169</v>
      </c>
      <c r="B45" s="356" t="s">
        <v>2245</v>
      </c>
      <c r="C45" s="356"/>
      <c r="D45" s="353">
        <v>36</v>
      </c>
      <c r="E45" s="64" t="s">
        <v>2268</v>
      </c>
      <c r="F45" s="321" t="s">
        <v>2257</v>
      </c>
      <c r="G45" s="321" t="s">
        <v>2259</v>
      </c>
      <c r="H45" s="321" t="s">
        <v>206</v>
      </c>
      <c r="I45" s="321" t="s">
        <v>68</v>
      </c>
      <c r="J45" s="320" t="s">
        <v>194</v>
      </c>
      <c r="K45" s="64" t="s">
        <v>980</v>
      </c>
      <c r="L45" s="319" t="s">
        <v>980</v>
      </c>
      <c r="M45" s="320" t="s">
        <v>980</v>
      </c>
      <c r="N45" s="321" t="s">
        <v>82</v>
      </c>
      <c r="P45" s="195" t="s">
        <v>194</v>
      </c>
      <c r="Q45" s="195"/>
      <c r="R45" s="195"/>
      <c r="S45"/>
      <c r="W45" s="6"/>
      <c r="X45" s="6"/>
      <c r="Y45" s="6" t="s">
        <v>980</v>
      </c>
      <c r="Z45" s="342" t="s">
        <v>2263</v>
      </c>
    </row>
    <row r="46" spans="1:26" x14ac:dyDescent="0.35">
      <c r="A46" s="355" t="s">
        <v>2169</v>
      </c>
      <c r="B46" s="356" t="s">
        <v>2245</v>
      </c>
      <c r="C46" s="356"/>
      <c r="D46" s="353">
        <v>37</v>
      </c>
      <c r="E46" s="64" t="s">
        <v>2269</v>
      </c>
      <c r="F46" s="321" t="s">
        <v>2258</v>
      </c>
      <c r="G46" s="321" t="s">
        <v>2214</v>
      </c>
      <c r="H46" s="321" t="s">
        <v>206</v>
      </c>
      <c r="I46" s="321" t="s">
        <v>68</v>
      </c>
      <c r="J46" s="320" t="s">
        <v>194</v>
      </c>
      <c r="K46" s="64" t="s">
        <v>980</v>
      </c>
      <c r="L46" s="319" t="s">
        <v>980</v>
      </c>
      <c r="M46" s="320" t="s">
        <v>980</v>
      </c>
      <c r="N46" s="321" t="s">
        <v>82</v>
      </c>
      <c r="P46" s="195" t="s">
        <v>194</v>
      </c>
      <c r="Q46" s="195"/>
      <c r="R46" s="195"/>
      <c r="S46"/>
      <c r="W46" s="6"/>
      <c r="X46" s="6"/>
      <c r="Y46" s="6" t="s">
        <v>980</v>
      </c>
      <c r="Z46" s="343" t="s">
        <v>2276</v>
      </c>
    </row>
    <row r="47" spans="1:26" x14ac:dyDescent="0.35">
      <c r="A47" s="355" t="s">
        <v>2169</v>
      </c>
      <c r="B47" s="356" t="s">
        <v>2277</v>
      </c>
      <c r="C47" s="356"/>
      <c r="D47" s="353">
        <v>38</v>
      </c>
      <c r="F47" s="321" t="s">
        <v>2278</v>
      </c>
      <c r="G47" s="321" t="s">
        <v>154</v>
      </c>
      <c r="H47" s="321" t="s">
        <v>155</v>
      </c>
      <c r="I47" s="321" t="s">
        <v>66</v>
      </c>
      <c r="K47" s="64" t="s">
        <v>980</v>
      </c>
      <c r="L47" s="321" t="s">
        <v>980</v>
      </c>
      <c r="M47" s="320" t="s">
        <v>980</v>
      </c>
      <c r="N47" s="195" t="s">
        <v>82</v>
      </c>
      <c r="P47" s="195" t="s">
        <v>194</v>
      </c>
      <c r="Q47" s="195"/>
      <c r="R47" s="195"/>
      <c r="S47" s="195"/>
      <c r="T47" s="195"/>
      <c r="U47" s="195"/>
      <c r="V47" s="195"/>
      <c r="W47" s="195"/>
      <c r="X47" s="195"/>
      <c r="Z47" t="s">
        <v>2309</v>
      </c>
    </row>
    <row r="48" spans="1:26" x14ac:dyDescent="0.35">
      <c r="A48" s="355" t="s">
        <v>2169</v>
      </c>
      <c r="B48" s="356" t="s">
        <v>2277</v>
      </c>
      <c r="C48" s="356"/>
      <c r="D48" s="353">
        <v>38</v>
      </c>
      <c r="E48" s="64" t="s">
        <v>2305</v>
      </c>
      <c r="F48" s="58" t="s">
        <v>2301</v>
      </c>
      <c r="G48" s="321" t="s">
        <v>154</v>
      </c>
      <c r="H48" s="321" t="s">
        <v>155</v>
      </c>
      <c r="I48" s="321" t="s">
        <v>66</v>
      </c>
      <c r="J48" s="320" t="s">
        <v>247</v>
      </c>
      <c r="K48" s="64" t="s">
        <v>980</v>
      </c>
      <c r="L48" s="319" t="s">
        <v>980</v>
      </c>
      <c r="M48" s="320" t="s">
        <v>980</v>
      </c>
      <c r="N48" s="374" t="s">
        <v>82</v>
      </c>
      <c r="O48" s="195">
        <f>'FP mod'!BK273/100</f>
        <v>0.58399999999999996</v>
      </c>
      <c r="P48" s="195" t="s">
        <v>1868</v>
      </c>
      <c r="Q48" s="195"/>
      <c r="R48" s="195"/>
      <c r="S48" s="89">
        <v>1</v>
      </c>
      <c r="T48">
        <v>1</v>
      </c>
      <c r="V48" s="6">
        <v>15</v>
      </c>
    </row>
    <row r="49" spans="1:26" x14ac:dyDescent="0.35">
      <c r="A49" s="355" t="s">
        <v>2169</v>
      </c>
      <c r="B49" s="356" t="s">
        <v>2277</v>
      </c>
      <c r="C49" s="356"/>
      <c r="D49" s="353">
        <v>38</v>
      </c>
      <c r="E49" s="64" t="s">
        <v>2306</v>
      </c>
      <c r="F49" s="58" t="s">
        <v>2302</v>
      </c>
      <c r="G49" s="321" t="s">
        <v>154</v>
      </c>
      <c r="H49" s="321" t="s">
        <v>155</v>
      </c>
      <c r="I49" s="321" t="s">
        <v>66</v>
      </c>
      <c r="J49" s="320" t="s">
        <v>156</v>
      </c>
      <c r="K49" s="64" t="s">
        <v>980</v>
      </c>
      <c r="L49" s="319" t="s">
        <v>980</v>
      </c>
      <c r="M49" s="320" t="s">
        <v>980</v>
      </c>
      <c r="N49" s="374" t="s">
        <v>82</v>
      </c>
      <c r="O49" s="195">
        <v>1</v>
      </c>
      <c r="P49" s="195" t="s">
        <v>212</v>
      </c>
      <c r="Q49" s="195"/>
      <c r="R49" s="195"/>
      <c r="S49" s="89">
        <v>1</v>
      </c>
      <c r="T49">
        <v>1</v>
      </c>
      <c r="V49" s="6">
        <v>15</v>
      </c>
    </row>
    <row r="50" spans="1:26" x14ac:dyDescent="0.35">
      <c r="A50" s="355" t="s">
        <v>2169</v>
      </c>
      <c r="B50" s="356" t="s">
        <v>2277</v>
      </c>
      <c r="C50" s="356"/>
      <c r="D50" s="353">
        <v>38</v>
      </c>
      <c r="E50" s="64" t="s">
        <v>2307</v>
      </c>
      <c r="F50" s="58" t="s">
        <v>2303</v>
      </c>
      <c r="G50" s="321" t="s">
        <v>154</v>
      </c>
      <c r="H50" s="321" t="s">
        <v>155</v>
      </c>
      <c r="I50" s="321" t="s">
        <v>66</v>
      </c>
      <c r="J50" s="320" t="s">
        <v>253</v>
      </c>
      <c r="K50" s="64" t="s">
        <v>980</v>
      </c>
      <c r="L50" s="319" t="s">
        <v>980</v>
      </c>
      <c r="M50" s="320" t="s">
        <v>980</v>
      </c>
      <c r="N50" s="374" t="s">
        <v>82</v>
      </c>
      <c r="O50" s="195">
        <f>Prevalences!T72</f>
        <v>5.0116865018980945E-2</v>
      </c>
      <c r="P50" s="195" t="s">
        <v>1949</v>
      </c>
      <c r="Q50" s="195"/>
      <c r="R50" s="195"/>
      <c r="S50" s="89">
        <v>1</v>
      </c>
      <c r="T50">
        <v>1</v>
      </c>
      <c r="V50" s="6">
        <v>15</v>
      </c>
    </row>
    <row r="51" spans="1:26" x14ac:dyDescent="0.35">
      <c r="A51" s="355" t="s">
        <v>2169</v>
      </c>
      <c r="B51" s="356" t="s">
        <v>2277</v>
      </c>
      <c r="C51" s="356"/>
      <c r="D51" s="353">
        <v>38</v>
      </c>
      <c r="E51" s="64" t="s">
        <v>2308</v>
      </c>
      <c r="F51" s="58" t="s">
        <v>2304</v>
      </c>
      <c r="G51" s="321" t="s">
        <v>154</v>
      </c>
      <c r="H51" s="321" t="s">
        <v>155</v>
      </c>
      <c r="I51" s="321" t="s">
        <v>66</v>
      </c>
      <c r="J51" s="320" t="s">
        <v>253</v>
      </c>
      <c r="K51" s="64" t="s">
        <v>980</v>
      </c>
      <c r="L51" s="319" t="s">
        <v>980</v>
      </c>
      <c r="M51" s="320" t="s">
        <v>980</v>
      </c>
      <c r="N51" s="374" t="s">
        <v>82</v>
      </c>
      <c r="O51" s="195">
        <f>Prevalences!S71</f>
        <v>0.26812151014720248</v>
      </c>
      <c r="P51" s="195" t="s">
        <v>1949</v>
      </c>
      <c r="Q51" s="195"/>
      <c r="R51" s="195"/>
      <c r="S51" s="89">
        <v>1</v>
      </c>
      <c r="T51">
        <v>1</v>
      </c>
      <c r="V51" s="6">
        <v>15</v>
      </c>
    </row>
    <row r="52" spans="1:26" x14ac:dyDescent="0.35">
      <c r="A52" s="355" t="s">
        <v>2169</v>
      </c>
      <c r="B52" s="356" t="s">
        <v>2277</v>
      </c>
      <c r="C52" s="356"/>
      <c r="D52" s="353">
        <v>39</v>
      </c>
      <c r="E52" s="64" t="str">
        <f>_xlfn.CONCAT("FH.FP.",D52)</f>
        <v>FH.FP.39</v>
      </c>
      <c r="F52" s="321" t="s">
        <v>2279</v>
      </c>
      <c r="G52" s="321" t="s">
        <v>154</v>
      </c>
      <c r="H52" s="321" t="s">
        <v>155</v>
      </c>
      <c r="I52" s="321" t="s">
        <v>66</v>
      </c>
      <c r="J52" s="320" t="s">
        <v>253</v>
      </c>
      <c r="K52" s="64" t="s">
        <v>980</v>
      </c>
      <c r="L52" s="319" t="s">
        <v>980</v>
      </c>
      <c r="M52" s="320" t="s">
        <v>980</v>
      </c>
      <c r="N52" s="374" t="s">
        <v>82</v>
      </c>
      <c r="O52" s="195">
        <f>Prevalences!H58/100*Prevalences!N57+Prevalences!H58/100*Prevalences!P57</f>
        <v>0.40457124527547378</v>
      </c>
      <c r="P52" s="195" t="s">
        <v>1868</v>
      </c>
      <c r="Q52" s="195"/>
      <c r="R52" s="195"/>
      <c r="S52" s="89">
        <v>1</v>
      </c>
      <c r="U52">
        <v>4</v>
      </c>
      <c r="V52" s="6">
        <v>5</v>
      </c>
    </row>
    <row r="53" spans="1:26" x14ac:dyDescent="0.35">
      <c r="A53" s="355" t="s">
        <v>2169</v>
      </c>
      <c r="B53" s="356" t="s">
        <v>2277</v>
      </c>
      <c r="C53" s="356"/>
      <c r="D53" s="353">
        <v>40</v>
      </c>
      <c r="E53" s="64" t="str">
        <f t="shared" ref="E53:E75" si="2">_xlfn.CONCAT("FH.FP.",D53)</f>
        <v>FH.FP.40</v>
      </c>
      <c r="F53" s="321" t="s">
        <v>2300</v>
      </c>
      <c r="G53" s="321" t="s">
        <v>154</v>
      </c>
      <c r="H53" s="321" t="s">
        <v>155</v>
      </c>
      <c r="I53" s="321" t="s">
        <v>66</v>
      </c>
      <c r="J53" s="320" t="s">
        <v>253</v>
      </c>
      <c r="K53" s="64" t="s">
        <v>980</v>
      </c>
      <c r="L53" s="319" t="s">
        <v>980</v>
      </c>
      <c r="M53" s="320" t="s">
        <v>194</v>
      </c>
      <c r="N53" s="374" t="s">
        <v>82</v>
      </c>
      <c r="O53" s="195">
        <f>Prevalences!H58/100*Prevalences!O57+Prevalences!H58/100*Prevalences!Q57</f>
        <v>0.16460099968756312</v>
      </c>
      <c r="P53" s="195" t="s">
        <v>1868</v>
      </c>
      <c r="Q53" s="195">
        <f>1/4</f>
        <v>0.25</v>
      </c>
      <c r="R53" s="195" t="s">
        <v>2639</v>
      </c>
      <c r="S53" s="89">
        <v>1</v>
      </c>
      <c r="T53">
        <v>1</v>
      </c>
      <c r="V53" s="6">
        <v>20</v>
      </c>
    </row>
    <row r="54" spans="1:26" x14ac:dyDescent="0.35">
      <c r="A54" s="355" t="s">
        <v>2169</v>
      </c>
      <c r="B54" s="356" t="s">
        <v>2277</v>
      </c>
      <c r="C54" s="356"/>
      <c r="D54" s="353">
        <v>41</v>
      </c>
      <c r="E54" s="64" t="str">
        <f t="shared" si="2"/>
        <v>FH.FP.41</v>
      </c>
      <c r="F54" s="321" t="s">
        <v>2299</v>
      </c>
      <c r="G54" s="321" t="s">
        <v>154</v>
      </c>
      <c r="H54" s="321" t="s">
        <v>155</v>
      </c>
      <c r="I54" s="321" t="s">
        <v>66</v>
      </c>
      <c r="J54" s="320" t="s">
        <v>253</v>
      </c>
      <c r="K54" s="64" t="s">
        <v>980</v>
      </c>
      <c r="L54" s="321" t="s">
        <v>194</v>
      </c>
      <c r="M54" s="320" t="s">
        <v>194</v>
      </c>
      <c r="N54" s="374" t="s">
        <v>82</v>
      </c>
      <c r="O54" s="195">
        <f>O53</f>
        <v>0.16460099968756312</v>
      </c>
      <c r="P54" s="195" t="s">
        <v>1868</v>
      </c>
      <c r="Q54" s="195">
        <f>1/4</f>
        <v>0.25</v>
      </c>
      <c r="R54" s="195" t="s">
        <v>2639</v>
      </c>
      <c r="S54" s="89">
        <v>1</v>
      </c>
      <c r="T54">
        <v>1</v>
      </c>
      <c r="V54" s="6">
        <v>20</v>
      </c>
    </row>
    <row r="55" spans="1:26" x14ac:dyDescent="0.35">
      <c r="A55" s="355" t="s">
        <v>2169</v>
      </c>
      <c r="B55" s="356" t="s">
        <v>2277</v>
      </c>
      <c r="C55" s="356"/>
      <c r="D55" s="353">
        <v>42</v>
      </c>
      <c r="E55" s="64" t="str">
        <f t="shared" si="2"/>
        <v>FH.FP.42</v>
      </c>
      <c r="F55" s="321" t="s">
        <v>2280</v>
      </c>
      <c r="G55" s="321" t="s">
        <v>154</v>
      </c>
      <c r="H55" s="321" t="s">
        <v>155</v>
      </c>
      <c r="I55" s="321" t="s">
        <v>66</v>
      </c>
      <c r="J55" s="320" t="s">
        <v>253</v>
      </c>
      <c r="K55" s="64" t="s">
        <v>980</v>
      </c>
      <c r="L55" s="319" t="s">
        <v>980</v>
      </c>
      <c r="M55" s="320" t="s">
        <v>980</v>
      </c>
      <c r="N55" s="321" t="s">
        <v>82</v>
      </c>
      <c r="O55" s="373"/>
      <c r="P55" s="195" t="s">
        <v>1868</v>
      </c>
      <c r="Q55" s="195"/>
      <c r="R55" s="195"/>
      <c r="S55" s="89">
        <v>1</v>
      </c>
      <c r="T55">
        <v>1</v>
      </c>
      <c r="U55" s="195"/>
      <c r="V55" s="6">
        <v>15</v>
      </c>
      <c r="Y55" t="s">
        <v>980</v>
      </c>
      <c r="Z55" s="338" t="s">
        <v>2241</v>
      </c>
    </row>
    <row r="56" spans="1:26" x14ac:dyDescent="0.35">
      <c r="A56" s="355" t="s">
        <v>2169</v>
      </c>
      <c r="B56" s="356" t="s">
        <v>2277</v>
      </c>
      <c r="C56" s="356"/>
      <c r="D56" s="353">
        <v>43</v>
      </c>
      <c r="E56" s="64" t="str">
        <f t="shared" si="2"/>
        <v>FH.FP.43</v>
      </c>
      <c r="F56" s="321" t="s">
        <v>2281</v>
      </c>
      <c r="G56" s="321" t="s">
        <v>154</v>
      </c>
      <c r="H56" s="321" t="s">
        <v>199</v>
      </c>
      <c r="I56" s="321" t="s">
        <v>66</v>
      </c>
      <c r="J56" s="320" t="s">
        <v>156</v>
      </c>
      <c r="K56" s="64" t="s">
        <v>980</v>
      </c>
      <c r="L56" s="321" t="s">
        <v>194</v>
      </c>
      <c r="M56" s="320" t="s">
        <v>194</v>
      </c>
      <c r="N56" s="321" t="s">
        <v>82</v>
      </c>
      <c r="O56" s="145">
        <f>Prevalences!K288</f>
        <v>9.6000000000000002E-2</v>
      </c>
      <c r="P56" s="195" t="s">
        <v>2203</v>
      </c>
      <c r="Q56" s="195"/>
      <c r="R56" s="195"/>
      <c r="S56" s="147">
        <v>1</v>
      </c>
      <c r="T56">
        <v>1</v>
      </c>
      <c r="U56" s="195"/>
      <c r="V56" s="341">
        <v>20</v>
      </c>
      <c r="Y56" t="s">
        <v>980</v>
      </c>
    </row>
    <row r="57" spans="1:26" x14ac:dyDescent="0.35">
      <c r="A57" s="355" t="s">
        <v>2169</v>
      </c>
      <c r="B57" s="356" t="s">
        <v>2277</v>
      </c>
      <c r="C57" s="356"/>
      <c r="D57" s="353">
        <v>44</v>
      </c>
      <c r="E57" s="64" t="str">
        <f t="shared" si="2"/>
        <v>FH.FP.44</v>
      </c>
      <c r="F57" s="321" t="s">
        <v>2282</v>
      </c>
      <c r="G57" s="321" t="s">
        <v>154</v>
      </c>
      <c r="H57" s="321" t="s">
        <v>199</v>
      </c>
      <c r="I57" s="321" t="s">
        <v>66</v>
      </c>
      <c r="J57" s="320" t="s">
        <v>156</v>
      </c>
      <c r="K57" s="64" t="s">
        <v>980</v>
      </c>
      <c r="L57" s="319" t="s">
        <v>980</v>
      </c>
      <c r="M57" s="320" t="s">
        <v>980</v>
      </c>
      <c r="N57" s="321" t="s">
        <v>82</v>
      </c>
      <c r="O57" s="145">
        <f>O56</f>
        <v>9.6000000000000002E-2</v>
      </c>
      <c r="P57" s="195" t="s">
        <v>2203</v>
      </c>
      <c r="Q57" s="195"/>
      <c r="R57" s="195" t="s">
        <v>2310</v>
      </c>
      <c r="S57" s="147">
        <v>1</v>
      </c>
      <c r="T57">
        <v>1</v>
      </c>
      <c r="U57" s="195"/>
      <c r="V57" s="341">
        <v>10</v>
      </c>
      <c r="Y57" t="s">
        <v>980</v>
      </c>
    </row>
    <row r="58" spans="1:26" x14ac:dyDescent="0.35">
      <c r="A58" s="355" t="s">
        <v>2169</v>
      </c>
      <c r="B58" s="356" t="s">
        <v>2277</v>
      </c>
      <c r="C58" s="356"/>
      <c r="D58" s="353">
        <v>45</v>
      </c>
      <c r="E58" s="64" t="str">
        <f t="shared" si="2"/>
        <v>FH.FP.45</v>
      </c>
      <c r="F58" s="321" t="s">
        <v>2283</v>
      </c>
      <c r="G58" s="321" t="s">
        <v>2259</v>
      </c>
      <c r="H58" s="321" t="s">
        <v>206</v>
      </c>
      <c r="I58" s="321" t="s">
        <v>2250</v>
      </c>
      <c r="J58" s="320" t="s">
        <v>247</v>
      </c>
      <c r="K58" s="64" t="s">
        <v>980</v>
      </c>
      <c r="L58" s="321" t="s">
        <v>980</v>
      </c>
      <c r="M58" s="320" t="s">
        <v>980</v>
      </c>
      <c r="N58" s="321" t="s">
        <v>82</v>
      </c>
      <c r="O58" s="145">
        <v>1</v>
      </c>
      <c r="P58" s="195" t="s">
        <v>212</v>
      </c>
      <c r="Q58" s="195"/>
      <c r="R58" s="195"/>
      <c r="S58" s="89">
        <v>1</v>
      </c>
      <c r="T58" s="195"/>
      <c r="U58" s="195"/>
      <c r="Y58" t="s">
        <v>980</v>
      </c>
      <c r="Z58" s="342" t="s">
        <v>2311</v>
      </c>
    </row>
    <row r="59" spans="1:26" x14ac:dyDescent="0.35">
      <c r="A59" s="355" t="s">
        <v>2169</v>
      </c>
      <c r="B59" s="356" t="s">
        <v>2277</v>
      </c>
      <c r="C59" s="356"/>
      <c r="D59" s="353">
        <v>46</v>
      </c>
      <c r="E59" s="64" t="str">
        <f t="shared" si="2"/>
        <v>FH.FP.46</v>
      </c>
      <c r="F59" s="321" t="s">
        <v>2284</v>
      </c>
      <c r="G59" s="321" t="s">
        <v>154</v>
      </c>
      <c r="H59" s="321" t="s">
        <v>199</v>
      </c>
      <c r="I59" s="321" t="s">
        <v>2250</v>
      </c>
      <c r="J59" s="320" t="s">
        <v>253</v>
      </c>
      <c r="K59" s="64" t="s">
        <v>980</v>
      </c>
      <c r="L59" s="321" t="s">
        <v>980</v>
      </c>
      <c r="M59" s="320" t="s">
        <v>194</v>
      </c>
      <c r="N59" s="321" t="s">
        <v>82</v>
      </c>
      <c r="O59" s="145">
        <f>Prevalences!H302</f>
        <v>0.14000000000000001</v>
      </c>
      <c r="P59" s="195" t="s">
        <v>1868</v>
      </c>
      <c r="Q59" s="195"/>
      <c r="R59" s="195"/>
      <c r="S59" s="89">
        <v>1</v>
      </c>
      <c r="T59" s="234">
        <v>1</v>
      </c>
      <c r="U59" s="346">
        <f>1/5</f>
        <v>0.2</v>
      </c>
      <c r="V59" s="6">
        <v>10</v>
      </c>
      <c r="Y59" t="s">
        <v>980</v>
      </c>
      <c r="Z59" s="234" t="s">
        <v>2536</v>
      </c>
    </row>
    <row r="60" spans="1:26" x14ac:dyDescent="0.35">
      <c r="A60" s="355" t="s">
        <v>2169</v>
      </c>
      <c r="B60" s="356" t="s">
        <v>2277</v>
      </c>
      <c r="C60" s="356"/>
      <c r="D60" s="353">
        <v>47</v>
      </c>
      <c r="E60" s="64" t="str">
        <f t="shared" si="2"/>
        <v>FH.FP.47</v>
      </c>
      <c r="F60" s="321" t="s">
        <v>2285</v>
      </c>
      <c r="G60" s="321" t="s">
        <v>2259</v>
      </c>
      <c r="H60" s="321" t="s">
        <v>155</v>
      </c>
      <c r="I60" s="321" t="s">
        <v>2250</v>
      </c>
      <c r="J60" s="320" t="s">
        <v>247</v>
      </c>
      <c r="K60" s="64" t="s">
        <v>980</v>
      </c>
      <c r="L60" s="321" t="s">
        <v>980</v>
      </c>
      <c r="M60" s="320" t="s">
        <v>980</v>
      </c>
      <c r="N60" s="321" t="s">
        <v>82</v>
      </c>
      <c r="O60" s="145">
        <v>1</v>
      </c>
      <c r="P60" s="195" t="s">
        <v>212</v>
      </c>
      <c r="Q60" s="195"/>
      <c r="R60" s="195"/>
      <c r="S60" s="89">
        <v>1</v>
      </c>
      <c r="T60" s="195"/>
      <c r="U60" s="195"/>
      <c r="Y60" t="s">
        <v>980</v>
      </c>
      <c r="Z60" s="342" t="s">
        <v>2311</v>
      </c>
    </row>
    <row r="61" spans="1:26" x14ac:dyDescent="0.35">
      <c r="A61" s="355" t="s">
        <v>2169</v>
      </c>
      <c r="B61" s="356" t="s">
        <v>2277</v>
      </c>
      <c r="C61" s="356"/>
      <c r="D61" s="353">
        <v>48</v>
      </c>
      <c r="E61" s="64" t="str">
        <f t="shared" si="2"/>
        <v>FH.FP.48</v>
      </c>
      <c r="F61" s="321" t="s">
        <v>2286</v>
      </c>
      <c r="G61" s="321" t="s">
        <v>154</v>
      </c>
      <c r="H61" s="321" t="s">
        <v>155</v>
      </c>
      <c r="I61" s="321" t="s">
        <v>68</v>
      </c>
      <c r="J61" s="320" t="s">
        <v>187</v>
      </c>
      <c r="K61" s="64" t="s">
        <v>980</v>
      </c>
      <c r="L61" s="319" t="s">
        <v>980</v>
      </c>
      <c r="M61" s="320" t="s">
        <v>980</v>
      </c>
      <c r="N61" s="321" t="s">
        <v>82</v>
      </c>
      <c r="O61" s="195">
        <v>1</v>
      </c>
      <c r="P61" s="195" t="s">
        <v>212</v>
      </c>
      <c r="Q61" s="195"/>
      <c r="R61" s="195"/>
      <c r="S61" s="89">
        <v>1</v>
      </c>
      <c r="T61">
        <v>2</v>
      </c>
      <c r="W61" s="195"/>
      <c r="X61" s="195"/>
      <c r="Z61" s="342" t="s">
        <v>2263</v>
      </c>
    </row>
    <row r="62" spans="1:26" x14ac:dyDescent="0.35">
      <c r="A62" s="355" t="s">
        <v>2169</v>
      </c>
      <c r="B62" s="356" t="s">
        <v>2277</v>
      </c>
      <c r="C62" s="356"/>
      <c r="D62" s="353">
        <v>49</v>
      </c>
      <c r="E62" s="64" t="str">
        <f t="shared" si="2"/>
        <v>FH.FP.49</v>
      </c>
      <c r="F62" s="321" t="s">
        <v>2287</v>
      </c>
      <c r="G62" s="321" t="s">
        <v>2259</v>
      </c>
      <c r="H62" s="321" t="s">
        <v>206</v>
      </c>
      <c r="I62" s="321" t="s">
        <v>2250</v>
      </c>
      <c r="J62" s="320" t="s">
        <v>253</v>
      </c>
      <c r="K62" s="64" t="s">
        <v>980</v>
      </c>
      <c r="L62" s="319" t="s">
        <v>980</v>
      </c>
      <c r="M62" s="320" t="s">
        <v>980</v>
      </c>
      <c r="N62" s="321" t="s">
        <v>82</v>
      </c>
      <c r="P62" s="195" t="s">
        <v>194</v>
      </c>
      <c r="Q62" s="195"/>
      <c r="R62" s="195"/>
      <c r="S62" s="195"/>
      <c r="T62" s="195"/>
      <c r="U62" s="195"/>
      <c r="Y62" t="s">
        <v>980</v>
      </c>
      <c r="Z62" s="342" t="s">
        <v>2311</v>
      </c>
    </row>
    <row r="63" spans="1:26" x14ac:dyDescent="0.35">
      <c r="A63" s="355" t="s">
        <v>2169</v>
      </c>
      <c r="B63" s="356" t="s">
        <v>2277</v>
      </c>
      <c r="C63" s="356"/>
      <c r="D63" s="353">
        <v>50</v>
      </c>
      <c r="E63" s="64" t="str">
        <f t="shared" si="2"/>
        <v>FH.FP.50</v>
      </c>
      <c r="F63" s="321" t="s">
        <v>2288</v>
      </c>
      <c r="G63" s="321" t="s">
        <v>154</v>
      </c>
      <c r="H63" s="321" t="s">
        <v>155</v>
      </c>
      <c r="I63" s="321" t="s">
        <v>66</v>
      </c>
      <c r="J63" s="320" t="s">
        <v>187</v>
      </c>
      <c r="K63" s="64" t="s">
        <v>980</v>
      </c>
      <c r="L63" s="319" t="s">
        <v>980</v>
      </c>
      <c r="M63" s="320" t="s">
        <v>980</v>
      </c>
      <c r="N63" s="321" t="s">
        <v>82</v>
      </c>
      <c r="P63" s="195" t="s">
        <v>194</v>
      </c>
      <c r="Q63" s="195"/>
      <c r="R63" s="195"/>
      <c r="S63" s="195"/>
      <c r="T63" s="195"/>
      <c r="U63" s="195"/>
      <c r="Z63" s="342" t="s">
        <v>2312</v>
      </c>
    </row>
    <row r="64" spans="1:26" x14ac:dyDescent="0.35">
      <c r="A64" s="355" t="s">
        <v>2169</v>
      </c>
      <c r="B64" s="356" t="s">
        <v>2277</v>
      </c>
      <c r="C64" s="356"/>
      <c r="D64" s="353">
        <v>51</v>
      </c>
      <c r="E64" s="64" t="str">
        <f t="shared" si="2"/>
        <v>FH.FP.51</v>
      </c>
      <c r="F64" s="321" t="s">
        <v>2289</v>
      </c>
      <c r="G64" s="321" t="s">
        <v>154</v>
      </c>
      <c r="H64" s="321" t="s">
        <v>155</v>
      </c>
      <c r="I64" s="321" t="s">
        <v>66</v>
      </c>
      <c r="J64" s="320" t="s">
        <v>187</v>
      </c>
      <c r="K64" s="64" t="s">
        <v>980</v>
      </c>
      <c r="L64" s="319" t="s">
        <v>980</v>
      </c>
      <c r="M64" s="320" t="s">
        <v>980</v>
      </c>
      <c r="N64" s="321" t="s">
        <v>82</v>
      </c>
      <c r="P64" s="195" t="s">
        <v>194</v>
      </c>
      <c r="Q64" s="195"/>
      <c r="R64" s="195"/>
      <c r="S64" s="195"/>
      <c r="T64" s="195"/>
      <c r="U64" s="195"/>
      <c r="Z64" s="234" t="s">
        <v>2802</v>
      </c>
    </row>
    <row r="65" spans="1:26" x14ac:dyDescent="0.35">
      <c r="A65" s="355" t="s">
        <v>2169</v>
      </c>
      <c r="B65" s="356" t="s">
        <v>2277</v>
      </c>
      <c r="C65" s="356"/>
      <c r="D65" s="353">
        <v>52</v>
      </c>
      <c r="E65" s="64" t="str">
        <f t="shared" si="2"/>
        <v>FH.FP.52</v>
      </c>
      <c r="F65" s="321" t="s">
        <v>2290</v>
      </c>
      <c r="G65" s="321" t="s">
        <v>2259</v>
      </c>
      <c r="H65" s="321" t="s">
        <v>206</v>
      </c>
      <c r="I65" s="321" t="s">
        <v>2250</v>
      </c>
      <c r="J65" s="320" t="s">
        <v>194</v>
      </c>
      <c r="K65" s="64" t="s">
        <v>980</v>
      </c>
      <c r="L65" s="319" t="s">
        <v>980</v>
      </c>
      <c r="M65" s="320" t="s">
        <v>980</v>
      </c>
      <c r="N65" s="321" t="s">
        <v>82</v>
      </c>
      <c r="P65" s="195" t="s">
        <v>194</v>
      </c>
      <c r="Q65" s="195"/>
      <c r="R65" s="195"/>
      <c r="S65" s="195"/>
      <c r="T65" s="195"/>
      <c r="U65" s="195"/>
      <c r="Y65" t="s">
        <v>980</v>
      </c>
      <c r="Z65" s="342" t="s">
        <v>2263</v>
      </c>
    </row>
    <row r="66" spans="1:26" x14ac:dyDescent="0.35">
      <c r="A66" s="355" t="s">
        <v>2169</v>
      </c>
      <c r="B66" s="356" t="s">
        <v>2277</v>
      </c>
      <c r="C66" s="356"/>
      <c r="D66" s="353">
        <v>53</v>
      </c>
      <c r="E66" s="64" t="str">
        <f t="shared" si="2"/>
        <v>FH.FP.53</v>
      </c>
      <c r="F66" s="321" t="s">
        <v>2291</v>
      </c>
      <c r="G66" s="321" t="s">
        <v>2259</v>
      </c>
      <c r="H66" s="321" t="s">
        <v>206</v>
      </c>
      <c r="I66" s="321" t="s">
        <v>2250</v>
      </c>
      <c r="J66" s="320" t="s">
        <v>194</v>
      </c>
      <c r="K66" s="64" t="s">
        <v>980</v>
      </c>
      <c r="L66" s="319" t="s">
        <v>980</v>
      </c>
      <c r="M66" s="320" t="s">
        <v>980</v>
      </c>
      <c r="N66" s="321" t="s">
        <v>82</v>
      </c>
      <c r="P66" s="195" t="s">
        <v>194</v>
      </c>
      <c r="Q66" s="195"/>
      <c r="R66" s="195"/>
      <c r="S66" s="195"/>
      <c r="T66" s="195"/>
      <c r="U66" s="195"/>
      <c r="Y66" t="s">
        <v>980</v>
      </c>
      <c r="Z66" s="342" t="s">
        <v>2263</v>
      </c>
    </row>
    <row r="67" spans="1:26" x14ac:dyDescent="0.35">
      <c r="A67" s="355" t="s">
        <v>2169</v>
      </c>
      <c r="B67" s="356" t="s">
        <v>2277</v>
      </c>
      <c r="C67" s="356"/>
      <c r="D67" s="353">
        <v>54</v>
      </c>
      <c r="E67" s="64" t="str">
        <f t="shared" si="2"/>
        <v>FH.FP.54</v>
      </c>
      <c r="F67" s="321" t="s">
        <v>2292</v>
      </c>
      <c r="G67" s="321" t="s">
        <v>154</v>
      </c>
      <c r="H67" s="321" t="s">
        <v>199</v>
      </c>
      <c r="I67" s="321" t="s">
        <v>2250</v>
      </c>
      <c r="J67" s="320" t="s">
        <v>253</v>
      </c>
      <c r="K67" s="64" t="s">
        <v>980</v>
      </c>
      <c r="L67" s="319" t="s">
        <v>980</v>
      </c>
      <c r="M67" s="320" t="s">
        <v>194</v>
      </c>
      <c r="N67" s="321" t="s">
        <v>82</v>
      </c>
      <c r="O67" s="145">
        <f>Prevalences!B318</f>
        <v>3.8294117647058828E-3</v>
      </c>
      <c r="P67" s="321" t="s">
        <v>2203</v>
      </c>
      <c r="Q67" s="195"/>
      <c r="R67" s="195"/>
      <c r="S67" s="130">
        <v>0.98</v>
      </c>
      <c r="T67">
        <v>1</v>
      </c>
      <c r="V67" s="6">
        <v>5</v>
      </c>
      <c r="Y67" t="s">
        <v>980</v>
      </c>
      <c r="Z67" s="234"/>
    </row>
    <row r="68" spans="1:26" x14ac:dyDescent="0.35">
      <c r="A68" s="355" t="s">
        <v>2169</v>
      </c>
      <c r="B68" s="356" t="s">
        <v>2277</v>
      </c>
      <c r="C68" s="356"/>
      <c r="D68" s="353">
        <v>55</v>
      </c>
      <c r="E68" s="64" t="str">
        <f t="shared" si="2"/>
        <v>FH.FP.55</v>
      </c>
      <c r="F68" s="321" t="s">
        <v>2314</v>
      </c>
      <c r="G68" s="321" t="s">
        <v>154</v>
      </c>
      <c r="H68" s="321" t="s">
        <v>199</v>
      </c>
      <c r="I68" s="321" t="s">
        <v>2250</v>
      </c>
      <c r="J68" s="320" t="s">
        <v>253</v>
      </c>
      <c r="K68" s="64" t="s">
        <v>980</v>
      </c>
      <c r="L68" s="319" t="s">
        <v>980</v>
      </c>
      <c r="M68" s="320" t="s">
        <v>194</v>
      </c>
      <c r="N68" s="321" t="s">
        <v>82</v>
      </c>
      <c r="O68" s="195">
        <f>O67</f>
        <v>3.8294117647058828E-3</v>
      </c>
      <c r="P68" s="321" t="s">
        <v>2203</v>
      </c>
      <c r="Q68" s="195"/>
      <c r="R68" s="195"/>
      <c r="S68" s="89">
        <f>S67</f>
        <v>0.98</v>
      </c>
      <c r="T68">
        <v>3</v>
      </c>
      <c r="V68" s="6">
        <v>5</v>
      </c>
      <c r="Y68" t="s">
        <v>980</v>
      </c>
      <c r="Z68" s="234"/>
    </row>
    <row r="69" spans="1:26" x14ac:dyDescent="0.35">
      <c r="A69" s="355" t="s">
        <v>2169</v>
      </c>
      <c r="B69" s="356" t="s">
        <v>2277</v>
      </c>
      <c r="C69" s="356"/>
      <c r="D69" s="353">
        <v>56</v>
      </c>
      <c r="E69" s="64" t="str">
        <f t="shared" si="2"/>
        <v>FH.FP.56</v>
      </c>
      <c r="F69" s="321" t="s">
        <v>2293</v>
      </c>
      <c r="G69" s="321" t="s">
        <v>154</v>
      </c>
      <c r="H69" s="321" t="s">
        <v>199</v>
      </c>
      <c r="I69" s="321" t="s">
        <v>2250</v>
      </c>
      <c r="J69" s="320" t="s">
        <v>253</v>
      </c>
      <c r="K69" s="64" t="s">
        <v>980</v>
      </c>
      <c r="L69" s="319" t="s">
        <v>980</v>
      </c>
      <c r="M69" s="320" t="s">
        <v>194</v>
      </c>
      <c r="N69" s="321" t="s">
        <v>82</v>
      </c>
      <c r="O69" s="195">
        <f>O67</f>
        <v>3.8294117647058828E-3</v>
      </c>
      <c r="P69" s="321" t="s">
        <v>2203</v>
      </c>
      <c r="Q69" s="195"/>
      <c r="R69" s="195" t="s">
        <v>2545</v>
      </c>
      <c r="S69" s="89">
        <f t="shared" ref="S69:S71" si="3">S68</f>
        <v>0.98</v>
      </c>
      <c r="T69">
        <v>1</v>
      </c>
      <c r="V69" s="341">
        <v>20</v>
      </c>
      <c r="Y69" t="s">
        <v>980</v>
      </c>
      <c r="Z69" s="234"/>
    </row>
    <row r="70" spans="1:26" x14ac:dyDescent="0.35">
      <c r="A70" s="355" t="s">
        <v>2169</v>
      </c>
      <c r="B70" s="356" t="s">
        <v>2277</v>
      </c>
      <c r="C70" s="356"/>
      <c r="D70" s="353">
        <v>57</v>
      </c>
      <c r="E70" s="64" t="str">
        <f t="shared" si="2"/>
        <v>FH.FP.57</v>
      </c>
      <c r="F70" s="321" t="s">
        <v>2294</v>
      </c>
      <c r="G70" s="321" t="s">
        <v>154</v>
      </c>
      <c r="H70" s="321" t="s">
        <v>199</v>
      </c>
      <c r="I70" s="321" t="s">
        <v>2250</v>
      </c>
      <c r="J70" s="320" t="s">
        <v>253</v>
      </c>
      <c r="K70" s="64" t="s">
        <v>980</v>
      </c>
      <c r="L70" s="319" t="s">
        <v>980</v>
      </c>
      <c r="M70" s="320" t="s">
        <v>194</v>
      </c>
      <c r="N70" s="321" t="s">
        <v>82</v>
      </c>
      <c r="O70" s="195">
        <f>O67</f>
        <v>3.8294117647058828E-3</v>
      </c>
      <c r="P70" s="321" t="s">
        <v>2203</v>
      </c>
      <c r="Q70" s="195"/>
      <c r="R70" s="195" t="s">
        <v>2545</v>
      </c>
      <c r="S70" s="89">
        <f t="shared" si="3"/>
        <v>0.98</v>
      </c>
      <c r="T70">
        <v>1</v>
      </c>
      <c r="V70" s="341">
        <v>20</v>
      </c>
      <c r="Y70" t="s">
        <v>980</v>
      </c>
      <c r="Z70" s="234"/>
    </row>
    <row r="71" spans="1:26" x14ac:dyDescent="0.35">
      <c r="A71" s="355" t="s">
        <v>2169</v>
      </c>
      <c r="B71" s="356" t="s">
        <v>2277</v>
      </c>
      <c r="C71" s="356"/>
      <c r="D71" s="353">
        <v>58</v>
      </c>
      <c r="E71" s="64" t="str">
        <f t="shared" si="2"/>
        <v>FH.FP.58</v>
      </c>
      <c r="F71" s="321" t="s">
        <v>2295</v>
      </c>
      <c r="G71" s="321" t="s">
        <v>154</v>
      </c>
      <c r="H71" s="321" t="s">
        <v>199</v>
      </c>
      <c r="I71" s="321" t="s">
        <v>2250</v>
      </c>
      <c r="J71" s="320" t="s">
        <v>253</v>
      </c>
      <c r="K71" s="64" t="s">
        <v>980</v>
      </c>
      <c r="L71" s="319" t="s">
        <v>980</v>
      </c>
      <c r="M71" s="320" t="s">
        <v>980</v>
      </c>
      <c r="N71" s="321" t="s">
        <v>82</v>
      </c>
      <c r="O71" s="195">
        <f>Prevalences!B323</f>
        <v>0.37019999999999997</v>
      </c>
      <c r="P71" s="321" t="s">
        <v>2203</v>
      </c>
      <c r="Q71" s="346">
        <v>0.1</v>
      </c>
      <c r="R71" s="195" t="s">
        <v>2546</v>
      </c>
      <c r="S71" s="89">
        <f t="shared" si="3"/>
        <v>0.98</v>
      </c>
      <c r="T71">
        <v>1</v>
      </c>
      <c r="V71" s="341">
        <v>20</v>
      </c>
      <c r="Y71" t="s">
        <v>980</v>
      </c>
      <c r="Z71" s="234"/>
    </row>
    <row r="72" spans="1:26" x14ac:dyDescent="0.35">
      <c r="A72" s="355" t="s">
        <v>2169</v>
      </c>
      <c r="B72" s="356" t="s">
        <v>2277</v>
      </c>
      <c r="C72" s="356"/>
      <c r="D72" s="353">
        <v>59</v>
      </c>
      <c r="E72" s="64" t="str">
        <f t="shared" si="2"/>
        <v>FH.FP.59</v>
      </c>
      <c r="F72" s="321" t="s">
        <v>2296</v>
      </c>
      <c r="G72" s="321" t="s">
        <v>2259</v>
      </c>
      <c r="H72" s="321" t="s">
        <v>206</v>
      </c>
      <c r="I72" s="321" t="s">
        <v>2250</v>
      </c>
      <c r="J72" s="320" t="s">
        <v>194</v>
      </c>
      <c r="K72" s="64" t="s">
        <v>980</v>
      </c>
      <c r="L72" s="319" t="s">
        <v>980</v>
      </c>
      <c r="M72" s="320" t="s">
        <v>980</v>
      </c>
      <c r="N72" s="321" t="s">
        <v>82</v>
      </c>
      <c r="P72" s="195" t="s">
        <v>194</v>
      </c>
      <c r="Q72" s="195"/>
      <c r="R72" s="195"/>
      <c r="S72" s="195"/>
      <c r="T72" s="195"/>
      <c r="Y72" t="s">
        <v>980</v>
      </c>
      <c r="Z72" s="342" t="s">
        <v>2263</v>
      </c>
    </row>
    <row r="73" spans="1:26" x14ac:dyDescent="0.35">
      <c r="A73" s="355" t="s">
        <v>2169</v>
      </c>
      <c r="B73" s="356" t="s">
        <v>2277</v>
      </c>
      <c r="C73" s="356"/>
      <c r="D73" s="353">
        <v>60</v>
      </c>
      <c r="E73" s="64" t="str">
        <f t="shared" si="2"/>
        <v>FH.FP.60</v>
      </c>
      <c r="F73" s="321" t="s">
        <v>2297</v>
      </c>
      <c r="G73" s="321" t="s">
        <v>154</v>
      </c>
      <c r="H73" s="321" t="s">
        <v>155</v>
      </c>
      <c r="I73" s="321" t="s">
        <v>66</v>
      </c>
      <c r="J73" s="320" t="s">
        <v>187</v>
      </c>
      <c r="K73" s="64" t="s">
        <v>980</v>
      </c>
      <c r="L73" s="319" t="s">
        <v>980</v>
      </c>
      <c r="M73" s="320" t="s">
        <v>194</v>
      </c>
      <c r="N73" s="321" t="s">
        <v>82</v>
      </c>
      <c r="P73" s="195" t="s">
        <v>194</v>
      </c>
      <c r="Q73" s="195"/>
      <c r="R73" s="195"/>
      <c r="S73" s="195"/>
      <c r="T73" s="195"/>
      <c r="Y73" t="s">
        <v>980</v>
      </c>
      <c r="Z73" s="342" t="s">
        <v>2263</v>
      </c>
    </row>
    <row r="74" spans="1:26" x14ac:dyDescent="0.35">
      <c r="A74" s="355" t="s">
        <v>2169</v>
      </c>
      <c r="B74" s="356" t="s">
        <v>2277</v>
      </c>
      <c r="C74" s="356"/>
      <c r="D74" s="353">
        <v>61</v>
      </c>
      <c r="E74" s="64" t="str">
        <f t="shared" si="2"/>
        <v>FH.FP.61</v>
      </c>
      <c r="F74" s="321" t="s">
        <v>2298</v>
      </c>
      <c r="G74" s="321" t="s">
        <v>154</v>
      </c>
      <c r="H74" s="321" t="s">
        <v>155</v>
      </c>
      <c r="I74" s="321" t="s">
        <v>66</v>
      </c>
      <c r="J74" s="320" t="s">
        <v>156</v>
      </c>
      <c r="K74" s="64" t="s">
        <v>980</v>
      </c>
      <c r="L74" s="319" t="s">
        <v>980</v>
      </c>
      <c r="M74" s="320" t="s">
        <v>194</v>
      </c>
      <c r="N74" s="321" t="s">
        <v>82</v>
      </c>
      <c r="O74" s="195">
        <v>1</v>
      </c>
      <c r="P74" s="321" t="s">
        <v>212</v>
      </c>
      <c r="Q74" s="195"/>
      <c r="R74" s="195"/>
      <c r="S74" s="89">
        <v>1</v>
      </c>
      <c r="T74" s="195"/>
      <c r="Z74" s="234" t="s">
        <v>2204</v>
      </c>
    </row>
    <row r="75" spans="1:26" x14ac:dyDescent="0.35">
      <c r="A75" s="355" t="s">
        <v>2169</v>
      </c>
      <c r="B75" s="356" t="s">
        <v>2277</v>
      </c>
      <c r="C75" s="356"/>
      <c r="D75" s="353">
        <v>62</v>
      </c>
      <c r="E75" s="64" t="str">
        <f t="shared" si="2"/>
        <v>FH.FP.62</v>
      </c>
      <c r="F75" s="321" t="s">
        <v>2313</v>
      </c>
      <c r="G75" s="321" t="s">
        <v>154</v>
      </c>
      <c r="H75" s="321" t="s">
        <v>199</v>
      </c>
      <c r="I75" s="321" t="s">
        <v>2250</v>
      </c>
      <c r="J75" s="320" t="s">
        <v>253</v>
      </c>
      <c r="K75" s="64" t="s">
        <v>980</v>
      </c>
      <c r="L75" s="319" t="s">
        <v>980</v>
      </c>
      <c r="M75" s="320" t="s">
        <v>980</v>
      </c>
      <c r="N75" s="321" t="s">
        <v>82</v>
      </c>
      <c r="O75" s="373"/>
      <c r="P75" s="321" t="s">
        <v>2203</v>
      </c>
      <c r="Q75" s="195"/>
      <c r="R75" s="195"/>
      <c r="S75" s="89">
        <v>1</v>
      </c>
      <c r="T75">
        <v>1</v>
      </c>
      <c r="V75" s="6">
        <f>V48</f>
        <v>15</v>
      </c>
      <c r="Y75" t="s">
        <v>980</v>
      </c>
    </row>
    <row r="76" spans="1:26" x14ac:dyDescent="0.35">
      <c r="A76" s="355" t="s">
        <v>2169</v>
      </c>
      <c r="B76" s="356" t="s">
        <v>70</v>
      </c>
      <c r="C76" s="356"/>
      <c r="D76" s="353">
        <v>63</v>
      </c>
      <c r="E76" s="344"/>
      <c r="F76" s="345" t="s">
        <v>2246</v>
      </c>
      <c r="N76" t="s">
        <v>82</v>
      </c>
    </row>
    <row r="77" spans="1:26" x14ac:dyDescent="0.35">
      <c r="A77" s="355" t="s">
        <v>2169</v>
      </c>
      <c r="B77" s="356" t="s">
        <v>70</v>
      </c>
      <c r="C77" s="356"/>
      <c r="D77" s="353">
        <v>64</v>
      </c>
      <c r="E77" s="64" t="str">
        <f t="shared" ref="E77:E108" si="4">_xlfn.CONCAT("FH.Ntr.",D77)</f>
        <v>FH.Ntr.64</v>
      </c>
      <c r="F77" s="321" t="s">
        <v>2315</v>
      </c>
      <c r="G77" s="321" t="s">
        <v>154</v>
      </c>
      <c r="H77" s="321" t="s">
        <v>161</v>
      </c>
      <c r="I77" s="321" t="s">
        <v>70</v>
      </c>
      <c r="J77" s="320" t="s">
        <v>156</v>
      </c>
      <c r="K77" s="64" t="s">
        <v>980</v>
      </c>
      <c r="L77" s="319" t="s">
        <v>980</v>
      </c>
      <c r="M77" s="320" t="s">
        <v>980</v>
      </c>
      <c r="N77" s="321" t="s">
        <v>82</v>
      </c>
      <c r="P77" s="195" t="s">
        <v>194</v>
      </c>
      <c r="Q77" s="195"/>
      <c r="R77" s="195"/>
      <c r="S77" s="195"/>
      <c r="T77" s="195"/>
      <c r="Z77" t="s">
        <v>2220</v>
      </c>
    </row>
    <row r="78" spans="1:26" x14ac:dyDescent="0.35">
      <c r="A78" s="355" t="s">
        <v>2169</v>
      </c>
      <c r="B78" s="356" t="s">
        <v>70</v>
      </c>
      <c r="C78" s="356"/>
      <c r="D78" s="353">
        <v>65</v>
      </c>
      <c r="E78" s="64" t="str">
        <f t="shared" si="4"/>
        <v>FH.Ntr.65</v>
      </c>
      <c r="F78" s="321" t="s">
        <v>2316</v>
      </c>
      <c r="G78" s="319" t="s">
        <v>154</v>
      </c>
      <c r="H78" s="321" t="s">
        <v>161</v>
      </c>
      <c r="I78" s="321" t="s">
        <v>70</v>
      </c>
      <c r="J78" s="320" t="s">
        <v>156</v>
      </c>
      <c r="K78" s="64" t="s">
        <v>980</v>
      </c>
      <c r="L78" s="319" t="s">
        <v>980</v>
      </c>
      <c r="M78" s="320" t="s">
        <v>980</v>
      </c>
      <c r="N78" s="321" t="s">
        <v>82</v>
      </c>
      <c r="P78" s="195" t="s">
        <v>194</v>
      </c>
      <c r="Q78" s="195"/>
      <c r="R78" s="195"/>
      <c r="S78" s="195"/>
      <c r="T78" s="195"/>
      <c r="Z78" t="s">
        <v>2262</v>
      </c>
    </row>
    <row r="79" spans="1:26" x14ac:dyDescent="0.35">
      <c r="A79" s="355" t="s">
        <v>2169</v>
      </c>
      <c r="B79" s="356" t="s">
        <v>70</v>
      </c>
      <c r="C79" s="356"/>
      <c r="D79" s="353">
        <v>66</v>
      </c>
      <c r="E79" s="64" t="str">
        <f t="shared" si="4"/>
        <v>FH.Ntr.66</v>
      </c>
      <c r="F79" s="321" t="s">
        <v>2317</v>
      </c>
      <c r="G79" s="319" t="s">
        <v>154</v>
      </c>
      <c r="H79" s="321" t="s">
        <v>161</v>
      </c>
      <c r="I79" s="321" t="s">
        <v>70</v>
      </c>
      <c r="J79" s="320" t="s">
        <v>156</v>
      </c>
      <c r="K79" s="64" t="s">
        <v>980</v>
      </c>
      <c r="L79" s="319" t="s">
        <v>980</v>
      </c>
      <c r="M79" s="320" t="s">
        <v>980</v>
      </c>
      <c r="N79" s="321" t="s">
        <v>82</v>
      </c>
      <c r="P79" s="195" t="s">
        <v>194</v>
      </c>
      <c r="Q79" s="195"/>
      <c r="R79" s="195"/>
      <c r="S79" s="195"/>
      <c r="T79" s="195"/>
      <c r="Z79" t="s">
        <v>2262</v>
      </c>
    </row>
    <row r="80" spans="1:26" x14ac:dyDescent="0.35">
      <c r="A80" s="355" t="s">
        <v>2169</v>
      </c>
      <c r="B80" s="356" t="s">
        <v>70</v>
      </c>
      <c r="C80" s="356"/>
      <c r="D80" s="353">
        <v>67</v>
      </c>
      <c r="E80" s="64" t="str">
        <f t="shared" si="4"/>
        <v>FH.Ntr.67</v>
      </c>
      <c r="F80" s="321" t="s">
        <v>2318</v>
      </c>
      <c r="G80" s="319" t="s">
        <v>154</v>
      </c>
      <c r="H80" s="321" t="s">
        <v>199</v>
      </c>
      <c r="I80" s="321" t="s">
        <v>70</v>
      </c>
      <c r="J80" s="320" t="s">
        <v>156</v>
      </c>
      <c r="K80" s="64" t="s">
        <v>980</v>
      </c>
      <c r="L80" s="319" t="s">
        <v>980</v>
      </c>
      <c r="M80" s="320" t="s">
        <v>980</v>
      </c>
      <c r="N80" s="321" t="s">
        <v>82</v>
      </c>
      <c r="P80" s="195" t="s">
        <v>194</v>
      </c>
      <c r="Q80" s="195"/>
      <c r="R80" s="195"/>
      <c r="S80" s="195"/>
      <c r="T80" s="195"/>
      <c r="Z80" t="s">
        <v>2262</v>
      </c>
    </row>
    <row r="81" spans="1:26" x14ac:dyDescent="0.35">
      <c r="A81" s="355" t="s">
        <v>2169</v>
      </c>
      <c r="B81" s="356" t="s">
        <v>70</v>
      </c>
      <c r="C81" s="356"/>
      <c r="D81" s="353">
        <v>68</v>
      </c>
      <c r="E81" s="64" t="str">
        <f t="shared" si="4"/>
        <v>FH.Ntr.68</v>
      </c>
      <c r="F81" s="321" t="s">
        <v>2319</v>
      </c>
      <c r="G81" s="319" t="s">
        <v>154</v>
      </c>
      <c r="H81" s="321" t="s">
        <v>199</v>
      </c>
      <c r="I81" s="321" t="s">
        <v>70</v>
      </c>
      <c r="J81" s="320" t="s">
        <v>156</v>
      </c>
      <c r="K81" s="64" t="s">
        <v>980</v>
      </c>
      <c r="L81" s="321" t="s">
        <v>980</v>
      </c>
      <c r="M81" s="320" t="s">
        <v>194</v>
      </c>
      <c r="N81" s="374" t="s">
        <v>82</v>
      </c>
      <c r="O81" s="145">
        <f>Prevalences!AD318</f>
        <v>0.29070000000000001</v>
      </c>
      <c r="P81" s="195" t="s">
        <v>2203</v>
      </c>
      <c r="Q81" s="195"/>
      <c r="R81" s="195"/>
      <c r="S81" s="130">
        <v>0.98</v>
      </c>
      <c r="T81">
        <v>2</v>
      </c>
      <c r="V81" s="6">
        <v>10</v>
      </c>
      <c r="Y81" t="s">
        <v>980</v>
      </c>
    </row>
    <row r="82" spans="1:26" x14ac:dyDescent="0.35">
      <c r="A82" s="355" t="s">
        <v>2169</v>
      </c>
      <c r="B82" s="356" t="s">
        <v>70</v>
      </c>
      <c r="C82" s="356"/>
      <c r="D82" s="353">
        <v>69</v>
      </c>
      <c r="F82" s="321" t="s">
        <v>2320</v>
      </c>
      <c r="G82" s="319" t="s">
        <v>154</v>
      </c>
      <c r="H82" s="321"/>
      <c r="I82" s="321" t="s">
        <v>70</v>
      </c>
      <c r="K82" s="64" t="s">
        <v>980</v>
      </c>
      <c r="L82" s="321" t="s">
        <v>980</v>
      </c>
      <c r="M82" s="320" t="s">
        <v>194</v>
      </c>
      <c r="N82" s="321" t="s">
        <v>82</v>
      </c>
      <c r="P82" s="195" t="s">
        <v>194</v>
      </c>
      <c r="Q82" s="195"/>
      <c r="R82" s="195"/>
      <c r="S82" s="130">
        <v>0.98</v>
      </c>
      <c r="T82" s="195"/>
      <c r="Y82" t="s">
        <v>980</v>
      </c>
    </row>
    <row r="83" spans="1:26" x14ac:dyDescent="0.35">
      <c r="A83" s="355"/>
      <c r="B83" s="356"/>
      <c r="C83" s="356"/>
      <c r="D83" s="353"/>
      <c r="E83" s="265" t="str">
        <f>_xlfn.CONCAT("FH.Ntr.",D82,"A")</f>
        <v>FH.Ntr.69A</v>
      </c>
      <c r="F83" s="321" t="s">
        <v>2553</v>
      </c>
      <c r="G83" s="319" t="s">
        <v>154</v>
      </c>
      <c r="H83" s="321" t="s">
        <v>168</v>
      </c>
      <c r="I83" s="321" t="s">
        <v>70</v>
      </c>
      <c r="J83" s="320" t="s">
        <v>169</v>
      </c>
      <c r="K83" s="64" t="s">
        <v>980</v>
      </c>
      <c r="L83" s="321" t="s">
        <v>980</v>
      </c>
      <c r="M83" s="320" t="s">
        <v>194</v>
      </c>
      <c r="N83" s="374" t="s">
        <v>82</v>
      </c>
      <c r="O83" s="145">
        <f>Prevalences!AB322</f>
        <v>0.03</v>
      </c>
      <c r="P83" s="195" t="s">
        <v>1868</v>
      </c>
      <c r="Q83" s="195"/>
      <c r="R83" s="195"/>
      <c r="S83" s="257">
        <f>S82</f>
        <v>0.98</v>
      </c>
      <c r="T83">
        <v>2</v>
      </c>
      <c r="V83" s="6">
        <v>10</v>
      </c>
      <c r="Y83" t="s">
        <v>980</v>
      </c>
    </row>
    <row r="84" spans="1:26" x14ac:dyDescent="0.35">
      <c r="A84" s="355"/>
      <c r="B84" s="356"/>
      <c r="C84" s="356"/>
      <c r="D84" s="353"/>
      <c r="E84" s="265" t="s">
        <v>2551</v>
      </c>
      <c r="F84" s="321" t="s">
        <v>2554</v>
      </c>
      <c r="G84" s="319" t="s">
        <v>154</v>
      </c>
      <c r="H84" s="321" t="s">
        <v>168</v>
      </c>
      <c r="I84" s="321" t="s">
        <v>70</v>
      </c>
      <c r="J84" s="320" t="s">
        <v>2550</v>
      </c>
      <c r="K84" s="64" t="s">
        <v>980</v>
      </c>
      <c r="L84" s="321" t="s">
        <v>980</v>
      </c>
      <c r="M84" s="320" t="s">
        <v>194</v>
      </c>
      <c r="N84" s="374" t="s">
        <v>82</v>
      </c>
      <c r="O84" s="145">
        <f>Prevalences!AB323</f>
        <v>0.02</v>
      </c>
      <c r="P84" s="195" t="s">
        <v>1868</v>
      </c>
      <c r="Q84" s="195"/>
      <c r="R84" s="195"/>
      <c r="S84" s="257">
        <f t="shared" ref="S84:S85" si="5">S83</f>
        <v>0.98</v>
      </c>
      <c r="T84">
        <v>2</v>
      </c>
      <c r="V84" s="6">
        <v>10</v>
      </c>
      <c r="Y84" t="s">
        <v>980</v>
      </c>
    </row>
    <row r="85" spans="1:26" x14ac:dyDescent="0.35">
      <c r="A85" s="355"/>
      <c r="B85" s="356"/>
      <c r="C85" s="356"/>
      <c r="D85" s="353"/>
      <c r="E85" s="265" t="s">
        <v>2552</v>
      </c>
      <c r="F85" s="321" t="s">
        <v>2555</v>
      </c>
      <c r="G85" s="319" t="s">
        <v>154</v>
      </c>
      <c r="H85" s="321" t="s">
        <v>199</v>
      </c>
      <c r="I85" s="321" t="s">
        <v>70</v>
      </c>
      <c r="J85" s="320" t="s">
        <v>201</v>
      </c>
      <c r="K85" s="64" t="s">
        <v>980</v>
      </c>
      <c r="L85" s="321" t="s">
        <v>980</v>
      </c>
      <c r="M85" s="320" t="s">
        <v>194</v>
      </c>
      <c r="N85" s="374" t="s">
        <v>82</v>
      </c>
      <c r="O85" s="145">
        <f>Prevalences!AB324</f>
        <v>0.01</v>
      </c>
      <c r="P85" s="195" t="s">
        <v>1868</v>
      </c>
      <c r="Q85" s="195"/>
      <c r="R85" s="195"/>
      <c r="S85" s="257">
        <f t="shared" si="5"/>
        <v>0.98</v>
      </c>
      <c r="T85">
        <v>2</v>
      </c>
      <c r="V85" s="6">
        <v>10</v>
      </c>
      <c r="Y85" t="s">
        <v>980</v>
      </c>
    </row>
    <row r="86" spans="1:26" x14ac:dyDescent="0.35">
      <c r="A86" s="355" t="s">
        <v>2169</v>
      </c>
      <c r="B86" s="356" t="s">
        <v>70</v>
      </c>
      <c r="C86" s="356"/>
      <c r="D86" s="353">
        <v>70</v>
      </c>
      <c r="E86" s="64" t="str">
        <f t="shared" si="4"/>
        <v>FH.Ntr.70</v>
      </c>
      <c r="F86" s="321" t="s">
        <v>2321</v>
      </c>
      <c r="G86" s="321" t="s">
        <v>2259</v>
      </c>
      <c r="H86" s="321" t="s">
        <v>206</v>
      </c>
      <c r="I86" s="321" t="s">
        <v>70</v>
      </c>
      <c r="J86" s="320" t="s">
        <v>194</v>
      </c>
      <c r="K86" s="64" t="s">
        <v>980</v>
      </c>
      <c r="L86" s="319" t="s">
        <v>980</v>
      </c>
      <c r="M86" s="320" t="s">
        <v>980</v>
      </c>
      <c r="N86" s="321" t="s">
        <v>82</v>
      </c>
      <c r="P86" s="195"/>
      <c r="Q86" s="195"/>
      <c r="R86" s="195"/>
      <c r="S86" s="195"/>
      <c r="T86" s="195"/>
      <c r="Z86" t="s">
        <v>483</v>
      </c>
    </row>
    <row r="87" spans="1:26" x14ac:dyDescent="0.35">
      <c r="A87" s="355" t="s">
        <v>2169</v>
      </c>
      <c r="B87" s="356" t="s">
        <v>70</v>
      </c>
      <c r="C87" s="356"/>
      <c r="D87" s="353">
        <v>71</v>
      </c>
      <c r="E87" s="64" t="str">
        <f t="shared" si="4"/>
        <v>FH.Ntr.71</v>
      </c>
      <c r="F87" s="321" t="s">
        <v>2322</v>
      </c>
      <c r="G87" s="321" t="s">
        <v>2259</v>
      </c>
      <c r="H87" s="321" t="s">
        <v>206</v>
      </c>
      <c r="I87" s="321" t="s">
        <v>70</v>
      </c>
      <c r="J87" s="320" t="s">
        <v>194</v>
      </c>
      <c r="K87" s="64" t="s">
        <v>980</v>
      </c>
      <c r="L87" s="319" t="s">
        <v>980</v>
      </c>
      <c r="M87" s="320" t="s">
        <v>980</v>
      </c>
      <c r="N87" s="321" t="s">
        <v>82</v>
      </c>
      <c r="P87" s="195"/>
      <c r="Q87" s="195"/>
      <c r="R87" s="195"/>
      <c r="S87" s="195"/>
      <c r="T87" s="195"/>
      <c r="Z87" t="s">
        <v>483</v>
      </c>
    </row>
    <row r="88" spans="1:26" x14ac:dyDescent="0.35">
      <c r="A88" s="355" t="s">
        <v>2169</v>
      </c>
      <c r="B88" s="356" t="s">
        <v>70</v>
      </c>
      <c r="C88" s="356"/>
      <c r="D88" s="353">
        <v>72</v>
      </c>
      <c r="E88" s="64" t="str">
        <f t="shared" si="4"/>
        <v>FH.Ntr.72</v>
      </c>
      <c r="F88" s="321" t="s">
        <v>2323</v>
      </c>
      <c r="G88" s="319" t="s">
        <v>154</v>
      </c>
      <c r="H88" s="321" t="s">
        <v>155</v>
      </c>
      <c r="I88" s="321" t="s">
        <v>70</v>
      </c>
      <c r="J88" s="320" t="s">
        <v>156</v>
      </c>
      <c r="K88" s="64" t="s">
        <v>980</v>
      </c>
      <c r="L88" s="321" t="s">
        <v>980</v>
      </c>
      <c r="M88" s="320" t="s">
        <v>194</v>
      </c>
      <c r="N88" s="321" t="s">
        <v>82</v>
      </c>
      <c r="P88" s="195"/>
      <c r="Q88" s="195"/>
      <c r="R88" s="195"/>
      <c r="S88" s="195"/>
      <c r="T88" s="195"/>
      <c r="Z88" t="s">
        <v>2262</v>
      </c>
    </row>
    <row r="89" spans="1:26" x14ac:dyDescent="0.35">
      <c r="A89" s="355" t="s">
        <v>2169</v>
      </c>
      <c r="B89" s="356" t="s">
        <v>70</v>
      </c>
      <c r="C89" s="356"/>
      <c r="D89" s="353">
        <v>73</v>
      </c>
      <c r="E89" s="64" t="str">
        <f t="shared" si="4"/>
        <v>FH.Ntr.73</v>
      </c>
      <c r="F89" s="321" t="s">
        <v>2324</v>
      </c>
      <c r="G89" s="321" t="s">
        <v>154</v>
      </c>
      <c r="H89" s="321" t="s">
        <v>155</v>
      </c>
      <c r="I89" s="321" t="s">
        <v>70</v>
      </c>
      <c r="J89" s="320" t="s">
        <v>201</v>
      </c>
      <c r="K89" s="64" t="s">
        <v>980</v>
      </c>
      <c r="L89" s="321" t="s">
        <v>980</v>
      </c>
      <c r="M89" s="320" t="s">
        <v>194</v>
      </c>
      <c r="N89" s="321" t="s">
        <v>82</v>
      </c>
      <c r="P89" s="195"/>
      <c r="Q89" s="195"/>
      <c r="R89" s="195"/>
      <c r="S89" s="195"/>
      <c r="T89" s="195"/>
      <c r="Z89" t="s">
        <v>2262</v>
      </c>
    </row>
    <row r="90" spans="1:26" x14ac:dyDescent="0.35">
      <c r="A90" s="355" t="s">
        <v>2169</v>
      </c>
      <c r="B90" s="356" t="s">
        <v>70</v>
      </c>
      <c r="C90" s="356"/>
      <c r="D90" s="353">
        <v>74</v>
      </c>
      <c r="E90" s="64" t="str">
        <f t="shared" si="4"/>
        <v>FH.Ntr.74</v>
      </c>
      <c r="F90" s="321" t="s">
        <v>2325</v>
      </c>
      <c r="G90" s="321" t="s">
        <v>2259</v>
      </c>
      <c r="H90" s="321" t="s">
        <v>206</v>
      </c>
      <c r="I90" s="321" t="s">
        <v>70</v>
      </c>
      <c r="J90" s="320" t="s">
        <v>194</v>
      </c>
      <c r="K90" s="64" t="s">
        <v>980</v>
      </c>
      <c r="L90" s="319" t="s">
        <v>980</v>
      </c>
      <c r="M90" s="320" t="s">
        <v>980</v>
      </c>
      <c r="N90" s="321" t="s">
        <v>82</v>
      </c>
      <c r="P90" s="195"/>
      <c r="Q90" s="195"/>
      <c r="R90" s="195"/>
      <c r="S90" s="195"/>
      <c r="T90" s="195"/>
      <c r="Z90" t="s">
        <v>483</v>
      </c>
    </row>
    <row r="91" spans="1:26" x14ac:dyDescent="0.35">
      <c r="A91" s="355" t="s">
        <v>2169</v>
      </c>
      <c r="B91" s="356" t="s">
        <v>70</v>
      </c>
      <c r="C91" s="356"/>
      <c r="D91" s="353">
        <v>75</v>
      </c>
      <c r="E91" s="64" t="str">
        <f t="shared" si="4"/>
        <v>FH.Ntr.75</v>
      </c>
      <c r="F91" s="321" t="s">
        <v>2326</v>
      </c>
      <c r="G91" s="321" t="s">
        <v>2259</v>
      </c>
      <c r="H91" s="321" t="s">
        <v>206</v>
      </c>
      <c r="I91" s="321" t="s">
        <v>70</v>
      </c>
      <c r="J91" s="320" t="s">
        <v>194</v>
      </c>
      <c r="K91" s="64" t="s">
        <v>980</v>
      </c>
      <c r="L91" s="321" t="s">
        <v>980</v>
      </c>
      <c r="M91" s="320" t="s">
        <v>980</v>
      </c>
      <c r="N91" s="321" t="s">
        <v>82</v>
      </c>
      <c r="P91" s="195"/>
      <c r="Q91" s="195"/>
      <c r="R91" s="195"/>
      <c r="S91" s="195"/>
      <c r="T91" s="195"/>
      <c r="Z91" t="s">
        <v>483</v>
      </c>
    </row>
    <row r="92" spans="1:26" x14ac:dyDescent="0.35">
      <c r="A92" s="355" t="s">
        <v>2169</v>
      </c>
      <c r="B92" s="356" t="s">
        <v>70</v>
      </c>
      <c r="C92" s="356"/>
      <c r="D92" s="353">
        <v>76</v>
      </c>
      <c r="E92" s="64" t="str">
        <f t="shared" si="4"/>
        <v>FH.Ntr.76</v>
      </c>
      <c r="F92" s="321" t="s">
        <v>2327</v>
      </c>
      <c r="G92" s="321" t="s">
        <v>2259</v>
      </c>
      <c r="H92" s="321" t="s">
        <v>206</v>
      </c>
      <c r="I92" s="321" t="s">
        <v>70</v>
      </c>
      <c r="J92" s="320" t="s">
        <v>194</v>
      </c>
      <c r="K92" s="64" t="s">
        <v>980</v>
      </c>
      <c r="L92" s="319" t="s">
        <v>980</v>
      </c>
      <c r="M92" s="320" t="s">
        <v>980</v>
      </c>
      <c r="N92" s="321" t="s">
        <v>82</v>
      </c>
      <c r="P92" s="195"/>
      <c r="Q92" s="195"/>
      <c r="R92" s="195"/>
      <c r="S92" s="195"/>
      <c r="T92" s="195"/>
      <c r="Z92" t="s">
        <v>2344</v>
      </c>
    </row>
    <row r="93" spans="1:26" x14ac:dyDescent="0.35">
      <c r="A93" s="355" t="s">
        <v>2169</v>
      </c>
      <c r="B93" s="356" t="s">
        <v>70</v>
      </c>
      <c r="C93" s="356"/>
      <c r="D93" s="353">
        <v>77</v>
      </c>
      <c r="E93" s="64" t="str">
        <f t="shared" si="4"/>
        <v>FH.Ntr.77</v>
      </c>
      <c r="F93" s="321" t="s">
        <v>2328</v>
      </c>
      <c r="G93" s="321" t="s">
        <v>154</v>
      </c>
      <c r="H93" s="321" t="s">
        <v>206</v>
      </c>
      <c r="I93" s="321" t="s">
        <v>70</v>
      </c>
      <c r="J93" s="320" t="s">
        <v>194</v>
      </c>
      <c r="K93" s="64" t="s">
        <v>980</v>
      </c>
      <c r="L93" s="319" t="s">
        <v>980</v>
      </c>
      <c r="M93" s="320" t="s">
        <v>980</v>
      </c>
      <c r="N93" s="321" t="s">
        <v>82</v>
      </c>
      <c r="P93" s="195"/>
      <c r="Q93" s="195"/>
      <c r="R93" s="195"/>
      <c r="S93" s="195"/>
      <c r="T93" s="195"/>
      <c r="Z93" t="s">
        <v>2347</v>
      </c>
    </row>
    <row r="94" spans="1:26" x14ac:dyDescent="0.35">
      <c r="A94" s="355" t="s">
        <v>2169</v>
      </c>
      <c r="B94" s="356" t="s">
        <v>70</v>
      </c>
      <c r="C94" s="356"/>
      <c r="D94" s="353">
        <v>78</v>
      </c>
      <c r="E94" s="64" t="str">
        <f t="shared" si="4"/>
        <v>FH.Ntr.78</v>
      </c>
      <c r="F94" s="321" t="s">
        <v>2329</v>
      </c>
      <c r="G94" s="321" t="s">
        <v>2259</v>
      </c>
      <c r="H94" s="321" t="s">
        <v>206</v>
      </c>
      <c r="I94" s="321" t="s">
        <v>70</v>
      </c>
      <c r="J94" s="320" t="s">
        <v>194</v>
      </c>
      <c r="K94" s="64" t="s">
        <v>980</v>
      </c>
      <c r="L94" s="319" t="s">
        <v>980</v>
      </c>
      <c r="M94" s="320" t="s">
        <v>980</v>
      </c>
      <c r="N94" s="321" t="s">
        <v>82</v>
      </c>
      <c r="P94" s="195"/>
      <c r="Q94" s="195"/>
      <c r="R94" s="195"/>
      <c r="S94" s="195"/>
      <c r="T94" s="195"/>
      <c r="Z94" t="s">
        <v>2344</v>
      </c>
    </row>
    <row r="95" spans="1:26" x14ac:dyDescent="0.35">
      <c r="A95" s="355" t="s">
        <v>2169</v>
      </c>
      <c r="B95" s="356" t="s">
        <v>70</v>
      </c>
      <c r="C95" s="356"/>
      <c r="D95" s="353">
        <v>79</v>
      </c>
      <c r="E95" s="64" t="str">
        <f t="shared" si="4"/>
        <v>FH.Ntr.79</v>
      </c>
      <c r="F95" s="321" t="s">
        <v>2330</v>
      </c>
      <c r="G95" s="319" t="s">
        <v>154</v>
      </c>
      <c r="H95" s="321" t="s">
        <v>161</v>
      </c>
      <c r="I95" s="321" t="s">
        <v>70</v>
      </c>
      <c r="J95" s="320" t="s">
        <v>156</v>
      </c>
      <c r="K95" s="64" t="s">
        <v>980</v>
      </c>
      <c r="L95" s="319" t="s">
        <v>980</v>
      </c>
      <c r="M95" s="320" t="s">
        <v>980</v>
      </c>
      <c r="N95" s="321" t="s">
        <v>82</v>
      </c>
      <c r="P95" s="195"/>
      <c r="Q95" s="195"/>
      <c r="R95" s="195"/>
      <c r="S95" s="195"/>
      <c r="T95" s="195"/>
      <c r="Z95" t="s">
        <v>2220</v>
      </c>
    </row>
    <row r="96" spans="1:26" x14ac:dyDescent="0.35">
      <c r="A96" s="355" t="s">
        <v>2169</v>
      </c>
      <c r="B96" s="356" t="s">
        <v>70</v>
      </c>
      <c r="C96" s="356"/>
      <c r="D96" s="353">
        <v>80</v>
      </c>
      <c r="E96" s="64" t="str">
        <f t="shared" si="4"/>
        <v>FH.Ntr.80</v>
      </c>
      <c r="F96" s="321" t="s">
        <v>2331</v>
      </c>
      <c r="G96" s="319" t="s">
        <v>154</v>
      </c>
      <c r="H96" s="321" t="s">
        <v>168</v>
      </c>
      <c r="I96" s="321" t="s">
        <v>70</v>
      </c>
      <c r="J96" s="320" t="s">
        <v>169</v>
      </c>
      <c r="K96" s="64" t="s">
        <v>980</v>
      </c>
      <c r="L96" s="319" t="s">
        <v>980</v>
      </c>
      <c r="M96" s="320" t="s">
        <v>980</v>
      </c>
      <c r="N96" s="321" t="s">
        <v>82</v>
      </c>
      <c r="P96" s="195"/>
      <c r="Q96" s="195"/>
      <c r="R96" s="195"/>
      <c r="S96" s="195"/>
      <c r="T96" s="195"/>
      <c r="Z96" t="s">
        <v>2345</v>
      </c>
    </row>
    <row r="97" spans="1:26" x14ac:dyDescent="0.35">
      <c r="A97" s="355" t="s">
        <v>2169</v>
      </c>
      <c r="B97" s="356" t="s">
        <v>70</v>
      </c>
      <c r="C97" s="356"/>
      <c r="D97" s="353">
        <v>81</v>
      </c>
      <c r="E97" s="64" t="str">
        <f t="shared" si="4"/>
        <v>FH.Ntr.81</v>
      </c>
      <c r="F97" s="321" t="s">
        <v>2332</v>
      </c>
      <c r="G97" s="319" t="s">
        <v>154</v>
      </c>
      <c r="H97" s="321" t="s">
        <v>206</v>
      </c>
      <c r="I97" s="321" t="s">
        <v>70</v>
      </c>
      <c r="J97" s="320" t="s">
        <v>156</v>
      </c>
      <c r="K97" s="64" t="s">
        <v>980</v>
      </c>
      <c r="L97" s="319" t="s">
        <v>980</v>
      </c>
      <c r="M97" s="320" t="s">
        <v>980</v>
      </c>
      <c r="N97" s="321" t="s">
        <v>82</v>
      </c>
      <c r="P97" s="195"/>
      <c r="Q97" s="195"/>
      <c r="R97" s="195"/>
      <c r="S97" s="195"/>
      <c r="T97" s="195"/>
      <c r="Z97" t="s">
        <v>2344</v>
      </c>
    </row>
    <row r="98" spans="1:26" x14ac:dyDescent="0.35">
      <c r="A98" s="355" t="s">
        <v>2169</v>
      </c>
      <c r="B98" s="356" t="s">
        <v>70</v>
      </c>
      <c r="C98" s="356"/>
      <c r="D98" s="353">
        <v>82</v>
      </c>
      <c r="E98" s="64" t="str">
        <f t="shared" si="4"/>
        <v>FH.Ntr.82</v>
      </c>
      <c r="F98" s="321" t="s">
        <v>2333</v>
      </c>
      <c r="G98" s="319" t="s">
        <v>154</v>
      </c>
      <c r="H98" s="321" t="s">
        <v>206</v>
      </c>
      <c r="I98" s="321" t="s">
        <v>70</v>
      </c>
      <c r="J98" s="320" t="s">
        <v>156</v>
      </c>
      <c r="K98" s="64" t="s">
        <v>980</v>
      </c>
      <c r="L98" s="319" t="s">
        <v>980</v>
      </c>
      <c r="M98" s="320" t="s">
        <v>980</v>
      </c>
      <c r="N98" s="321" t="s">
        <v>82</v>
      </c>
      <c r="P98" s="195"/>
      <c r="Q98" s="195"/>
      <c r="R98" s="195"/>
      <c r="S98" s="195"/>
      <c r="T98" s="195"/>
      <c r="Z98" t="s">
        <v>2344</v>
      </c>
    </row>
    <row r="99" spans="1:26" x14ac:dyDescent="0.35">
      <c r="A99" s="355" t="s">
        <v>2169</v>
      </c>
      <c r="B99" s="356" t="s">
        <v>70</v>
      </c>
      <c r="C99" s="356"/>
      <c r="D99" s="353">
        <v>83</v>
      </c>
      <c r="E99" s="64" t="str">
        <f t="shared" si="4"/>
        <v>FH.Ntr.83</v>
      </c>
      <c r="F99" s="321" t="s">
        <v>2335</v>
      </c>
      <c r="G99" s="319" t="s">
        <v>154</v>
      </c>
      <c r="H99" s="321" t="s">
        <v>206</v>
      </c>
      <c r="I99" s="321" t="s">
        <v>70</v>
      </c>
      <c r="J99" s="320" t="s">
        <v>156</v>
      </c>
      <c r="K99" s="64" t="s">
        <v>980</v>
      </c>
      <c r="L99" s="319" t="s">
        <v>980</v>
      </c>
      <c r="M99" s="320" t="s">
        <v>980</v>
      </c>
      <c r="N99" s="321" t="s">
        <v>82</v>
      </c>
      <c r="P99" s="195"/>
      <c r="Q99" s="195"/>
      <c r="R99" s="195"/>
      <c r="S99" s="195"/>
      <c r="T99" s="195"/>
      <c r="Z99" t="s">
        <v>2344</v>
      </c>
    </row>
    <row r="100" spans="1:26" x14ac:dyDescent="0.35">
      <c r="A100" s="355" t="s">
        <v>2169</v>
      </c>
      <c r="B100" s="356" t="s">
        <v>70</v>
      </c>
      <c r="C100" s="356"/>
      <c r="D100" s="353">
        <v>84</v>
      </c>
      <c r="E100" s="64" t="str">
        <f t="shared" si="4"/>
        <v>FH.Ntr.84</v>
      </c>
      <c r="F100" s="321" t="s">
        <v>2334</v>
      </c>
      <c r="G100" s="319" t="s">
        <v>154</v>
      </c>
      <c r="H100" s="321" t="s">
        <v>206</v>
      </c>
      <c r="I100" s="321" t="s">
        <v>70</v>
      </c>
      <c r="J100" s="320" t="s">
        <v>156</v>
      </c>
      <c r="K100" s="64" t="s">
        <v>980</v>
      </c>
      <c r="L100" s="319" t="s">
        <v>980</v>
      </c>
      <c r="M100" s="320" t="s">
        <v>980</v>
      </c>
      <c r="N100" s="321" t="s">
        <v>82</v>
      </c>
      <c r="P100" s="195"/>
      <c r="Q100" s="195"/>
      <c r="R100" s="195"/>
      <c r="S100" s="195"/>
      <c r="T100" s="195"/>
      <c r="Z100" t="s">
        <v>2344</v>
      </c>
    </row>
    <row r="101" spans="1:26" x14ac:dyDescent="0.35">
      <c r="A101" s="355" t="s">
        <v>2169</v>
      </c>
      <c r="B101" s="356" t="s">
        <v>70</v>
      </c>
      <c r="C101" s="356"/>
      <c r="D101" s="353">
        <v>85</v>
      </c>
      <c r="E101" s="64" t="str">
        <f t="shared" si="4"/>
        <v>FH.Ntr.85</v>
      </c>
      <c r="F101" s="321" t="s">
        <v>2336</v>
      </c>
      <c r="G101" s="321" t="s">
        <v>2259</v>
      </c>
      <c r="H101" s="321" t="s">
        <v>206</v>
      </c>
      <c r="I101" s="321" t="s">
        <v>70</v>
      </c>
      <c r="J101" s="320" t="s">
        <v>194</v>
      </c>
      <c r="K101" s="64" t="s">
        <v>980</v>
      </c>
      <c r="L101" s="319" t="s">
        <v>980</v>
      </c>
      <c r="M101" s="320" t="s">
        <v>980</v>
      </c>
      <c r="N101" s="321" t="s">
        <v>82</v>
      </c>
      <c r="P101" s="195"/>
      <c r="Q101" s="195"/>
      <c r="R101" s="195"/>
      <c r="S101" s="195"/>
      <c r="T101" s="195"/>
      <c r="Z101" t="s">
        <v>2344</v>
      </c>
    </row>
    <row r="102" spans="1:26" x14ac:dyDescent="0.35">
      <c r="A102" s="355" t="s">
        <v>2169</v>
      </c>
      <c r="B102" s="356" t="s">
        <v>70</v>
      </c>
      <c r="C102" s="356"/>
      <c r="D102" s="353">
        <v>86</v>
      </c>
      <c r="E102" s="64" t="str">
        <f t="shared" si="4"/>
        <v>FH.Ntr.86</v>
      </c>
      <c r="F102" s="321" t="s">
        <v>2337</v>
      </c>
      <c r="G102" s="321" t="s">
        <v>2259</v>
      </c>
      <c r="H102" s="321" t="s">
        <v>206</v>
      </c>
      <c r="I102" s="321" t="s">
        <v>70</v>
      </c>
      <c r="J102" s="320" t="s">
        <v>194</v>
      </c>
      <c r="K102" s="64" t="s">
        <v>980</v>
      </c>
      <c r="L102" s="319" t="s">
        <v>980</v>
      </c>
      <c r="M102" s="320" t="s">
        <v>980</v>
      </c>
      <c r="N102" s="321" t="s">
        <v>82</v>
      </c>
      <c r="P102" s="195"/>
      <c r="Q102" s="195"/>
      <c r="R102" s="195"/>
      <c r="S102" s="195"/>
      <c r="T102" s="195"/>
      <c r="Z102" t="s">
        <v>2344</v>
      </c>
    </row>
    <row r="103" spans="1:26" x14ac:dyDescent="0.35">
      <c r="A103" s="355" t="s">
        <v>2169</v>
      </c>
      <c r="B103" s="356" t="s">
        <v>70</v>
      </c>
      <c r="C103" s="356"/>
      <c r="D103" s="353">
        <v>87</v>
      </c>
      <c r="E103" s="64" t="str">
        <f t="shared" si="4"/>
        <v>FH.Ntr.87</v>
      </c>
      <c r="F103" s="321" t="s">
        <v>2338</v>
      </c>
      <c r="G103" s="321" t="s">
        <v>2259</v>
      </c>
      <c r="H103" s="321" t="s">
        <v>206</v>
      </c>
      <c r="I103" s="321" t="s">
        <v>70</v>
      </c>
      <c r="J103" s="320" t="s">
        <v>194</v>
      </c>
      <c r="K103" s="64" t="s">
        <v>194</v>
      </c>
      <c r="L103" s="321" t="s">
        <v>194</v>
      </c>
      <c r="M103" s="320" t="s">
        <v>194</v>
      </c>
      <c r="N103" s="321" t="s">
        <v>82</v>
      </c>
      <c r="P103" s="195"/>
      <c r="Q103" s="195"/>
      <c r="R103" s="195"/>
      <c r="S103" s="195"/>
      <c r="T103" s="195"/>
      <c r="Y103" t="s">
        <v>980</v>
      </c>
      <c r="Z103" t="s">
        <v>2346</v>
      </c>
    </row>
    <row r="104" spans="1:26" x14ac:dyDescent="0.35">
      <c r="A104" s="355" t="s">
        <v>2169</v>
      </c>
      <c r="B104" s="356" t="s">
        <v>70</v>
      </c>
      <c r="C104" s="356"/>
      <c r="D104" s="353">
        <v>88</v>
      </c>
      <c r="E104" s="64" t="str">
        <f t="shared" si="4"/>
        <v>FH.Ntr.88</v>
      </c>
      <c r="F104" s="321" t="s">
        <v>2339</v>
      </c>
      <c r="G104" s="321" t="s">
        <v>2259</v>
      </c>
      <c r="H104" s="321" t="s">
        <v>206</v>
      </c>
      <c r="I104" s="321" t="s">
        <v>70</v>
      </c>
      <c r="J104" s="320" t="s">
        <v>194</v>
      </c>
      <c r="K104" s="64" t="s">
        <v>194</v>
      </c>
      <c r="L104" s="321" t="s">
        <v>194</v>
      </c>
      <c r="M104" s="320" t="s">
        <v>194</v>
      </c>
      <c r="N104" s="321" t="s">
        <v>82</v>
      </c>
      <c r="P104" s="195"/>
      <c r="Q104" s="195"/>
      <c r="R104" s="195"/>
      <c r="S104" s="195"/>
      <c r="T104" s="195"/>
      <c r="Y104" t="s">
        <v>980</v>
      </c>
      <c r="Z104" t="s">
        <v>2346</v>
      </c>
    </row>
    <row r="105" spans="1:26" x14ac:dyDescent="0.35">
      <c r="A105" s="355" t="s">
        <v>2169</v>
      </c>
      <c r="B105" s="356" t="s">
        <v>70</v>
      </c>
      <c r="C105" s="356"/>
      <c r="D105" s="353">
        <v>89</v>
      </c>
      <c r="E105" s="64" t="str">
        <f t="shared" si="4"/>
        <v>FH.Ntr.89</v>
      </c>
      <c r="F105" s="321" t="s">
        <v>2340</v>
      </c>
      <c r="G105" s="321" t="s">
        <v>154</v>
      </c>
      <c r="H105" s="321" t="s">
        <v>206</v>
      </c>
      <c r="I105" s="321" t="s">
        <v>70</v>
      </c>
      <c r="J105" s="320" t="s">
        <v>194</v>
      </c>
      <c r="K105" s="64" t="s">
        <v>194</v>
      </c>
      <c r="L105" s="321" t="s">
        <v>194</v>
      </c>
      <c r="M105" s="320" t="s">
        <v>194</v>
      </c>
      <c r="N105" s="321" t="s">
        <v>82</v>
      </c>
      <c r="P105" s="195"/>
      <c r="Q105" s="195"/>
      <c r="R105" s="195"/>
      <c r="S105" s="195"/>
      <c r="T105" s="195"/>
      <c r="Y105" t="s">
        <v>980</v>
      </c>
      <c r="Z105" t="s">
        <v>2346</v>
      </c>
    </row>
    <row r="106" spans="1:26" x14ac:dyDescent="0.35">
      <c r="A106" s="355" t="s">
        <v>2169</v>
      </c>
      <c r="B106" s="356" t="s">
        <v>70</v>
      </c>
      <c r="C106" s="356"/>
      <c r="D106" s="353">
        <v>90</v>
      </c>
      <c r="E106" s="64" t="str">
        <f t="shared" si="4"/>
        <v>FH.Ntr.90</v>
      </c>
      <c r="F106" s="321" t="s">
        <v>2341</v>
      </c>
      <c r="G106" s="321" t="s">
        <v>2259</v>
      </c>
      <c r="H106" s="321" t="s">
        <v>206</v>
      </c>
      <c r="I106" s="321" t="s">
        <v>70</v>
      </c>
      <c r="J106" s="320" t="s">
        <v>194</v>
      </c>
      <c r="K106" s="64" t="s">
        <v>194</v>
      </c>
      <c r="L106" s="321" t="s">
        <v>194</v>
      </c>
      <c r="M106" s="320" t="s">
        <v>194</v>
      </c>
      <c r="N106" s="321" t="s">
        <v>82</v>
      </c>
      <c r="P106" s="195"/>
      <c r="Q106" s="195"/>
      <c r="R106" s="195"/>
      <c r="S106" s="195"/>
      <c r="T106" s="195"/>
      <c r="Y106" t="s">
        <v>980</v>
      </c>
      <c r="Z106" t="s">
        <v>2346</v>
      </c>
    </row>
    <row r="107" spans="1:26" x14ac:dyDescent="0.35">
      <c r="A107" s="355" t="s">
        <v>2169</v>
      </c>
      <c r="B107" s="356" t="s">
        <v>70</v>
      </c>
      <c r="C107" s="356"/>
      <c r="D107" s="353">
        <v>91</v>
      </c>
      <c r="E107" s="64" t="str">
        <f t="shared" si="4"/>
        <v>FH.Ntr.91</v>
      </c>
      <c r="F107" s="321" t="s">
        <v>2342</v>
      </c>
      <c r="G107" s="321" t="s">
        <v>2259</v>
      </c>
      <c r="H107" s="321" t="s">
        <v>206</v>
      </c>
      <c r="I107" s="321" t="s">
        <v>70</v>
      </c>
      <c r="J107" s="320" t="s">
        <v>194</v>
      </c>
      <c r="K107" s="64" t="s">
        <v>194</v>
      </c>
      <c r="L107" s="321" t="s">
        <v>194</v>
      </c>
      <c r="M107" s="320" t="s">
        <v>194</v>
      </c>
      <c r="N107" s="321" t="s">
        <v>82</v>
      </c>
      <c r="P107" s="195"/>
      <c r="Q107" s="195"/>
      <c r="R107" s="195"/>
      <c r="S107" s="195"/>
      <c r="T107" s="195"/>
      <c r="Y107" t="s">
        <v>980</v>
      </c>
      <c r="Z107" t="s">
        <v>2346</v>
      </c>
    </row>
    <row r="108" spans="1:26" x14ac:dyDescent="0.35">
      <c r="A108" s="355" t="s">
        <v>2169</v>
      </c>
      <c r="B108" s="356" t="s">
        <v>70</v>
      </c>
      <c r="C108" s="356"/>
      <c r="D108" s="353">
        <v>92</v>
      </c>
      <c r="E108" s="64" t="str">
        <f t="shared" si="4"/>
        <v>FH.Ntr.92</v>
      </c>
      <c r="F108" s="321" t="s">
        <v>2343</v>
      </c>
      <c r="G108" s="321" t="s">
        <v>2259</v>
      </c>
      <c r="H108" s="321" t="s">
        <v>206</v>
      </c>
      <c r="I108" s="321" t="s">
        <v>70</v>
      </c>
      <c r="J108" s="320" t="s">
        <v>194</v>
      </c>
      <c r="K108" s="64" t="s">
        <v>194</v>
      </c>
      <c r="L108" s="321" t="s">
        <v>194</v>
      </c>
      <c r="M108" s="320" t="s">
        <v>194</v>
      </c>
      <c r="N108" s="321" t="s">
        <v>82</v>
      </c>
      <c r="P108" s="195"/>
      <c r="Q108" s="195"/>
      <c r="R108" s="195"/>
      <c r="S108" s="195"/>
      <c r="T108" s="195"/>
      <c r="Y108" t="s">
        <v>980</v>
      </c>
      <c r="Z108" t="s">
        <v>2346</v>
      </c>
    </row>
    <row r="109" spans="1:26" x14ac:dyDescent="0.35">
      <c r="A109" s="357" t="s">
        <v>2350</v>
      </c>
      <c r="B109" s="357" t="s">
        <v>2348</v>
      </c>
      <c r="C109" s="357" t="s">
        <v>2349</v>
      </c>
      <c r="D109" s="66">
        <v>93</v>
      </c>
      <c r="F109" s="319" t="s">
        <v>2351</v>
      </c>
      <c r="G109" s="319" t="s">
        <v>154</v>
      </c>
      <c r="H109" s="319" t="s">
        <v>199</v>
      </c>
      <c r="I109" s="321" t="s">
        <v>2250</v>
      </c>
      <c r="J109" s="320" t="s">
        <v>201</v>
      </c>
      <c r="K109" s="64" t="s">
        <v>980</v>
      </c>
      <c r="L109" s="321" t="s">
        <v>194</v>
      </c>
      <c r="M109" s="320" t="s">
        <v>194</v>
      </c>
      <c r="N109" s="321" t="s">
        <v>82</v>
      </c>
      <c r="P109" s="195"/>
      <c r="Q109" s="195"/>
      <c r="R109" s="195"/>
      <c r="S109" s="195"/>
      <c r="T109" s="195"/>
      <c r="Y109" t="s">
        <v>980</v>
      </c>
    </row>
    <row r="110" spans="1:26" x14ac:dyDescent="0.35">
      <c r="A110" s="357"/>
      <c r="B110" s="357"/>
      <c r="C110" s="357" t="s">
        <v>2349</v>
      </c>
      <c r="E110" s="64" t="s">
        <v>2561</v>
      </c>
      <c r="F110" s="321" t="s">
        <v>2563</v>
      </c>
      <c r="G110" s="319" t="s">
        <v>154</v>
      </c>
      <c r="H110" s="319" t="s">
        <v>199</v>
      </c>
      <c r="I110" s="321" t="s">
        <v>2250</v>
      </c>
      <c r="J110" s="320" t="s">
        <v>253</v>
      </c>
      <c r="K110" s="64" t="s">
        <v>980</v>
      </c>
      <c r="L110" s="321" t="s">
        <v>194</v>
      </c>
      <c r="M110" s="320" t="s">
        <v>194</v>
      </c>
      <c r="N110" s="321" t="s">
        <v>82</v>
      </c>
      <c r="O110" s="145">
        <f>Prevalences!C336</f>
        <v>3.9E-2</v>
      </c>
      <c r="P110" s="321" t="s">
        <v>1868</v>
      </c>
      <c r="Q110" s="195"/>
      <c r="R110" s="195"/>
      <c r="S110" s="368">
        <v>0.98</v>
      </c>
      <c r="T110">
        <v>1</v>
      </c>
      <c r="V110" s="6">
        <v>10</v>
      </c>
      <c r="Y110" t="s">
        <v>980</v>
      </c>
    </row>
    <row r="111" spans="1:26" x14ac:dyDescent="0.35">
      <c r="A111" s="357"/>
      <c r="B111" s="357"/>
      <c r="C111" s="357" t="s">
        <v>2349</v>
      </c>
      <c r="E111" s="64" t="s">
        <v>2562</v>
      </c>
      <c r="F111" s="321" t="s">
        <v>2564</v>
      </c>
      <c r="G111" s="319" t="s">
        <v>154</v>
      </c>
      <c r="H111" s="319" t="s">
        <v>199</v>
      </c>
      <c r="I111" s="321" t="s">
        <v>2250</v>
      </c>
      <c r="J111" s="320" t="s">
        <v>2560</v>
      </c>
      <c r="K111" s="64" t="s">
        <v>980</v>
      </c>
      <c r="L111" s="321" t="s">
        <v>194</v>
      </c>
      <c r="M111" s="320" t="s">
        <v>194</v>
      </c>
      <c r="N111" s="321" t="s">
        <v>82</v>
      </c>
      <c r="O111" s="145">
        <f>Prevalences!C337</f>
        <v>3.5999999999999997E-2</v>
      </c>
      <c r="P111" s="321" t="s">
        <v>1868</v>
      </c>
      <c r="Q111" s="195"/>
      <c r="R111" s="195"/>
      <c r="S111" s="368">
        <f>S110</f>
        <v>0.98</v>
      </c>
      <c r="T111">
        <v>1</v>
      </c>
      <c r="V111" s="6">
        <v>10</v>
      </c>
      <c r="Y111" t="s">
        <v>980</v>
      </c>
    </row>
    <row r="112" spans="1:26" x14ac:dyDescent="0.35">
      <c r="A112" s="357" t="s">
        <v>2350</v>
      </c>
      <c r="B112" s="357" t="s">
        <v>2348</v>
      </c>
      <c r="C112" s="357" t="s">
        <v>2349</v>
      </c>
      <c r="D112" s="66">
        <v>94</v>
      </c>
      <c r="E112" s="64" t="str">
        <f t="shared" ref="E112:E119" si="6">_xlfn.CONCAT("DPC.STI.",D112)</f>
        <v>DPC.STI.94</v>
      </c>
      <c r="F112" s="319" t="s">
        <v>2352</v>
      </c>
      <c r="G112" s="319" t="s">
        <v>154</v>
      </c>
      <c r="H112" s="319" t="s">
        <v>206</v>
      </c>
      <c r="I112" s="321" t="s">
        <v>2250</v>
      </c>
      <c r="J112" s="320" t="s">
        <v>201</v>
      </c>
      <c r="K112" s="64" t="s">
        <v>980</v>
      </c>
      <c r="L112" s="321" t="s">
        <v>980</v>
      </c>
      <c r="M112" s="320" t="s">
        <v>194</v>
      </c>
      <c r="N112" s="321" t="s">
        <v>82</v>
      </c>
      <c r="O112" s="373"/>
      <c r="P112" s="321" t="s">
        <v>1868</v>
      </c>
      <c r="Q112" s="195"/>
      <c r="R112" s="195"/>
      <c r="S112" s="89">
        <v>1</v>
      </c>
      <c r="U112">
        <v>1</v>
      </c>
      <c r="V112" s="6">
        <v>10</v>
      </c>
      <c r="Y112" t="s">
        <v>980</v>
      </c>
    </row>
    <row r="113" spans="1:26" x14ac:dyDescent="0.35">
      <c r="A113" s="357" t="s">
        <v>2350</v>
      </c>
      <c r="B113" s="357" t="s">
        <v>2348</v>
      </c>
      <c r="C113" s="357" t="s">
        <v>2349</v>
      </c>
      <c r="D113" s="66">
        <v>95</v>
      </c>
      <c r="E113" s="64" t="str">
        <f t="shared" si="6"/>
        <v>DPC.STI.95</v>
      </c>
      <c r="F113" s="319" t="s">
        <v>2353</v>
      </c>
      <c r="G113" s="319" t="s">
        <v>154</v>
      </c>
      <c r="H113" s="319" t="s">
        <v>206</v>
      </c>
      <c r="I113" s="321" t="s">
        <v>2250</v>
      </c>
      <c r="J113" s="320" t="s">
        <v>201</v>
      </c>
      <c r="K113" s="64" t="s">
        <v>980</v>
      </c>
      <c r="L113" s="321" t="s">
        <v>980</v>
      </c>
      <c r="M113" s="320" t="s">
        <v>980</v>
      </c>
      <c r="N113" s="321" t="s">
        <v>82</v>
      </c>
      <c r="O113" s="195">
        <f>O114</f>
        <v>2.0926851436312916E-4</v>
      </c>
      <c r="P113" s="321" t="s">
        <v>1868</v>
      </c>
      <c r="Q113" s="195"/>
      <c r="R113" s="195"/>
      <c r="S113" s="89">
        <f>S114</f>
        <v>0.90986310592664843</v>
      </c>
      <c r="U113">
        <v>1</v>
      </c>
      <c r="V113" s="6">
        <v>5</v>
      </c>
      <c r="Y113" t="s">
        <v>980</v>
      </c>
    </row>
    <row r="114" spans="1:26" x14ac:dyDescent="0.35">
      <c r="A114" s="357" t="s">
        <v>2350</v>
      </c>
      <c r="B114" s="357" t="s">
        <v>2348</v>
      </c>
      <c r="C114" s="357" t="s">
        <v>2349</v>
      </c>
      <c r="D114" s="66">
        <v>96</v>
      </c>
      <c r="E114" s="64" t="str">
        <f t="shared" si="6"/>
        <v>DPC.STI.96</v>
      </c>
      <c r="F114" s="321" t="s">
        <v>2354</v>
      </c>
      <c r="G114" s="319" t="s">
        <v>154</v>
      </c>
      <c r="H114" s="319" t="s">
        <v>199</v>
      </c>
      <c r="I114" s="321" t="s">
        <v>241</v>
      </c>
      <c r="J114" s="320" t="s">
        <v>201</v>
      </c>
      <c r="K114" s="64" t="s">
        <v>980</v>
      </c>
      <c r="L114" s="321" t="s">
        <v>980</v>
      </c>
      <c r="M114" s="320" t="s">
        <v>194</v>
      </c>
      <c r="N114" s="321" t="s">
        <v>82</v>
      </c>
      <c r="O114" s="346">
        <f>'HIV Incid'!M275/1000</f>
        <v>2.0926851436312916E-4</v>
      </c>
      <c r="P114" s="321" t="s">
        <v>2360</v>
      </c>
      <c r="Q114">
        <v>4</v>
      </c>
      <c r="R114" t="s">
        <v>2362</v>
      </c>
      <c r="S114" s="89">
        <f>'HIV Incid'!BM273</f>
        <v>0.90986310592664843</v>
      </c>
      <c r="T114">
        <v>1</v>
      </c>
      <c r="V114" s="6">
        <v>5</v>
      </c>
    </row>
    <row r="115" spans="1:26" x14ac:dyDescent="0.35">
      <c r="A115" s="357" t="s">
        <v>2350</v>
      </c>
      <c r="B115" s="357" t="s">
        <v>2348</v>
      </c>
      <c r="C115" s="357" t="s">
        <v>2349</v>
      </c>
      <c r="D115" s="66">
        <v>97</v>
      </c>
      <c r="E115" s="64" t="str">
        <f t="shared" si="6"/>
        <v>DPC.STI.97</v>
      </c>
      <c r="F115" s="321" t="s">
        <v>2358</v>
      </c>
      <c r="G115" s="319" t="s">
        <v>154</v>
      </c>
      <c r="H115" s="319" t="s">
        <v>199</v>
      </c>
      <c r="I115" s="321" t="s">
        <v>241</v>
      </c>
      <c r="J115" s="320" t="s">
        <v>201</v>
      </c>
      <c r="K115" s="64" t="s">
        <v>980</v>
      </c>
      <c r="L115" s="321" t="s">
        <v>980</v>
      </c>
      <c r="M115" s="320" t="s">
        <v>194</v>
      </c>
      <c r="N115" s="321" t="s">
        <v>82</v>
      </c>
      <c r="P115" s="321" t="s">
        <v>2361</v>
      </c>
      <c r="Q115" s="195"/>
      <c r="R115" s="195"/>
      <c r="S115" s="89">
        <f>S114</f>
        <v>0.90986310592664843</v>
      </c>
      <c r="T115">
        <v>1</v>
      </c>
      <c r="V115" s="6">
        <f>V114</f>
        <v>5</v>
      </c>
    </row>
    <row r="116" spans="1:26" x14ac:dyDescent="0.35">
      <c r="A116" s="357" t="s">
        <v>2350</v>
      </c>
      <c r="B116" s="357" t="s">
        <v>2348</v>
      </c>
      <c r="C116" s="357" t="s">
        <v>2349</v>
      </c>
      <c r="D116" s="66">
        <v>98</v>
      </c>
      <c r="E116" s="64" t="str">
        <f t="shared" si="6"/>
        <v>DPC.STI.98</v>
      </c>
      <c r="F116" s="321" t="s">
        <v>2359</v>
      </c>
      <c r="G116" s="319" t="s">
        <v>154</v>
      </c>
      <c r="H116" s="319" t="s">
        <v>199</v>
      </c>
      <c r="I116" s="321" t="s">
        <v>241</v>
      </c>
      <c r="J116" s="320" t="s">
        <v>201</v>
      </c>
      <c r="K116" s="64" t="s">
        <v>980</v>
      </c>
      <c r="L116" s="321" t="s">
        <v>980</v>
      </c>
      <c r="M116" s="320" t="s">
        <v>194</v>
      </c>
      <c r="N116" s="321" t="s">
        <v>82</v>
      </c>
      <c r="P116" s="321" t="s">
        <v>2361</v>
      </c>
      <c r="Q116" s="195"/>
      <c r="R116" s="195"/>
      <c r="S116" s="89">
        <f>S114</f>
        <v>0.90986310592664843</v>
      </c>
      <c r="T116">
        <v>1</v>
      </c>
      <c r="V116" s="6">
        <f>V114</f>
        <v>5</v>
      </c>
    </row>
    <row r="117" spans="1:26" x14ac:dyDescent="0.35">
      <c r="A117" s="357" t="s">
        <v>2350</v>
      </c>
      <c r="B117" s="357" t="s">
        <v>2348</v>
      </c>
      <c r="C117" s="357" t="s">
        <v>2349</v>
      </c>
      <c r="D117" s="66">
        <v>99</v>
      </c>
      <c r="E117" s="64" t="str">
        <f t="shared" si="6"/>
        <v>DPC.STI.99</v>
      </c>
      <c r="F117" s="321" t="s">
        <v>2355</v>
      </c>
      <c r="G117" s="319" t="s">
        <v>154</v>
      </c>
      <c r="H117" s="319" t="s">
        <v>199</v>
      </c>
      <c r="I117" s="321" t="s">
        <v>241</v>
      </c>
      <c r="J117" s="320" t="s">
        <v>201</v>
      </c>
      <c r="K117" s="64" t="s">
        <v>980</v>
      </c>
      <c r="L117" s="321" t="s">
        <v>980</v>
      </c>
      <c r="M117" s="320" t="s">
        <v>980</v>
      </c>
      <c r="N117" s="321" t="s">
        <v>82</v>
      </c>
      <c r="O117" s="195">
        <f>O114</f>
        <v>2.0926851436312916E-4</v>
      </c>
      <c r="P117" s="321" t="s">
        <v>2203</v>
      </c>
      <c r="Q117" s="195"/>
      <c r="R117" s="195"/>
      <c r="S117" s="89">
        <f>S114</f>
        <v>0.90986310592664843</v>
      </c>
      <c r="T117">
        <v>1</v>
      </c>
      <c r="V117" s="6">
        <v>15</v>
      </c>
    </row>
    <row r="118" spans="1:26" x14ac:dyDescent="0.35">
      <c r="A118" s="357" t="s">
        <v>2350</v>
      </c>
      <c r="B118" s="357" t="s">
        <v>2348</v>
      </c>
      <c r="C118" s="357" t="s">
        <v>2349</v>
      </c>
      <c r="D118" s="66">
        <v>100</v>
      </c>
      <c r="E118" s="64" t="str">
        <f t="shared" si="6"/>
        <v>DPC.STI.100</v>
      </c>
      <c r="F118" s="321" t="s">
        <v>2356</v>
      </c>
      <c r="G118" s="319" t="s">
        <v>154</v>
      </c>
      <c r="H118" s="319" t="s">
        <v>199</v>
      </c>
      <c r="I118" s="321" t="s">
        <v>241</v>
      </c>
      <c r="J118" s="320" t="s">
        <v>201</v>
      </c>
      <c r="K118" s="64" t="s">
        <v>980</v>
      </c>
      <c r="L118" s="321" t="s">
        <v>194</v>
      </c>
      <c r="M118" s="320" t="s">
        <v>194</v>
      </c>
      <c r="N118" s="321" t="s">
        <v>82</v>
      </c>
      <c r="O118" s="373"/>
      <c r="P118" s="321" t="s">
        <v>2203</v>
      </c>
      <c r="Q118" s="195"/>
      <c r="R118" s="195"/>
      <c r="S118" s="89">
        <f>S114</f>
        <v>0.90986310592664843</v>
      </c>
      <c r="T118">
        <v>1</v>
      </c>
      <c r="V118" s="6">
        <v>10</v>
      </c>
      <c r="Y118" t="s">
        <v>980</v>
      </c>
    </row>
    <row r="119" spans="1:26" x14ac:dyDescent="0.35">
      <c r="A119" s="357" t="s">
        <v>2350</v>
      </c>
      <c r="B119" s="357" t="s">
        <v>2348</v>
      </c>
      <c r="C119" s="357" t="s">
        <v>2349</v>
      </c>
      <c r="D119" s="66">
        <v>101</v>
      </c>
      <c r="E119" s="64" t="str">
        <f t="shared" si="6"/>
        <v>DPC.STI.101</v>
      </c>
      <c r="F119" s="321" t="s">
        <v>2357</v>
      </c>
      <c r="G119" s="319" t="s">
        <v>154</v>
      </c>
      <c r="H119" s="319" t="s">
        <v>219</v>
      </c>
      <c r="I119" s="321" t="s">
        <v>241</v>
      </c>
      <c r="J119" s="320" t="s">
        <v>253</v>
      </c>
      <c r="K119" s="64" t="s">
        <v>980</v>
      </c>
      <c r="L119" s="321" t="s">
        <v>194</v>
      </c>
      <c r="M119" s="320" t="s">
        <v>194</v>
      </c>
      <c r="N119" s="321" t="s">
        <v>82</v>
      </c>
      <c r="O119" s="195">
        <f>'HIV Prev'!I275/100</f>
        <v>8.6196653346653357E-3</v>
      </c>
      <c r="P119" s="321" t="s">
        <v>1868</v>
      </c>
      <c r="Q119">
        <v>2</v>
      </c>
      <c r="R119" t="s">
        <v>2640</v>
      </c>
      <c r="S119" s="89">
        <f>'HIV Prev'!BM272</f>
        <v>0.95774059274059287</v>
      </c>
      <c r="U119">
        <v>4</v>
      </c>
      <c r="V119" s="6">
        <v>5</v>
      </c>
      <c r="Y119" t="s">
        <v>980</v>
      </c>
    </row>
    <row r="120" spans="1:26" x14ac:dyDescent="0.35">
      <c r="A120" s="357" t="s">
        <v>2350</v>
      </c>
      <c r="B120" s="357" t="s">
        <v>2348</v>
      </c>
      <c r="C120" s="357" t="s">
        <v>69</v>
      </c>
      <c r="D120" s="66">
        <v>102</v>
      </c>
      <c r="E120" s="64" t="str">
        <f>_xlfn.CONCAT("DPC.Mlr.",D120)</f>
        <v>DPC.Mlr.102</v>
      </c>
      <c r="F120" s="321" t="s">
        <v>2363</v>
      </c>
      <c r="G120" s="321" t="s">
        <v>2259</v>
      </c>
      <c r="H120" s="321" t="s">
        <v>206</v>
      </c>
      <c r="I120" s="321" t="s">
        <v>69</v>
      </c>
      <c r="J120" s="320" t="s">
        <v>212</v>
      </c>
      <c r="K120" s="64" t="s">
        <v>980</v>
      </c>
      <c r="L120" s="321" t="s">
        <v>980</v>
      </c>
      <c r="M120" s="320" t="s">
        <v>980</v>
      </c>
      <c r="N120" s="374" t="s">
        <v>82</v>
      </c>
      <c r="O120" s="342">
        <f>1/Prevalences!B451</f>
        <v>0.21739130434782611</v>
      </c>
      <c r="P120" s="195" t="s">
        <v>2378</v>
      </c>
      <c r="Q120" s="347"/>
      <c r="R120" s="347"/>
      <c r="T120" s="195"/>
      <c r="U120" s="347">
        <v>1</v>
      </c>
      <c r="V120" s="347">
        <v>10</v>
      </c>
      <c r="W120" s="347"/>
      <c r="X120" s="347"/>
      <c r="Y120" t="s">
        <v>980</v>
      </c>
      <c r="Z120" s="337" t="s">
        <v>2377</v>
      </c>
    </row>
    <row r="121" spans="1:26" x14ac:dyDescent="0.35">
      <c r="A121" s="357" t="s">
        <v>2350</v>
      </c>
      <c r="B121" s="357" t="s">
        <v>2348</v>
      </c>
      <c r="C121" s="357" t="s">
        <v>69</v>
      </c>
      <c r="D121" s="66">
        <v>103</v>
      </c>
      <c r="F121" s="321" t="s">
        <v>2366</v>
      </c>
      <c r="G121" s="321" t="s">
        <v>154</v>
      </c>
      <c r="I121" s="321"/>
      <c r="K121" s="64" t="s">
        <v>980</v>
      </c>
      <c r="L121" s="321" t="s">
        <v>980</v>
      </c>
      <c r="M121" s="320" t="s">
        <v>194</v>
      </c>
      <c r="N121" s="321" t="s">
        <v>82</v>
      </c>
      <c r="P121" s="195"/>
      <c r="Q121" s="195"/>
      <c r="R121" s="195"/>
      <c r="S121" s="195"/>
      <c r="T121" s="195"/>
    </row>
    <row r="122" spans="1:26" x14ac:dyDescent="0.35">
      <c r="A122" s="357" t="s">
        <v>2350</v>
      </c>
      <c r="B122" s="357" t="s">
        <v>2348</v>
      </c>
      <c r="C122" s="357" t="s">
        <v>69</v>
      </c>
      <c r="D122" s="66">
        <v>103</v>
      </c>
      <c r="E122" s="64" t="s">
        <v>2367</v>
      </c>
      <c r="F122" s="321" t="s">
        <v>2372</v>
      </c>
      <c r="G122" s="321" t="s">
        <v>154</v>
      </c>
      <c r="H122" s="321" t="s">
        <v>199</v>
      </c>
      <c r="I122" s="321" t="s">
        <v>69</v>
      </c>
      <c r="J122" s="320" t="s">
        <v>201</v>
      </c>
      <c r="K122" s="64" t="s">
        <v>980</v>
      </c>
      <c r="L122" s="321" t="s">
        <v>980</v>
      </c>
      <c r="M122" s="320" t="s">
        <v>194</v>
      </c>
      <c r="N122" s="374" t="s">
        <v>82</v>
      </c>
      <c r="O122" s="195">
        <f>'Malaria Incid'!I275*Prevalences!L95/1000*0.9</f>
        <v>1.7047868186433539E-2</v>
      </c>
      <c r="P122" s="321" t="s">
        <v>2203</v>
      </c>
      <c r="Q122" s="195"/>
      <c r="R122" s="195"/>
      <c r="S122" s="195">
        <f>'Malaria Incid'!BM272</f>
        <v>0.87556301899925537</v>
      </c>
      <c r="T122" s="348">
        <v>1</v>
      </c>
      <c r="V122" s="347">
        <v>10</v>
      </c>
    </row>
    <row r="123" spans="1:26" x14ac:dyDescent="0.35">
      <c r="A123" s="357" t="s">
        <v>2350</v>
      </c>
      <c r="B123" s="357" t="s">
        <v>2348</v>
      </c>
      <c r="C123" s="357" t="s">
        <v>69</v>
      </c>
      <c r="D123" s="66">
        <v>103</v>
      </c>
      <c r="E123" s="64" t="s">
        <v>2368</v>
      </c>
      <c r="F123" s="321" t="s">
        <v>2373</v>
      </c>
      <c r="G123" s="321" t="s">
        <v>154</v>
      </c>
      <c r="H123" s="321" t="s">
        <v>168</v>
      </c>
      <c r="I123" s="321" t="s">
        <v>69</v>
      </c>
      <c r="J123" s="320" t="s">
        <v>209</v>
      </c>
      <c r="K123" s="64" t="s">
        <v>980</v>
      </c>
      <c r="L123" s="321" t="s">
        <v>980</v>
      </c>
      <c r="M123" s="320" t="s">
        <v>194</v>
      </c>
      <c r="N123" s="374" t="s">
        <v>82</v>
      </c>
      <c r="O123" s="346">
        <f>O122</f>
        <v>1.7047868186433539E-2</v>
      </c>
      <c r="P123" s="321" t="s">
        <v>2203</v>
      </c>
      <c r="Q123" s="195"/>
      <c r="R123" s="195"/>
      <c r="S123" s="195">
        <f>S122</f>
        <v>0.87556301899925537</v>
      </c>
      <c r="T123" s="348">
        <v>1</v>
      </c>
      <c r="V123" s="347">
        <v>10</v>
      </c>
    </row>
    <row r="124" spans="1:26" x14ac:dyDescent="0.35">
      <c r="A124" s="357" t="s">
        <v>2350</v>
      </c>
      <c r="B124" s="357" t="s">
        <v>2348</v>
      </c>
      <c r="C124" s="357" t="s">
        <v>69</v>
      </c>
      <c r="D124" s="66">
        <v>103</v>
      </c>
      <c r="E124" s="64" t="s">
        <v>2371</v>
      </c>
      <c r="F124" s="321" t="s">
        <v>2374</v>
      </c>
      <c r="G124" s="321" t="s">
        <v>154</v>
      </c>
      <c r="H124" s="321" t="s">
        <v>206</v>
      </c>
      <c r="I124" s="321" t="s">
        <v>69</v>
      </c>
      <c r="J124" s="320" t="s">
        <v>212</v>
      </c>
      <c r="K124" s="64" t="s">
        <v>980</v>
      </c>
      <c r="L124" s="321" t="s">
        <v>980</v>
      </c>
      <c r="M124" s="320" t="s">
        <v>194</v>
      </c>
      <c r="N124" s="374" t="s">
        <v>82</v>
      </c>
      <c r="O124" s="195">
        <f>'Malaria Incid'!I275*Prevalences!L95/1000</f>
        <v>1.894207576270393E-2</v>
      </c>
      <c r="P124" s="321" t="s">
        <v>2203</v>
      </c>
      <c r="Q124" s="348">
        <v>4</v>
      </c>
      <c r="R124" s="349" t="s">
        <v>2362</v>
      </c>
      <c r="S124" s="89">
        <v>1</v>
      </c>
      <c r="T124" s="348">
        <v>1</v>
      </c>
      <c r="V124" s="347">
        <v>5</v>
      </c>
    </row>
    <row r="125" spans="1:26" x14ac:dyDescent="0.35">
      <c r="A125" s="357" t="s">
        <v>2350</v>
      </c>
      <c r="B125" s="357" t="s">
        <v>2348</v>
      </c>
      <c r="C125" s="357" t="s">
        <v>69</v>
      </c>
      <c r="D125" s="66">
        <v>104</v>
      </c>
      <c r="F125" s="321" t="s">
        <v>2365</v>
      </c>
      <c r="G125" s="321" t="s">
        <v>154</v>
      </c>
      <c r="I125" s="321"/>
      <c r="K125" s="64" t="s">
        <v>980</v>
      </c>
      <c r="L125" s="321" t="s">
        <v>980</v>
      </c>
      <c r="M125" s="320" t="s">
        <v>194</v>
      </c>
      <c r="N125" s="321" t="s">
        <v>82</v>
      </c>
      <c r="P125" s="195"/>
      <c r="Q125" s="195"/>
      <c r="R125" s="195"/>
      <c r="S125" s="195"/>
      <c r="T125" s="195"/>
    </row>
    <row r="126" spans="1:26" x14ac:dyDescent="0.35">
      <c r="A126" s="357" t="s">
        <v>2350</v>
      </c>
      <c r="B126" s="357" t="s">
        <v>2348</v>
      </c>
      <c r="C126" s="357" t="s">
        <v>69</v>
      </c>
      <c r="D126" s="66">
        <v>104</v>
      </c>
      <c r="E126" s="64" t="s">
        <v>2369</v>
      </c>
      <c r="F126" s="321" t="s">
        <v>2375</v>
      </c>
      <c r="G126" s="321" t="s">
        <v>154</v>
      </c>
      <c r="H126" s="321" t="s">
        <v>199</v>
      </c>
      <c r="I126" s="321" t="s">
        <v>69</v>
      </c>
      <c r="J126" s="320" t="s">
        <v>201</v>
      </c>
      <c r="K126" s="64" t="s">
        <v>980</v>
      </c>
      <c r="L126" s="321" t="s">
        <v>980</v>
      </c>
      <c r="M126" s="320" t="s">
        <v>194</v>
      </c>
      <c r="N126" s="374" t="s">
        <v>82</v>
      </c>
      <c r="O126" s="195">
        <f>'Malaria Incid'!I275*Prevalences!L95/1000*0.1</f>
        <v>1.8942075762703931E-3</v>
      </c>
      <c r="P126" s="321" t="s">
        <v>2203</v>
      </c>
      <c r="Q126" s="195"/>
      <c r="R126" s="195"/>
      <c r="S126" s="195">
        <f>S122</f>
        <v>0.87556301899925537</v>
      </c>
      <c r="T126" s="348">
        <v>1</v>
      </c>
      <c r="V126" s="347">
        <v>15</v>
      </c>
    </row>
    <row r="127" spans="1:26" x14ac:dyDescent="0.35">
      <c r="A127" s="357" t="s">
        <v>2350</v>
      </c>
      <c r="B127" s="357" t="s">
        <v>2348</v>
      </c>
      <c r="C127" s="357" t="s">
        <v>69</v>
      </c>
      <c r="D127" s="66">
        <v>104</v>
      </c>
      <c r="E127" s="64" t="s">
        <v>2370</v>
      </c>
      <c r="F127" s="321" t="s">
        <v>2376</v>
      </c>
      <c r="G127" s="321" t="s">
        <v>154</v>
      </c>
      <c r="H127" s="321" t="s">
        <v>168</v>
      </c>
      <c r="I127" s="321" t="s">
        <v>69</v>
      </c>
      <c r="J127" s="320" t="s">
        <v>209</v>
      </c>
      <c r="K127" s="64" t="s">
        <v>980</v>
      </c>
      <c r="L127" s="321" t="s">
        <v>980</v>
      </c>
      <c r="M127" s="320" t="s">
        <v>194</v>
      </c>
      <c r="N127" s="374" t="s">
        <v>82</v>
      </c>
      <c r="O127" s="346">
        <f>O126</f>
        <v>1.8942075762703931E-3</v>
      </c>
      <c r="P127" s="321" t="s">
        <v>2203</v>
      </c>
      <c r="Q127" s="195"/>
      <c r="R127" s="195"/>
      <c r="S127" s="195">
        <f>S122</f>
        <v>0.87556301899925537</v>
      </c>
      <c r="T127" s="348">
        <v>1</v>
      </c>
      <c r="V127" s="347">
        <v>15</v>
      </c>
    </row>
    <row r="128" spans="1:26" x14ac:dyDescent="0.35">
      <c r="A128" s="357" t="s">
        <v>2350</v>
      </c>
      <c r="B128" s="357" t="s">
        <v>2348</v>
      </c>
      <c r="C128" s="357" t="s">
        <v>69</v>
      </c>
      <c r="D128" s="66">
        <v>105</v>
      </c>
      <c r="E128" s="64" t="str">
        <f t="shared" ref="E128:E130" si="7">_xlfn.CONCAT("DPC.Mlr.",D128)</f>
        <v>DPC.Mlr.105</v>
      </c>
      <c r="F128" s="321" t="s">
        <v>2364</v>
      </c>
      <c r="G128" s="321" t="s">
        <v>2214</v>
      </c>
      <c r="H128" s="319" t="s">
        <v>206</v>
      </c>
      <c r="I128" s="321" t="s">
        <v>69</v>
      </c>
      <c r="J128" s="320" t="s">
        <v>194</v>
      </c>
      <c r="K128" s="64" t="s">
        <v>980</v>
      </c>
      <c r="L128" s="321" t="s">
        <v>980</v>
      </c>
      <c r="M128" s="320" t="s">
        <v>980</v>
      </c>
      <c r="N128" s="321" t="s">
        <v>82</v>
      </c>
      <c r="P128" s="195"/>
      <c r="Q128" s="195"/>
      <c r="R128" s="195"/>
      <c r="S128" s="195"/>
      <c r="T128" s="195"/>
      <c r="Y128" t="s">
        <v>980</v>
      </c>
      <c r="Z128" t="s">
        <v>2379</v>
      </c>
    </row>
    <row r="129" spans="1:26" x14ac:dyDescent="0.35">
      <c r="A129" s="357" t="s">
        <v>2350</v>
      </c>
      <c r="B129" s="357" t="s">
        <v>2348</v>
      </c>
      <c r="C129" s="357" t="s">
        <v>69</v>
      </c>
      <c r="D129" s="66">
        <v>106</v>
      </c>
      <c r="E129" s="64" t="str">
        <f t="shared" si="7"/>
        <v>DPC.Mlr.106</v>
      </c>
      <c r="F129" s="321" t="s">
        <v>2353</v>
      </c>
      <c r="G129" s="321" t="s">
        <v>2259</v>
      </c>
      <c r="H129" s="319" t="s">
        <v>206</v>
      </c>
      <c r="I129" s="321" t="s">
        <v>69</v>
      </c>
      <c r="J129" s="320" t="s">
        <v>194</v>
      </c>
      <c r="K129" s="64" t="s">
        <v>980</v>
      </c>
      <c r="L129" s="321" t="s">
        <v>980</v>
      </c>
      <c r="M129" s="320" t="s">
        <v>980</v>
      </c>
      <c r="N129" s="321" t="s">
        <v>82</v>
      </c>
      <c r="P129" s="195"/>
      <c r="Q129" s="195"/>
      <c r="R129" s="195"/>
      <c r="S129" s="195"/>
      <c r="T129" s="195"/>
      <c r="Y129" t="s">
        <v>980</v>
      </c>
      <c r="Z129" t="s">
        <v>2344</v>
      </c>
    </row>
    <row r="130" spans="1:26" x14ac:dyDescent="0.35">
      <c r="A130" s="357" t="s">
        <v>2350</v>
      </c>
      <c r="B130" s="357" t="s">
        <v>2348</v>
      </c>
      <c r="C130" s="357" t="s">
        <v>69</v>
      </c>
      <c r="D130" s="66">
        <v>107</v>
      </c>
      <c r="E130" s="64" t="str">
        <f t="shared" si="7"/>
        <v>DPC.Mlr.107</v>
      </c>
      <c r="F130" s="321" t="s">
        <v>2256</v>
      </c>
      <c r="G130" s="321" t="s">
        <v>2214</v>
      </c>
      <c r="H130" s="321" t="s">
        <v>206</v>
      </c>
      <c r="I130" s="321" t="s">
        <v>69</v>
      </c>
      <c r="J130" s="320" t="s">
        <v>194</v>
      </c>
      <c r="K130" s="64" t="s">
        <v>980</v>
      </c>
      <c r="L130" s="321" t="s">
        <v>980</v>
      </c>
      <c r="M130" s="320" t="s">
        <v>980</v>
      </c>
      <c r="N130" s="321" t="s">
        <v>82</v>
      </c>
      <c r="P130" s="195"/>
      <c r="Q130" s="195"/>
      <c r="R130" s="195"/>
      <c r="S130" s="195"/>
      <c r="T130" s="195"/>
      <c r="Y130" t="s">
        <v>980</v>
      </c>
      <c r="Z130" t="s">
        <v>2379</v>
      </c>
    </row>
    <row r="131" spans="1:26" x14ac:dyDescent="0.35">
      <c r="A131" s="357" t="s">
        <v>2350</v>
      </c>
      <c r="B131" s="357" t="s">
        <v>2348</v>
      </c>
      <c r="C131" s="357" t="s">
        <v>2380</v>
      </c>
      <c r="D131" s="66">
        <v>108</v>
      </c>
      <c r="F131" s="321" t="s">
        <v>2381</v>
      </c>
      <c r="G131" s="321" t="s">
        <v>154</v>
      </c>
      <c r="H131" s="321" t="s">
        <v>199</v>
      </c>
      <c r="I131" s="319" t="s">
        <v>200</v>
      </c>
      <c r="J131" s="320" t="s">
        <v>201</v>
      </c>
      <c r="K131" s="64" t="s">
        <v>980</v>
      </c>
      <c r="L131" s="321" t="s">
        <v>980</v>
      </c>
      <c r="M131" s="320" t="s">
        <v>980</v>
      </c>
      <c r="N131" s="321" t="s">
        <v>82</v>
      </c>
      <c r="P131" s="195"/>
      <c r="S131"/>
      <c r="V131"/>
      <c r="Z131" t="s">
        <v>2390</v>
      </c>
    </row>
    <row r="132" spans="1:26" x14ac:dyDescent="0.35">
      <c r="A132" s="357" t="s">
        <v>2350</v>
      </c>
      <c r="B132" s="357" t="s">
        <v>2348</v>
      </c>
      <c r="C132" s="357" t="s">
        <v>2380</v>
      </c>
      <c r="D132" s="66">
        <v>108</v>
      </c>
      <c r="E132" s="64" t="s">
        <v>2386</v>
      </c>
      <c r="F132" s="321" t="s">
        <v>2388</v>
      </c>
      <c r="G132" s="321" t="s">
        <v>154</v>
      </c>
      <c r="H132" s="321" t="s">
        <v>199</v>
      </c>
      <c r="I132" s="319" t="s">
        <v>200</v>
      </c>
      <c r="J132" s="320" t="s">
        <v>201</v>
      </c>
      <c r="K132" s="64" t="s">
        <v>980</v>
      </c>
      <c r="L132" s="321" t="s">
        <v>980</v>
      </c>
      <c r="M132" s="320" t="s">
        <v>980</v>
      </c>
      <c r="N132" s="321" t="s">
        <v>82</v>
      </c>
      <c r="O132" s="195">
        <f>'TB Incidence'!I275/100000</f>
        <v>1.2945230835262726E-3</v>
      </c>
      <c r="P132" s="195" t="s">
        <v>2203</v>
      </c>
      <c r="Q132">
        <f>1/'DALYs '!M314</f>
        <v>8.3333333333333339</v>
      </c>
      <c r="R132" s="195" t="s">
        <v>2385</v>
      </c>
      <c r="S132" s="89">
        <f>'TB Incidence'!BM272</f>
        <v>0.92465934537590888</v>
      </c>
      <c r="T132">
        <v>1</v>
      </c>
      <c r="V132">
        <v>10</v>
      </c>
    </row>
    <row r="133" spans="1:26" x14ac:dyDescent="0.35">
      <c r="A133" s="357" t="s">
        <v>2350</v>
      </c>
      <c r="B133" s="357" t="s">
        <v>2348</v>
      </c>
      <c r="C133" s="357" t="s">
        <v>2380</v>
      </c>
      <c r="D133" s="66">
        <v>108</v>
      </c>
      <c r="E133" s="64" t="s">
        <v>2387</v>
      </c>
      <c r="F133" s="321" t="s">
        <v>2389</v>
      </c>
      <c r="G133" s="321" t="s">
        <v>154</v>
      </c>
      <c r="H133" s="321" t="s">
        <v>199</v>
      </c>
      <c r="I133" s="319" t="s">
        <v>200</v>
      </c>
      <c r="J133" s="320" t="s">
        <v>201</v>
      </c>
      <c r="K133" s="64" t="s">
        <v>980</v>
      </c>
      <c r="L133" s="321" t="s">
        <v>980</v>
      </c>
      <c r="M133" s="320" t="s">
        <v>980</v>
      </c>
      <c r="N133" s="321" t="s">
        <v>82</v>
      </c>
      <c r="O133" s="195">
        <f>O132</f>
        <v>1.2945230835262726E-3</v>
      </c>
      <c r="P133" s="195" t="s">
        <v>2203</v>
      </c>
      <c r="Q133" s="195"/>
      <c r="R133" s="195"/>
      <c r="S133" s="89">
        <f>S132</f>
        <v>0.92465934537590888</v>
      </c>
      <c r="T133">
        <v>1</v>
      </c>
      <c r="V133">
        <v>10</v>
      </c>
    </row>
    <row r="134" spans="1:26" x14ac:dyDescent="0.35">
      <c r="A134" s="357" t="s">
        <v>2350</v>
      </c>
      <c r="B134" s="357" t="s">
        <v>2348</v>
      </c>
      <c r="C134" s="357" t="s">
        <v>2380</v>
      </c>
      <c r="D134" s="66">
        <v>109</v>
      </c>
      <c r="E134" s="64" t="str">
        <f t="shared" ref="E134:E135" si="8">_xlfn.CONCAT("DPC.TB.",D134)</f>
        <v>DPC.TB.109</v>
      </c>
      <c r="F134" s="321" t="s">
        <v>2382</v>
      </c>
      <c r="G134" s="321" t="s">
        <v>154</v>
      </c>
      <c r="H134" s="321" t="s">
        <v>199</v>
      </c>
      <c r="I134" s="319" t="s">
        <v>200</v>
      </c>
      <c r="J134" s="320" t="s">
        <v>201</v>
      </c>
      <c r="K134" s="64" t="s">
        <v>980</v>
      </c>
      <c r="L134" s="321" t="s">
        <v>980</v>
      </c>
      <c r="N134" s="321" t="s">
        <v>82</v>
      </c>
      <c r="O134" s="195">
        <f>O132</f>
        <v>1.2945230835262726E-3</v>
      </c>
      <c r="P134" s="195" t="s">
        <v>2203</v>
      </c>
      <c r="Q134" s="195"/>
      <c r="R134" s="195"/>
      <c r="S134" s="89">
        <f>S132</f>
        <v>0.92465934537590888</v>
      </c>
      <c r="T134" s="5">
        <f>2*30+4*30*0.2</f>
        <v>84</v>
      </c>
      <c r="V134" s="6">
        <v>5</v>
      </c>
      <c r="Y134" t="s">
        <v>980</v>
      </c>
      <c r="Z134" t="s">
        <v>2441</v>
      </c>
    </row>
    <row r="135" spans="1:26" x14ac:dyDescent="0.35">
      <c r="A135" s="357" t="s">
        <v>2350</v>
      </c>
      <c r="B135" s="357" t="s">
        <v>2348</v>
      </c>
      <c r="C135" s="357" t="s">
        <v>2380</v>
      </c>
      <c r="D135" s="66">
        <v>110</v>
      </c>
      <c r="E135" s="64" t="str">
        <f t="shared" si="8"/>
        <v>DPC.TB.110</v>
      </c>
      <c r="F135" s="321" t="s">
        <v>2383</v>
      </c>
      <c r="G135" s="321" t="s">
        <v>2259</v>
      </c>
      <c r="H135" s="319" t="s">
        <v>206</v>
      </c>
      <c r="I135" s="319" t="s">
        <v>200</v>
      </c>
      <c r="J135" s="320" t="s">
        <v>194</v>
      </c>
      <c r="K135" s="64" t="s">
        <v>980</v>
      </c>
      <c r="L135" s="321" t="s">
        <v>980</v>
      </c>
      <c r="M135" s="320" t="s">
        <v>980</v>
      </c>
      <c r="N135" s="321" t="s">
        <v>82</v>
      </c>
      <c r="P135" s="195"/>
      <c r="Q135" s="195"/>
      <c r="R135" s="195"/>
      <c r="S135" s="195"/>
      <c r="T135" s="195"/>
      <c r="Y135" t="s">
        <v>980</v>
      </c>
      <c r="Z135" t="s">
        <v>2384</v>
      </c>
    </row>
    <row r="136" spans="1:26" x14ac:dyDescent="0.35">
      <c r="A136" s="357" t="s">
        <v>2350</v>
      </c>
      <c r="B136" s="357" t="s">
        <v>2348</v>
      </c>
      <c r="C136" s="357" t="s">
        <v>2380</v>
      </c>
      <c r="D136" s="66">
        <v>111</v>
      </c>
      <c r="E136" s="344"/>
      <c r="F136" s="345" t="s">
        <v>2246</v>
      </c>
      <c r="N136" t="s">
        <v>82</v>
      </c>
    </row>
    <row r="137" spans="1:26" x14ac:dyDescent="0.35">
      <c r="A137" s="357" t="s">
        <v>2350</v>
      </c>
      <c r="B137" s="357" t="s">
        <v>2391</v>
      </c>
      <c r="C137" s="357" t="s">
        <v>2392</v>
      </c>
      <c r="D137" s="66">
        <v>112</v>
      </c>
      <c r="E137" s="64" t="s">
        <v>2396</v>
      </c>
      <c r="F137" s="319" t="s">
        <v>2393</v>
      </c>
      <c r="G137" s="319" t="s">
        <v>2259</v>
      </c>
      <c r="H137" s="321" t="s">
        <v>206</v>
      </c>
      <c r="I137" s="321" t="s">
        <v>194</v>
      </c>
      <c r="J137" s="321" t="s">
        <v>194</v>
      </c>
      <c r="K137" s="64" t="s">
        <v>980</v>
      </c>
      <c r="L137" s="321" t="s">
        <v>980</v>
      </c>
      <c r="M137" s="320" t="s">
        <v>980</v>
      </c>
      <c r="N137" s="321" t="s">
        <v>82</v>
      </c>
      <c r="P137" s="195"/>
      <c r="Q137" s="195"/>
      <c r="R137" s="195"/>
      <c r="S137" s="195"/>
      <c r="T137" s="195"/>
      <c r="Y137" t="s">
        <v>980</v>
      </c>
      <c r="Z137" t="s">
        <v>2384</v>
      </c>
    </row>
    <row r="138" spans="1:26" x14ac:dyDescent="0.35">
      <c r="A138" s="357" t="s">
        <v>2350</v>
      </c>
      <c r="B138" s="357" t="s">
        <v>2391</v>
      </c>
      <c r="C138" s="357" t="s">
        <v>2392</v>
      </c>
      <c r="D138" s="66">
        <v>113</v>
      </c>
      <c r="E138" s="64" t="s">
        <v>2397</v>
      </c>
      <c r="F138" s="319" t="s">
        <v>2394</v>
      </c>
      <c r="G138" s="319" t="s">
        <v>2259</v>
      </c>
      <c r="H138" s="321" t="s">
        <v>206</v>
      </c>
      <c r="I138" s="321" t="s">
        <v>194</v>
      </c>
      <c r="J138" s="321" t="s">
        <v>194</v>
      </c>
      <c r="K138" s="64" t="s">
        <v>980</v>
      </c>
      <c r="L138" s="321" t="s">
        <v>980</v>
      </c>
      <c r="M138" s="320" t="s">
        <v>980</v>
      </c>
      <c r="N138" s="321" t="s">
        <v>82</v>
      </c>
      <c r="P138" s="195"/>
      <c r="Q138" s="195"/>
      <c r="R138" s="195"/>
      <c r="S138" s="195"/>
      <c r="T138" s="195"/>
      <c r="Y138" t="s">
        <v>980</v>
      </c>
      <c r="Z138" t="s">
        <v>2384</v>
      </c>
    </row>
    <row r="139" spans="1:26" x14ac:dyDescent="0.35">
      <c r="A139" s="357" t="s">
        <v>2350</v>
      </c>
      <c r="B139" s="357" t="s">
        <v>2391</v>
      </c>
      <c r="C139" s="357" t="s">
        <v>2392</v>
      </c>
      <c r="D139" s="66">
        <v>114</v>
      </c>
      <c r="E139" s="64" t="s">
        <v>2398</v>
      </c>
      <c r="F139" s="319" t="s">
        <v>2395</v>
      </c>
      <c r="G139" s="319" t="s">
        <v>2259</v>
      </c>
      <c r="H139" s="321" t="s">
        <v>206</v>
      </c>
      <c r="I139" s="321" t="s">
        <v>194</v>
      </c>
      <c r="J139" s="321" t="s">
        <v>194</v>
      </c>
      <c r="K139" s="64" t="s">
        <v>980</v>
      </c>
      <c r="L139" s="321" t="s">
        <v>980</v>
      </c>
      <c r="M139" s="320" t="s">
        <v>980</v>
      </c>
      <c r="N139" s="321" t="s">
        <v>82</v>
      </c>
      <c r="P139" s="195"/>
      <c r="Q139" s="195"/>
      <c r="R139" s="195"/>
      <c r="S139" s="195"/>
      <c r="T139" s="195"/>
      <c r="Y139" t="s">
        <v>980</v>
      </c>
      <c r="Z139" t="s">
        <v>2384</v>
      </c>
    </row>
    <row r="140" spans="1:26" x14ac:dyDescent="0.35">
      <c r="A140" s="357" t="s">
        <v>2350</v>
      </c>
      <c r="B140" s="357" t="s">
        <v>2391</v>
      </c>
      <c r="C140" s="357" t="s">
        <v>2399</v>
      </c>
      <c r="D140" s="66">
        <v>115</v>
      </c>
      <c r="E140" s="64" t="str">
        <f>_xlfn.CONCAT("DPC.Cncr.",D140)</f>
        <v>DPC.Cncr.115</v>
      </c>
      <c r="F140" s="321" t="s">
        <v>2400</v>
      </c>
      <c r="G140" s="319" t="s">
        <v>2259</v>
      </c>
      <c r="H140" s="321" t="s">
        <v>206</v>
      </c>
      <c r="I140" s="321" t="s">
        <v>194</v>
      </c>
      <c r="J140" s="321" t="s">
        <v>194</v>
      </c>
      <c r="K140" s="64" t="s">
        <v>980</v>
      </c>
      <c r="L140" s="321" t="s">
        <v>980</v>
      </c>
      <c r="M140" s="320" t="s">
        <v>980</v>
      </c>
      <c r="N140" s="321" t="s">
        <v>82</v>
      </c>
      <c r="P140" s="195"/>
      <c r="Q140" s="195"/>
      <c r="R140" s="195"/>
      <c r="S140" s="195"/>
      <c r="T140" s="195"/>
      <c r="Y140" t="s">
        <v>980</v>
      </c>
      <c r="Z140" t="s">
        <v>2384</v>
      </c>
    </row>
    <row r="141" spans="1:26" x14ac:dyDescent="0.35">
      <c r="A141" s="357" t="s">
        <v>2350</v>
      </c>
      <c r="B141" s="357" t="s">
        <v>2391</v>
      </c>
      <c r="C141" s="357" t="s">
        <v>2399</v>
      </c>
      <c r="D141" s="66">
        <v>116</v>
      </c>
      <c r="E141" s="64" t="str">
        <f t="shared" ref="E141:E144" si="9">_xlfn.CONCAT("DPC.Cncr.",D141)</f>
        <v>DPC.Cncr.116</v>
      </c>
      <c r="F141" s="321" t="s">
        <v>2404</v>
      </c>
      <c r="G141" s="321" t="s">
        <v>154</v>
      </c>
      <c r="H141" s="321" t="s">
        <v>155</v>
      </c>
      <c r="I141" s="321" t="s">
        <v>220</v>
      </c>
      <c r="J141" s="320" t="s">
        <v>2578</v>
      </c>
      <c r="K141" s="64" t="s">
        <v>980</v>
      </c>
      <c r="L141" s="321" t="s">
        <v>194</v>
      </c>
      <c r="M141" s="320" t="s">
        <v>194</v>
      </c>
      <c r="N141" s="321" t="s">
        <v>82</v>
      </c>
      <c r="O141" s="145">
        <v>1</v>
      </c>
      <c r="P141" s="195" t="s">
        <v>2580</v>
      </c>
      <c r="Q141" s="195">
        <f>1/5</f>
        <v>0.2</v>
      </c>
      <c r="R141" s="195" t="s">
        <v>2579</v>
      </c>
      <c r="S141" s="89">
        <v>1</v>
      </c>
      <c r="U141">
        <v>1</v>
      </c>
      <c r="V141" s="341">
        <v>10</v>
      </c>
      <c r="Y141" t="s">
        <v>980</v>
      </c>
    </row>
    <row r="142" spans="1:26" x14ac:dyDescent="0.35">
      <c r="A142" s="357" t="s">
        <v>2350</v>
      </c>
      <c r="B142" s="357" t="s">
        <v>2391</v>
      </c>
      <c r="C142" s="357" t="s">
        <v>2399</v>
      </c>
      <c r="D142" s="66">
        <v>117</v>
      </c>
      <c r="E142" s="64" t="str">
        <f t="shared" si="9"/>
        <v>DPC.Cncr.117</v>
      </c>
      <c r="F142" s="321" t="s">
        <v>2401</v>
      </c>
      <c r="G142" s="319" t="s">
        <v>154</v>
      </c>
      <c r="H142" s="321" t="s">
        <v>206</v>
      </c>
      <c r="I142" s="321" t="s">
        <v>194</v>
      </c>
      <c r="J142" s="321" t="s">
        <v>194</v>
      </c>
      <c r="K142" s="64" t="s">
        <v>980</v>
      </c>
      <c r="L142" s="321" t="s">
        <v>980</v>
      </c>
      <c r="M142" s="320" t="s">
        <v>980</v>
      </c>
      <c r="N142" s="321" t="s">
        <v>82</v>
      </c>
      <c r="P142" s="195"/>
      <c r="Q142" s="195"/>
      <c r="R142" s="195"/>
      <c r="S142" s="195"/>
      <c r="T142" s="195"/>
      <c r="Y142" t="s">
        <v>980</v>
      </c>
      <c r="Z142" t="s">
        <v>2384</v>
      </c>
    </row>
    <row r="143" spans="1:26" x14ac:dyDescent="0.35">
      <c r="A143" s="357" t="s">
        <v>2350</v>
      </c>
      <c r="B143" s="357" t="s">
        <v>2391</v>
      </c>
      <c r="C143" s="357" t="s">
        <v>2399</v>
      </c>
      <c r="D143" s="66">
        <v>118</v>
      </c>
      <c r="E143" s="64" t="str">
        <f t="shared" si="9"/>
        <v>DPC.Cncr.118</v>
      </c>
      <c r="F143" s="321" t="s">
        <v>2402</v>
      </c>
      <c r="G143" s="321" t="s">
        <v>154</v>
      </c>
      <c r="H143" s="321" t="s">
        <v>155</v>
      </c>
      <c r="I143" s="321" t="s">
        <v>220</v>
      </c>
      <c r="J143" s="320" t="s">
        <v>253</v>
      </c>
      <c r="K143" s="64" t="s">
        <v>980</v>
      </c>
      <c r="L143" s="321" t="s">
        <v>980</v>
      </c>
      <c r="M143" s="320" t="s">
        <v>194</v>
      </c>
      <c r="N143" s="321" t="s">
        <v>82</v>
      </c>
      <c r="O143" s="195">
        <v>1</v>
      </c>
      <c r="P143" s="195" t="s">
        <v>2573</v>
      </c>
      <c r="Q143" s="350">
        <v>0.5</v>
      </c>
      <c r="R143" s="195" t="s">
        <v>2573</v>
      </c>
      <c r="S143" s="89">
        <v>1</v>
      </c>
      <c r="U143">
        <v>1</v>
      </c>
      <c r="V143" s="341">
        <v>5</v>
      </c>
      <c r="Y143" t="s">
        <v>980</v>
      </c>
    </row>
    <row r="144" spans="1:26" x14ac:dyDescent="0.35">
      <c r="A144" s="357" t="s">
        <v>2350</v>
      </c>
      <c r="B144" s="357" t="s">
        <v>2391</v>
      </c>
      <c r="C144" s="357" t="s">
        <v>2399</v>
      </c>
      <c r="D144" s="66">
        <v>119</v>
      </c>
      <c r="E144" s="64" t="str">
        <f t="shared" si="9"/>
        <v>DPC.Cncr.119</v>
      </c>
      <c r="F144" s="321" t="s">
        <v>2403</v>
      </c>
      <c r="G144" s="321" t="s">
        <v>154</v>
      </c>
      <c r="H144" s="321" t="s">
        <v>199</v>
      </c>
      <c r="I144" s="321" t="s">
        <v>220</v>
      </c>
      <c r="J144" s="320" t="s">
        <v>201</v>
      </c>
      <c r="K144" s="64" t="s">
        <v>980</v>
      </c>
      <c r="L144" s="321" t="s">
        <v>980</v>
      </c>
      <c r="M144" s="320" t="s">
        <v>980</v>
      </c>
      <c r="N144" s="321" t="s">
        <v>82</v>
      </c>
      <c r="O144" s="369">
        <f>Prevalences!N399</f>
        <v>4.5114286321434503E-4</v>
      </c>
      <c r="P144" s="195" t="s">
        <v>2203</v>
      </c>
      <c r="Q144" s="346">
        <v>0.5</v>
      </c>
      <c r="R144" s="195" t="s">
        <v>2572</v>
      </c>
      <c r="S144" s="89">
        <v>1.01</v>
      </c>
      <c r="T144" s="358">
        <f>Q144*12</f>
        <v>6</v>
      </c>
      <c r="V144" s="341">
        <v>15</v>
      </c>
      <c r="Y144" t="s">
        <v>980</v>
      </c>
      <c r="Z144" t="s">
        <v>2405</v>
      </c>
    </row>
    <row r="145" spans="1:26" x14ac:dyDescent="0.35">
      <c r="A145" s="357" t="s">
        <v>2350</v>
      </c>
      <c r="B145" s="357" t="s">
        <v>2391</v>
      </c>
      <c r="C145" s="357" t="s">
        <v>2406</v>
      </c>
      <c r="D145" s="66">
        <v>120</v>
      </c>
      <c r="E145" s="64" t="str">
        <f>_xlfn.CONCAT("DPC.Hyp.",D145)</f>
        <v>DPC.Hyp.120</v>
      </c>
      <c r="F145" s="321" t="s">
        <v>2410</v>
      </c>
      <c r="G145" s="321" t="s">
        <v>154</v>
      </c>
      <c r="H145" s="321" t="s">
        <v>155</v>
      </c>
      <c r="I145" s="321" t="s">
        <v>220</v>
      </c>
      <c r="J145" s="320" t="s">
        <v>221</v>
      </c>
      <c r="K145" s="64" t="s">
        <v>980</v>
      </c>
      <c r="L145" s="321" t="s">
        <v>980</v>
      </c>
      <c r="M145" s="320" t="s">
        <v>980</v>
      </c>
      <c r="N145" s="321" t="s">
        <v>82</v>
      </c>
      <c r="O145" s="373"/>
      <c r="P145" s="195" t="s">
        <v>2444</v>
      </c>
      <c r="Q145" s="195"/>
      <c r="R145" s="195"/>
      <c r="S145" s="89">
        <v>1</v>
      </c>
      <c r="T145" s="195"/>
      <c r="U145">
        <v>1</v>
      </c>
      <c r="V145" s="6">
        <v>10</v>
      </c>
      <c r="Y145" t="s">
        <v>980</v>
      </c>
    </row>
    <row r="146" spans="1:26" x14ac:dyDescent="0.35">
      <c r="A146" s="357" t="s">
        <v>2350</v>
      </c>
      <c r="B146" s="357" t="s">
        <v>2391</v>
      </c>
      <c r="C146" s="357" t="s">
        <v>2406</v>
      </c>
      <c r="D146" s="66">
        <v>121</v>
      </c>
      <c r="E146" s="64" t="str">
        <f t="shared" ref="E146:E147" si="10">_xlfn.CONCAT("DPC.Hyp.",D146)</f>
        <v>DPC.Hyp.121</v>
      </c>
      <c r="F146" s="321" t="s">
        <v>2411</v>
      </c>
      <c r="G146" s="321" t="s">
        <v>154</v>
      </c>
      <c r="H146" s="321" t="s">
        <v>155</v>
      </c>
      <c r="I146" s="321" t="s">
        <v>220</v>
      </c>
      <c r="J146" s="320" t="s">
        <v>221</v>
      </c>
      <c r="K146" s="64" t="s">
        <v>980</v>
      </c>
      <c r="L146" s="321" t="s">
        <v>980</v>
      </c>
      <c r="M146" s="320" t="s">
        <v>194</v>
      </c>
      <c r="N146" s="321" t="s">
        <v>82</v>
      </c>
      <c r="O146" s="195">
        <f>Prevalences!AO51</f>
        <v>0.19600000000000001</v>
      </c>
      <c r="P146" s="195" t="s">
        <v>2445</v>
      </c>
      <c r="Q146" s="195"/>
      <c r="R146" s="195"/>
      <c r="S146" s="352">
        <v>1.0149999999999999</v>
      </c>
      <c r="T146">
        <v>1</v>
      </c>
      <c r="U146" s="195"/>
      <c r="V146" s="6">
        <v>15</v>
      </c>
    </row>
    <row r="147" spans="1:26" x14ac:dyDescent="0.35">
      <c r="A147" s="357" t="s">
        <v>2350</v>
      </c>
      <c r="B147" s="357" t="s">
        <v>2391</v>
      </c>
      <c r="C147" s="357" t="s">
        <v>2406</v>
      </c>
      <c r="D147" s="66">
        <v>122</v>
      </c>
      <c r="E147" s="64" t="str">
        <f t="shared" si="10"/>
        <v>DPC.Hyp.122</v>
      </c>
      <c r="F147" s="321" t="s">
        <v>2412</v>
      </c>
      <c r="G147" s="321" t="s">
        <v>154</v>
      </c>
      <c r="H147" s="321" t="s">
        <v>199</v>
      </c>
      <c r="I147" s="321" t="s">
        <v>220</v>
      </c>
      <c r="J147" s="320" t="s">
        <v>201</v>
      </c>
      <c r="K147" s="64" t="s">
        <v>980</v>
      </c>
      <c r="L147" s="321" t="s">
        <v>980</v>
      </c>
      <c r="M147" s="320" t="s">
        <v>194</v>
      </c>
      <c r="N147" s="321" t="s">
        <v>82</v>
      </c>
      <c r="O147" s="195">
        <f>O146</f>
        <v>0.19600000000000001</v>
      </c>
      <c r="P147" s="195" t="s">
        <v>1868</v>
      </c>
      <c r="Q147" s="195"/>
      <c r="R147" s="195"/>
      <c r="S147" s="89">
        <f>S146</f>
        <v>1.0149999999999999</v>
      </c>
      <c r="T147" s="195"/>
      <c r="U147">
        <v>1</v>
      </c>
      <c r="V147" s="6">
        <v>5</v>
      </c>
      <c r="Y147" t="s">
        <v>980</v>
      </c>
    </row>
    <row r="148" spans="1:26" x14ac:dyDescent="0.35">
      <c r="A148" s="357" t="s">
        <v>2350</v>
      </c>
      <c r="B148" s="357" t="s">
        <v>2391</v>
      </c>
      <c r="C148" s="357" t="s">
        <v>524</v>
      </c>
      <c r="D148" s="66">
        <v>123</v>
      </c>
      <c r="E148" s="64" t="str">
        <f>_xlfn.CONCAT("DPC.Dbt.",D148)</f>
        <v>DPC.Dbt.123</v>
      </c>
      <c r="F148" s="321" t="s">
        <v>2410</v>
      </c>
      <c r="G148" s="321" t="s">
        <v>154</v>
      </c>
      <c r="H148" s="321" t="s">
        <v>155</v>
      </c>
      <c r="I148" s="321" t="s">
        <v>220</v>
      </c>
      <c r="J148" s="320" t="s">
        <v>221</v>
      </c>
      <c r="K148" s="64" t="s">
        <v>980</v>
      </c>
      <c r="L148" s="321" t="s">
        <v>980</v>
      </c>
      <c r="M148" s="320" t="s">
        <v>980</v>
      </c>
      <c r="N148" s="321" t="s">
        <v>82</v>
      </c>
      <c r="O148" s="373"/>
      <c r="P148" s="195" t="s">
        <v>2444</v>
      </c>
      <c r="Q148" s="195"/>
      <c r="R148" s="195"/>
      <c r="S148" s="89">
        <v>1</v>
      </c>
      <c r="T148" s="195"/>
      <c r="U148">
        <v>1</v>
      </c>
      <c r="V148" s="6">
        <v>10</v>
      </c>
      <c r="Y148" t="s">
        <v>980</v>
      </c>
    </row>
    <row r="149" spans="1:26" x14ac:dyDescent="0.35">
      <c r="A149" s="357" t="s">
        <v>2350</v>
      </c>
      <c r="B149" s="357" t="s">
        <v>2391</v>
      </c>
      <c r="C149" s="357" t="s">
        <v>524</v>
      </c>
      <c r="D149" s="66">
        <v>124</v>
      </c>
      <c r="E149" s="64" t="str">
        <f t="shared" ref="E149:E150" si="11">_xlfn.CONCAT("DPC.Dbt.",D149)</f>
        <v>DPC.Dbt.124</v>
      </c>
      <c r="F149" s="321" t="s">
        <v>2413</v>
      </c>
      <c r="G149" s="321" t="s">
        <v>154</v>
      </c>
      <c r="H149" s="321" t="s">
        <v>155</v>
      </c>
      <c r="I149" s="321" t="s">
        <v>220</v>
      </c>
      <c r="J149" s="320" t="s">
        <v>221</v>
      </c>
      <c r="K149" s="64" t="s">
        <v>980</v>
      </c>
      <c r="L149" s="321" t="s">
        <v>980</v>
      </c>
      <c r="M149" s="320" t="s">
        <v>194</v>
      </c>
      <c r="N149" s="321" t="s">
        <v>82</v>
      </c>
      <c r="O149" s="195">
        <f>Prevalences!AM96</f>
        <v>2.56464E-2</v>
      </c>
      <c r="P149" s="195" t="s">
        <v>2445</v>
      </c>
      <c r="Q149" s="195"/>
      <c r="R149" s="195"/>
      <c r="S149" s="352">
        <v>1.0149999999999999</v>
      </c>
      <c r="T149">
        <v>1</v>
      </c>
      <c r="U149" s="195"/>
      <c r="V149" s="6">
        <v>15</v>
      </c>
    </row>
    <row r="150" spans="1:26" x14ac:dyDescent="0.35">
      <c r="A150" s="357" t="s">
        <v>2350</v>
      </c>
      <c r="B150" s="357" t="s">
        <v>2391</v>
      </c>
      <c r="C150" s="357" t="s">
        <v>524</v>
      </c>
      <c r="D150" s="66">
        <v>125</v>
      </c>
      <c r="E150" s="64" t="str">
        <f t="shared" si="11"/>
        <v>DPC.Dbt.125</v>
      </c>
      <c r="F150" s="321" t="s">
        <v>2414</v>
      </c>
      <c r="G150" s="321" t="s">
        <v>154</v>
      </c>
      <c r="H150" s="321" t="s">
        <v>199</v>
      </c>
      <c r="I150" s="321" t="s">
        <v>220</v>
      </c>
      <c r="J150" s="320" t="s">
        <v>201</v>
      </c>
      <c r="K150" s="64" t="s">
        <v>980</v>
      </c>
      <c r="L150" s="321" t="s">
        <v>980</v>
      </c>
      <c r="M150" s="320" t="s">
        <v>194</v>
      </c>
      <c r="N150" s="321" t="s">
        <v>82</v>
      </c>
      <c r="O150" s="195">
        <f>O149</f>
        <v>2.56464E-2</v>
      </c>
      <c r="P150" s="195" t="s">
        <v>1868</v>
      </c>
      <c r="Q150" s="195"/>
      <c r="R150" s="195"/>
      <c r="S150" s="89">
        <f>S149</f>
        <v>1.0149999999999999</v>
      </c>
      <c r="T150" s="195"/>
      <c r="U150">
        <v>1</v>
      </c>
      <c r="V150" s="6">
        <v>5</v>
      </c>
      <c r="Y150" t="s">
        <v>980</v>
      </c>
    </row>
    <row r="151" spans="1:26" x14ac:dyDescent="0.35">
      <c r="A151" s="357" t="s">
        <v>2350</v>
      </c>
      <c r="B151" s="357" t="s">
        <v>2391</v>
      </c>
      <c r="C151" s="357" t="s">
        <v>2407</v>
      </c>
      <c r="D151" s="66">
        <v>126</v>
      </c>
      <c r="E151" s="64" t="str">
        <f>_xlfn.CONCAT("DPC.Asth.",D151)</f>
        <v>DPC.Asth.126</v>
      </c>
      <c r="F151" s="321" t="s">
        <v>2415</v>
      </c>
      <c r="G151" s="321" t="s">
        <v>154</v>
      </c>
      <c r="H151" s="321" t="s">
        <v>155</v>
      </c>
      <c r="I151" s="321" t="s">
        <v>220</v>
      </c>
      <c r="J151" s="320" t="s">
        <v>2585</v>
      </c>
      <c r="K151" s="64" t="s">
        <v>980</v>
      </c>
      <c r="L151" s="321" t="s">
        <v>980</v>
      </c>
      <c r="M151" s="320" t="s">
        <v>980</v>
      </c>
      <c r="N151" s="321" t="s">
        <v>82</v>
      </c>
      <c r="O151" s="145">
        <f>Prevalences!AJ359</f>
        <v>8.8999999999999996E-2</v>
      </c>
      <c r="P151" s="195" t="s">
        <v>2453</v>
      </c>
      <c r="Q151" s="346">
        <v>0.1</v>
      </c>
      <c r="R151" s="195" t="s">
        <v>2454</v>
      </c>
      <c r="S151" s="89">
        <v>1</v>
      </c>
      <c r="T151" s="5">
        <v>2</v>
      </c>
      <c r="V151" s="6">
        <v>10</v>
      </c>
      <c r="Y151" t="s">
        <v>980</v>
      </c>
    </row>
    <row r="152" spans="1:26" x14ac:dyDescent="0.35">
      <c r="A152" s="357" t="s">
        <v>2350</v>
      </c>
      <c r="B152" s="357" t="s">
        <v>2391</v>
      </c>
      <c r="C152" s="357" t="s">
        <v>2407</v>
      </c>
      <c r="D152" s="66">
        <v>127</v>
      </c>
      <c r="E152" s="64" t="str">
        <f t="shared" ref="E152:E154" si="12">_xlfn.CONCAT("DPC.Asth.",D152)</f>
        <v>DPC.Asth.127</v>
      </c>
      <c r="F152" s="321" t="s">
        <v>2416</v>
      </c>
      <c r="G152" s="321" t="s">
        <v>154</v>
      </c>
      <c r="H152" s="321" t="s">
        <v>155</v>
      </c>
      <c r="I152" s="321" t="s">
        <v>220</v>
      </c>
      <c r="J152" s="320" t="s">
        <v>201</v>
      </c>
      <c r="K152" s="64" t="s">
        <v>980</v>
      </c>
      <c r="L152" s="321" t="s">
        <v>980</v>
      </c>
      <c r="M152" s="320" t="s">
        <v>980</v>
      </c>
      <c r="N152" s="321" t="s">
        <v>82</v>
      </c>
      <c r="O152" s="321"/>
      <c r="P152" s="321"/>
      <c r="Q152" s="195"/>
      <c r="R152" s="195"/>
      <c r="S152" s="321"/>
      <c r="T152" s="321"/>
      <c r="U152" s="321"/>
      <c r="V152" s="321"/>
      <c r="Y152" t="s">
        <v>980</v>
      </c>
      <c r="Z152" t="s">
        <v>2384</v>
      </c>
    </row>
    <row r="153" spans="1:26" x14ac:dyDescent="0.35">
      <c r="A153" s="357" t="s">
        <v>2350</v>
      </c>
      <c r="B153" s="357" t="s">
        <v>2391</v>
      </c>
      <c r="C153" s="357" t="s">
        <v>2407</v>
      </c>
      <c r="D153" s="66">
        <v>128</v>
      </c>
      <c r="E153" s="64" t="str">
        <f t="shared" si="12"/>
        <v>DPC.Asth.128</v>
      </c>
      <c r="F153" s="321" t="s">
        <v>2417</v>
      </c>
      <c r="G153" s="321" t="s">
        <v>154</v>
      </c>
      <c r="H153" s="319" t="s">
        <v>168</v>
      </c>
      <c r="I153" s="321" t="s">
        <v>220</v>
      </c>
      <c r="J153" s="351" t="s">
        <v>2442</v>
      </c>
      <c r="K153" s="64" t="s">
        <v>980</v>
      </c>
      <c r="L153" s="321" t="s">
        <v>194</v>
      </c>
      <c r="M153" s="320" t="s">
        <v>194</v>
      </c>
      <c r="N153" s="321" t="s">
        <v>82</v>
      </c>
      <c r="O153" s="195">
        <f>Prevalences!AI172*(1-Prevalences!AA186)</f>
        <v>8.2649999999999987E-2</v>
      </c>
      <c r="P153" s="195" t="s">
        <v>1868</v>
      </c>
      <c r="Q153" s="195"/>
      <c r="R153" s="195"/>
      <c r="S153" s="352">
        <v>0.98499999999999999</v>
      </c>
      <c r="T153">
        <v>1</v>
      </c>
      <c r="U153">
        <v>1</v>
      </c>
      <c r="V153" s="6">
        <v>10</v>
      </c>
      <c r="Y153" t="s">
        <v>980</v>
      </c>
      <c r="Z153" t="s">
        <v>2455</v>
      </c>
    </row>
    <row r="154" spans="1:26" x14ac:dyDescent="0.35">
      <c r="A154" s="357" t="s">
        <v>2350</v>
      </c>
      <c r="B154" s="357" t="s">
        <v>2391</v>
      </c>
      <c r="C154" s="357" t="s">
        <v>2407</v>
      </c>
      <c r="D154" s="66">
        <v>129</v>
      </c>
      <c r="E154" s="64" t="str">
        <f t="shared" si="12"/>
        <v>DPC.Asth.129</v>
      </c>
      <c r="F154" s="321" t="s">
        <v>2418</v>
      </c>
      <c r="G154" s="321" t="s">
        <v>154</v>
      </c>
      <c r="H154" s="319" t="s">
        <v>168</v>
      </c>
      <c r="I154" s="321" t="s">
        <v>220</v>
      </c>
      <c r="J154" s="351" t="s">
        <v>2442</v>
      </c>
      <c r="K154" s="64" t="s">
        <v>980</v>
      </c>
      <c r="L154" s="321" t="s">
        <v>194</v>
      </c>
      <c r="M154" s="320" t="s">
        <v>194</v>
      </c>
      <c r="N154" s="321" t="s">
        <v>82</v>
      </c>
      <c r="O154" s="195">
        <f>Prevalences!AI172*(Prevalences!AA186)</f>
        <v>4.3499999999999997E-3</v>
      </c>
      <c r="P154" s="195" t="s">
        <v>1868</v>
      </c>
      <c r="Q154" s="195"/>
      <c r="R154" s="195"/>
      <c r="S154" s="89">
        <f>S153</f>
        <v>0.98499999999999999</v>
      </c>
      <c r="T154">
        <v>1</v>
      </c>
      <c r="U154" s="195"/>
      <c r="V154" s="6">
        <v>10</v>
      </c>
      <c r="Y154" t="s">
        <v>980</v>
      </c>
      <c r="Z154" t="s">
        <v>2455</v>
      </c>
    </row>
    <row r="155" spans="1:26" x14ac:dyDescent="0.35">
      <c r="A155" s="357" t="s">
        <v>2350</v>
      </c>
      <c r="B155" s="357" t="s">
        <v>2391</v>
      </c>
      <c r="C155" s="357" t="s">
        <v>232</v>
      </c>
      <c r="D155" s="66">
        <v>130</v>
      </c>
      <c r="F155" s="321" t="s">
        <v>2419</v>
      </c>
      <c r="G155" s="321"/>
      <c r="K155" s="64" t="s">
        <v>980</v>
      </c>
      <c r="L155" s="321" t="s">
        <v>980</v>
      </c>
      <c r="M155" s="320" t="s">
        <v>980</v>
      </c>
      <c r="N155" s="321" t="s">
        <v>82</v>
      </c>
      <c r="O155" s="321"/>
      <c r="P155" s="321"/>
      <c r="Q155" s="195"/>
      <c r="R155" s="195"/>
      <c r="S155" s="321"/>
      <c r="T155" s="321"/>
      <c r="U155" s="321"/>
      <c r="V155" s="321"/>
      <c r="Y155" t="s">
        <v>980</v>
      </c>
    </row>
    <row r="156" spans="1:26" x14ac:dyDescent="0.35">
      <c r="A156" s="357" t="s">
        <v>2350</v>
      </c>
      <c r="B156" s="357" t="s">
        <v>2391</v>
      </c>
      <c r="C156" s="357" t="s">
        <v>232</v>
      </c>
      <c r="D156" s="66">
        <v>130</v>
      </c>
      <c r="E156" s="64" t="s">
        <v>2456</v>
      </c>
      <c r="F156" s="321" t="s">
        <v>2458</v>
      </c>
      <c r="G156" s="321" t="s">
        <v>2259</v>
      </c>
      <c r="H156" s="319" t="s">
        <v>2440</v>
      </c>
      <c r="I156" s="321" t="s">
        <v>232</v>
      </c>
      <c r="J156" s="320" t="s">
        <v>194</v>
      </c>
      <c r="K156" s="64" t="s">
        <v>980</v>
      </c>
      <c r="L156" s="321" t="s">
        <v>980</v>
      </c>
      <c r="M156" s="320" t="s">
        <v>980</v>
      </c>
      <c r="N156" s="321" t="s">
        <v>82</v>
      </c>
      <c r="O156" s="321"/>
      <c r="P156" s="321"/>
      <c r="Q156" s="195"/>
      <c r="R156" s="195"/>
      <c r="S156" s="321"/>
      <c r="T156" s="321"/>
      <c r="U156" s="321"/>
      <c r="V156" s="321"/>
      <c r="Y156" t="s">
        <v>980</v>
      </c>
      <c r="Z156" t="s">
        <v>2384</v>
      </c>
    </row>
    <row r="157" spans="1:26" x14ac:dyDescent="0.35">
      <c r="A157" s="357" t="s">
        <v>2350</v>
      </c>
      <c r="B157" s="357" t="s">
        <v>2391</v>
      </c>
      <c r="C157" s="357" t="s">
        <v>232</v>
      </c>
      <c r="D157" s="66">
        <v>130</v>
      </c>
      <c r="E157" s="64" t="s">
        <v>2457</v>
      </c>
      <c r="F157" s="321" t="s">
        <v>2459</v>
      </c>
      <c r="G157" s="321" t="s">
        <v>154</v>
      </c>
      <c r="H157" s="321" t="s">
        <v>199</v>
      </c>
      <c r="I157" s="321" t="s">
        <v>232</v>
      </c>
      <c r="J157" s="320" t="s">
        <v>233</v>
      </c>
      <c r="K157" s="64" t="s">
        <v>980</v>
      </c>
      <c r="L157" s="321" t="s">
        <v>980</v>
      </c>
      <c r="M157" s="320" t="s">
        <v>980</v>
      </c>
      <c r="N157" s="321" t="s">
        <v>82</v>
      </c>
      <c r="O157" s="145">
        <f>Prevalences!K238</f>
        <v>0.21579999999999999</v>
      </c>
      <c r="P157" s="195" t="s">
        <v>2445</v>
      </c>
      <c r="Q157" s="195"/>
      <c r="R157" s="195"/>
      <c r="S157" s="89">
        <v>1</v>
      </c>
      <c r="T157">
        <v>1</v>
      </c>
      <c r="U157" s="336"/>
      <c r="V157" s="6">
        <v>15</v>
      </c>
    </row>
    <row r="158" spans="1:26" x14ac:dyDescent="0.35">
      <c r="A158" s="357" t="s">
        <v>2350</v>
      </c>
      <c r="B158" s="357" t="s">
        <v>2391</v>
      </c>
      <c r="C158" s="357" t="s">
        <v>232</v>
      </c>
      <c r="D158" s="66">
        <f>D155+1</f>
        <v>131</v>
      </c>
      <c r="E158" s="64" t="str">
        <f>_xlfn.CONCAT("DPC.MH.",D158)</f>
        <v>DPC.MH.131</v>
      </c>
      <c r="F158" s="321" t="s">
        <v>2421</v>
      </c>
      <c r="G158" s="321" t="s">
        <v>2259</v>
      </c>
      <c r="H158" s="319" t="s">
        <v>2440</v>
      </c>
      <c r="I158" s="321" t="s">
        <v>232</v>
      </c>
      <c r="J158" s="320" t="s">
        <v>194</v>
      </c>
      <c r="K158" s="64" t="s">
        <v>980</v>
      </c>
      <c r="L158" s="321" t="s">
        <v>980</v>
      </c>
      <c r="M158" s="320" t="s">
        <v>980</v>
      </c>
      <c r="N158" s="321" t="s">
        <v>82</v>
      </c>
      <c r="O158" s="321"/>
      <c r="P158" s="321"/>
      <c r="Q158" s="195"/>
      <c r="R158" s="195"/>
      <c r="S158" s="321"/>
      <c r="T158" s="321"/>
      <c r="U158" s="321"/>
      <c r="V158" s="321"/>
      <c r="Y158" t="s">
        <v>980</v>
      </c>
      <c r="Z158" t="s">
        <v>2384</v>
      </c>
    </row>
    <row r="159" spans="1:26" x14ac:dyDescent="0.35">
      <c r="A159" s="357" t="s">
        <v>2350</v>
      </c>
      <c r="B159" s="357" t="s">
        <v>2391</v>
      </c>
      <c r="C159" s="357" t="s">
        <v>232</v>
      </c>
      <c r="D159" s="66">
        <f t="shared" ref="D159:D162" si="13">D158+1</f>
        <v>132</v>
      </c>
      <c r="E159" s="64" t="str">
        <f t="shared" ref="E159:E162" si="14">_xlfn.CONCAT("DPC.MH.",D159)</f>
        <v>DPC.MH.132</v>
      </c>
      <c r="F159" s="321" t="s">
        <v>2420</v>
      </c>
      <c r="G159" s="321" t="s">
        <v>2259</v>
      </c>
      <c r="H159" s="319" t="s">
        <v>2440</v>
      </c>
      <c r="I159" s="321" t="s">
        <v>232</v>
      </c>
      <c r="J159" s="320" t="s">
        <v>194</v>
      </c>
      <c r="K159" s="64" t="s">
        <v>980</v>
      </c>
      <c r="L159" s="321" t="s">
        <v>980</v>
      </c>
      <c r="M159" s="320" t="s">
        <v>980</v>
      </c>
      <c r="N159" s="321" t="s">
        <v>82</v>
      </c>
      <c r="O159" s="321"/>
      <c r="P159" s="321"/>
      <c r="Q159" s="195"/>
      <c r="R159" s="195"/>
      <c r="S159" s="321"/>
      <c r="T159" s="321"/>
      <c r="U159" s="321"/>
      <c r="V159" s="321"/>
      <c r="Y159" t="s">
        <v>980</v>
      </c>
      <c r="Z159" t="s">
        <v>2384</v>
      </c>
    </row>
    <row r="160" spans="1:26" x14ac:dyDescent="0.35">
      <c r="A160" s="357" t="s">
        <v>2350</v>
      </c>
      <c r="B160" s="357" t="s">
        <v>2391</v>
      </c>
      <c r="C160" s="357" t="s">
        <v>232</v>
      </c>
      <c r="D160" s="66">
        <f t="shared" si="13"/>
        <v>133</v>
      </c>
      <c r="E160" s="64" t="str">
        <f t="shared" si="14"/>
        <v>DPC.MH.133</v>
      </c>
      <c r="F160" s="321" t="s">
        <v>2422</v>
      </c>
      <c r="G160" s="321" t="s">
        <v>154</v>
      </c>
      <c r="H160" s="321" t="s">
        <v>199</v>
      </c>
      <c r="I160" s="321" t="s">
        <v>232</v>
      </c>
      <c r="J160" s="320" t="s">
        <v>233</v>
      </c>
      <c r="K160" s="64" t="s">
        <v>980</v>
      </c>
      <c r="L160" s="321" t="s">
        <v>980</v>
      </c>
      <c r="M160" s="320" t="s">
        <v>980</v>
      </c>
      <c r="N160" s="321" t="s">
        <v>82</v>
      </c>
      <c r="O160" s="373"/>
      <c r="P160" s="195" t="s">
        <v>2445</v>
      </c>
      <c r="Q160" s="195"/>
      <c r="R160" s="195"/>
      <c r="S160" s="89">
        <v>1</v>
      </c>
      <c r="T160">
        <v>1</v>
      </c>
      <c r="U160" s="336"/>
      <c r="V160" s="6">
        <v>15</v>
      </c>
      <c r="Z160" t="s">
        <v>2460</v>
      </c>
    </row>
    <row r="161" spans="1:26" x14ac:dyDescent="0.35">
      <c r="A161" s="357" t="s">
        <v>2350</v>
      </c>
      <c r="B161" s="357" t="s">
        <v>2391</v>
      </c>
      <c r="C161" s="357" t="s">
        <v>232</v>
      </c>
      <c r="D161" s="66">
        <f t="shared" si="13"/>
        <v>134</v>
      </c>
      <c r="E161" s="64" t="str">
        <f t="shared" si="14"/>
        <v>DPC.MH.134</v>
      </c>
      <c r="F161" s="321" t="s">
        <v>2423</v>
      </c>
      <c r="G161" s="321" t="s">
        <v>2259</v>
      </c>
      <c r="H161" s="319" t="s">
        <v>2440</v>
      </c>
      <c r="I161" s="321" t="s">
        <v>232</v>
      </c>
      <c r="J161" s="320" t="s">
        <v>194</v>
      </c>
      <c r="K161" s="64" t="s">
        <v>980</v>
      </c>
      <c r="L161" s="321" t="s">
        <v>980</v>
      </c>
      <c r="M161" s="320" t="s">
        <v>980</v>
      </c>
      <c r="N161" s="321" t="s">
        <v>82</v>
      </c>
      <c r="O161" s="321"/>
      <c r="P161" s="321"/>
      <c r="Q161" s="195"/>
      <c r="R161" s="195"/>
      <c r="S161" s="321"/>
      <c r="T161" s="321"/>
      <c r="U161" s="321"/>
      <c r="V161" s="321"/>
      <c r="Y161" t="s">
        <v>980</v>
      </c>
      <c r="Z161" t="s">
        <v>2384</v>
      </c>
    </row>
    <row r="162" spans="1:26" x14ac:dyDescent="0.35">
      <c r="A162" s="357" t="s">
        <v>2350</v>
      </c>
      <c r="B162" s="357" t="s">
        <v>2391</v>
      </c>
      <c r="C162" s="357" t="s">
        <v>232</v>
      </c>
      <c r="D162" s="66">
        <f t="shared" si="13"/>
        <v>135</v>
      </c>
      <c r="E162" s="64" t="str">
        <f t="shared" si="14"/>
        <v>DPC.MH.135</v>
      </c>
      <c r="F162" s="321" t="s">
        <v>2424</v>
      </c>
      <c r="G162" s="321" t="s">
        <v>154</v>
      </c>
      <c r="H162" s="321" t="s">
        <v>199</v>
      </c>
      <c r="I162" s="321" t="s">
        <v>232</v>
      </c>
      <c r="J162" s="320" t="s">
        <v>201</v>
      </c>
      <c r="K162" s="64" t="s">
        <v>980</v>
      </c>
      <c r="L162" s="321" t="s">
        <v>980</v>
      </c>
      <c r="M162" s="320" t="s">
        <v>980</v>
      </c>
      <c r="N162" s="321" t="s">
        <v>82</v>
      </c>
      <c r="O162" s="373"/>
      <c r="P162" s="321" t="s">
        <v>2203</v>
      </c>
      <c r="Q162" s="195"/>
      <c r="R162" s="195"/>
      <c r="S162" s="89">
        <v>1</v>
      </c>
      <c r="T162">
        <v>1</v>
      </c>
      <c r="U162" s="321"/>
      <c r="V162" s="6">
        <v>15</v>
      </c>
      <c r="Y162" t="s">
        <v>980</v>
      </c>
    </row>
    <row r="163" spans="1:26" x14ac:dyDescent="0.35">
      <c r="A163" s="357" t="s">
        <v>2350</v>
      </c>
      <c r="B163" s="357" t="s">
        <v>2391</v>
      </c>
      <c r="C163" s="357" t="s">
        <v>2408</v>
      </c>
      <c r="D163" s="66">
        <v>136</v>
      </c>
      <c r="E163" s="64" t="str">
        <f>_xlfn.CONCAT("DPC.Oph.",D163)</f>
        <v>DPC.Oph.136</v>
      </c>
      <c r="F163" s="321" t="s">
        <v>2425</v>
      </c>
      <c r="G163" s="321" t="s">
        <v>154</v>
      </c>
      <c r="H163" s="321" t="s">
        <v>155</v>
      </c>
      <c r="I163" s="319" t="s">
        <v>220</v>
      </c>
      <c r="J163" s="320" t="s">
        <v>201</v>
      </c>
      <c r="K163" s="64" t="s">
        <v>980</v>
      </c>
      <c r="L163" s="321" t="s">
        <v>980</v>
      </c>
      <c r="M163" s="320" t="s">
        <v>980</v>
      </c>
      <c r="N163" s="321" t="s">
        <v>82</v>
      </c>
      <c r="O163" s="145">
        <f>Prevalences!AN391/1000000</f>
        <v>4.8212E-4</v>
      </c>
      <c r="P163" s="321" t="s">
        <v>2596</v>
      </c>
      <c r="Q163" s="195"/>
      <c r="R163" s="195"/>
      <c r="S163" s="89">
        <f>1+Prevalences!AN393</f>
        <v>1.0311999999999999</v>
      </c>
      <c r="T163">
        <v>1</v>
      </c>
      <c r="U163" s="321"/>
      <c r="V163" s="6">
        <v>10</v>
      </c>
      <c r="Y163" t="s">
        <v>980</v>
      </c>
      <c r="Z163" t="s">
        <v>2608</v>
      </c>
    </row>
    <row r="164" spans="1:26" x14ac:dyDescent="0.35">
      <c r="A164" s="357" t="s">
        <v>2350</v>
      </c>
      <c r="B164" s="357" t="s">
        <v>2391</v>
      </c>
      <c r="C164" s="357" t="s">
        <v>2408</v>
      </c>
      <c r="D164" s="66">
        <f>D163+1</f>
        <v>137</v>
      </c>
      <c r="E164" s="64" t="str">
        <f t="shared" ref="E164:E168" si="15">_xlfn.CONCAT("DPC.Oph.",D164)</f>
        <v>DPC.Oph.137</v>
      </c>
      <c r="F164" s="321" t="s">
        <v>2426</v>
      </c>
      <c r="G164" s="321" t="s">
        <v>154</v>
      </c>
      <c r="H164" s="321" t="s">
        <v>2440</v>
      </c>
      <c r="I164" s="319" t="s">
        <v>220</v>
      </c>
      <c r="J164" s="320" t="s">
        <v>194</v>
      </c>
      <c r="K164" s="64" t="s">
        <v>980</v>
      </c>
      <c r="L164" s="321" t="s">
        <v>980</v>
      </c>
      <c r="M164" s="320" t="s">
        <v>980</v>
      </c>
      <c r="N164" s="321" t="s">
        <v>82</v>
      </c>
      <c r="O164" s="321"/>
      <c r="P164" s="321"/>
      <c r="Q164" s="195"/>
      <c r="R164" s="195"/>
      <c r="S164" s="321"/>
      <c r="T164" s="321"/>
      <c r="U164" s="321"/>
      <c r="V164" s="321"/>
      <c r="Y164" t="s">
        <v>980</v>
      </c>
      <c r="Z164" t="s">
        <v>2384</v>
      </c>
    </row>
    <row r="165" spans="1:26" x14ac:dyDescent="0.35">
      <c r="A165" s="357" t="s">
        <v>2350</v>
      </c>
      <c r="B165" s="357" t="s">
        <v>2391</v>
      </c>
      <c r="C165" s="357" t="s">
        <v>2408</v>
      </c>
      <c r="D165" s="66">
        <f t="shared" ref="D165:D168" si="16">D164+1</f>
        <v>138</v>
      </c>
      <c r="E165" s="64" t="str">
        <f t="shared" si="15"/>
        <v>DPC.Oph.138</v>
      </c>
      <c r="F165" s="321" t="s">
        <v>2427</v>
      </c>
      <c r="G165" s="321" t="s">
        <v>154</v>
      </c>
      <c r="H165" s="319" t="s">
        <v>161</v>
      </c>
      <c r="I165" s="319" t="s">
        <v>220</v>
      </c>
      <c r="J165" s="320" t="s">
        <v>2442</v>
      </c>
      <c r="K165" s="64" t="s">
        <v>980</v>
      </c>
      <c r="L165" s="321" t="s">
        <v>980</v>
      </c>
      <c r="M165" s="320" t="s">
        <v>194</v>
      </c>
      <c r="N165" s="321" t="s">
        <v>82</v>
      </c>
      <c r="O165" s="321"/>
      <c r="P165" s="321"/>
      <c r="Q165" s="195"/>
      <c r="R165" s="195"/>
      <c r="S165" s="321"/>
      <c r="T165" s="321"/>
      <c r="U165" s="321"/>
      <c r="V165" s="321"/>
      <c r="Y165" t="s">
        <v>980</v>
      </c>
      <c r="Z165" t="s">
        <v>2384</v>
      </c>
    </row>
    <row r="166" spans="1:26" x14ac:dyDescent="0.35">
      <c r="A166" s="357" t="s">
        <v>2350</v>
      </c>
      <c r="B166" s="357" t="s">
        <v>2391</v>
      </c>
      <c r="C166" s="357" t="s">
        <v>2408</v>
      </c>
      <c r="D166" s="66">
        <f t="shared" si="16"/>
        <v>139</v>
      </c>
      <c r="E166" s="64" t="str">
        <f t="shared" si="15"/>
        <v>DPC.Oph.139</v>
      </c>
      <c r="F166" s="321" t="s">
        <v>2428</v>
      </c>
      <c r="G166" s="321" t="s">
        <v>154</v>
      </c>
      <c r="H166" s="321" t="s">
        <v>155</v>
      </c>
      <c r="I166" s="319" t="s">
        <v>220</v>
      </c>
      <c r="J166" s="320" t="s">
        <v>201</v>
      </c>
      <c r="K166" s="64" t="s">
        <v>980</v>
      </c>
      <c r="L166" s="321" t="s">
        <v>980</v>
      </c>
      <c r="M166" s="320" t="s">
        <v>194</v>
      </c>
      <c r="N166" s="321" t="s">
        <v>82</v>
      </c>
      <c r="O166" s="145">
        <f>1/5</f>
        <v>0.2</v>
      </c>
      <c r="P166" s="321" t="s">
        <v>2598</v>
      </c>
      <c r="Q166" s="195"/>
      <c r="R166" s="195"/>
      <c r="S166" s="89">
        <v>1</v>
      </c>
      <c r="T166">
        <v>1</v>
      </c>
      <c r="U166" s="321"/>
      <c r="V166" s="6">
        <v>15</v>
      </c>
      <c r="Y166" t="s">
        <v>980</v>
      </c>
    </row>
    <row r="167" spans="1:26" x14ac:dyDescent="0.35">
      <c r="A167" s="357" t="s">
        <v>2350</v>
      </c>
      <c r="B167" s="357" t="s">
        <v>2391</v>
      </c>
      <c r="C167" s="357" t="s">
        <v>2408</v>
      </c>
      <c r="D167" s="66">
        <f t="shared" si="16"/>
        <v>140</v>
      </c>
      <c r="E167" s="64" t="str">
        <f t="shared" si="15"/>
        <v>DPC.Oph.140</v>
      </c>
      <c r="F167" s="321" t="s">
        <v>2429</v>
      </c>
      <c r="G167" s="321" t="s">
        <v>154</v>
      </c>
      <c r="H167" s="321" t="s">
        <v>155</v>
      </c>
      <c r="I167" s="319" t="s">
        <v>220</v>
      </c>
      <c r="J167" s="320" t="s">
        <v>221</v>
      </c>
      <c r="K167" s="64" t="s">
        <v>980</v>
      </c>
      <c r="L167" s="321" t="s">
        <v>980</v>
      </c>
      <c r="M167" s="320" t="s">
        <v>980</v>
      </c>
      <c r="N167" s="321" t="s">
        <v>82</v>
      </c>
      <c r="O167" s="321"/>
      <c r="P167" s="321"/>
      <c r="Q167" s="195"/>
      <c r="R167" s="195"/>
      <c r="S167" s="89">
        <v>1</v>
      </c>
      <c r="T167">
        <v>1</v>
      </c>
      <c r="U167" s="321"/>
      <c r="V167" s="6">
        <v>15</v>
      </c>
      <c r="Y167" t="s">
        <v>980</v>
      </c>
      <c r="Z167" t="s">
        <v>2599</v>
      </c>
    </row>
    <row r="168" spans="1:26" x14ac:dyDescent="0.35">
      <c r="A168" s="357" t="s">
        <v>2350</v>
      </c>
      <c r="B168" s="357" t="s">
        <v>2391</v>
      </c>
      <c r="C168" s="357" t="s">
        <v>2408</v>
      </c>
      <c r="D168" s="66">
        <f t="shared" si="16"/>
        <v>141</v>
      </c>
      <c r="E168" s="64" t="str">
        <f t="shared" si="15"/>
        <v>DPC.Oph.141</v>
      </c>
      <c r="F168" s="321" t="s">
        <v>2430</v>
      </c>
      <c r="G168" s="321" t="s">
        <v>154</v>
      </c>
      <c r="H168" s="321" t="s">
        <v>168</v>
      </c>
      <c r="I168" s="319" t="s">
        <v>220</v>
      </c>
      <c r="J168" s="320" t="s">
        <v>2604</v>
      </c>
      <c r="K168" s="64" t="s">
        <v>980</v>
      </c>
      <c r="L168" s="321" t="s">
        <v>194</v>
      </c>
      <c r="M168" s="320" t="s">
        <v>194</v>
      </c>
      <c r="N168" s="321" t="s">
        <v>82</v>
      </c>
      <c r="O168" s="145">
        <f>Prevalences!AJ417</f>
        <v>0.155</v>
      </c>
      <c r="P168" s="321" t="s">
        <v>2203</v>
      </c>
      <c r="Q168" s="195"/>
      <c r="R168" s="195"/>
      <c r="S168" s="352">
        <v>0.98499999999999999</v>
      </c>
      <c r="T168">
        <v>1</v>
      </c>
      <c r="U168" s="321"/>
      <c r="V168" s="6">
        <v>15</v>
      </c>
      <c r="Y168" t="s">
        <v>980</v>
      </c>
    </row>
    <row r="169" spans="1:26" x14ac:dyDescent="0.35">
      <c r="A169" s="357" t="s">
        <v>2350</v>
      </c>
      <c r="B169" s="357" t="s">
        <v>2391</v>
      </c>
      <c r="C169" s="357" t="s">
        <v>2409</v>
      </c>
      <c r="E169" s="64" t="s">
        <v>2609</v>
      </c>
      <c r="F169" s="356" t="s">
        <v>2610</v>
      </c>
      <c r="G169" s="321" t="s">
        <v>154</v>
      </c>
      <c r="H169" s="321" t="s">
        <v>199</v>
      </c>
      <c r="I169" s="321" t="s">
        <v>214</v>
      </c>
      <c r="J169" s="320" t="s">
        <v>212</v>
      </c>
      <c r="K169" s="64" t="s">
        <v>980</v>
      </c>
      <c r="L169" s="321" t="s">
        <v>980</v>
      </c>
      <c r="M169" s="320" t="s">
        <v>194</v>
      </c>
      <c r="N169" s="374" t="s">
        <v>82</v>
      </c>
      <c r="O169" s="145">
        <f>Prevalences!B464</f>
        <v>1.8782608695652177E-3</v>
      </c>
      <c r="P169" s="321" t="s">
        <v>2203</v>
      </c>
      <c r="Q169" s="346">
        <v>0.25</v>
      </c>
      <c r="R169" s="195" t="s">
        <v>2613</v>
      </c>
      <c r="S169" s="352">
        <v>1</v>
      </c>
      <c r="T169">
        <v>1</v>
      </c>
      <c r="U169" s="321"/>
      <c r="V169" s="6">
        <v>7</v>
      </c>
      <c r="W169" s="321"/>
      <c r="X169" s="321"/>
    </row>
    <row r="170" spans="1:26" x14ac:dyDescent="0.35">
      <c r="A170" s="357" t="s">
        <v>2350</v>
      </c>
      <c r="B170" s="357" t="s">
        <v>2391</v>
      </c>
      <c r="C170" s="357" t="s">
        <v>2409</v>
      </c>
      <c r="E170" s="64" t="s">
        <v>2611</v>
      </c>
      <c r="F170" s="356" t="s">
        <v>2612</v>
      </c>
      <c r="G170" s="321" t="s">
        <v>154</v>
      </c>
      <c r="H170" s="321" t="s">
        <v>199</v>
      </c>
      <c r="I170" s="321" t="s">
        <v>214</v>
      </c>
      <c r="J170" s="320" t="s">
        <v>212</v>
      </c>
      <c r="K170" s="64" t="s">
        <v>980</v>
      </c>
      <c r="L170" s="321" t="s">
        <v>194</v>
      </c>
      <c r="M170" s="320" t="s">
        <v>194</v>
      </c>
      <c r="N170" s="374" t="s">
        <v>82</v>
      </c>
      <c r="O170" s="145">
        <f>Prevalences!B465</f>
        <v>2.156521739130435E-3</v>
      </c>
      <c r="P170" s="321" t="s">
        <v>2203</v>
      </c>
      <c r="Q170" s="346">
        <v>0.25</v>
      </c>
      <c r="R170" s="195" t="s">
        <v>2613</v>
      </c>
      <c r="S170" s="352">
        <v>1</v>
      </c>
      <c r="T170">
        <v>1</v>
      </c>
      <c r="U170" s="321"/>
      <c r="V170" s="6">
        <v>15</v>
      </c>
      <c r="W170" s="321"/>
      <c r="X170" s="321"/>
    </row>
    <row r="171" spans="1:26" x14ac:dyDescent="0.35">
      <c r="A171" s="357" t="s">
        <v>2350</v>
      </c>
      <c r="B171" s="357" t="s">
        <v>2391</v>
      </c>
      <c r="C171" s="357" t="s">
        <v>2409</v>
      </c>
      <c r="D171" s="66">
        <v>142</v>
      </c>
      <c r="F171" s="321" t="s">
        <v>2431</v>
      </c>
      <c r="G171" s="321" t="s">
        <v>154</v>
      </c>
      <c r="H171" s="321" t="s">
        <v>199</v>
      </c>
      <c r="I171" s="321" t="s">
        <v>214</v>
      </c>
      <c r="J171" s="320" t="s">
        <v>212</v>
      </c>
      <c r="K171" s="64" t="s">
        <v>980</v>
      </c>
      <c r="L171" s="321" t="s">
        <v>980</v>
      </c>
      <c r="M171" s="320" t="s">
        <v>194</v>
      </c>
      <c r="N171" s="321" t="s">
        <v>82</v>
      </c>
      <c r="O171" s="321"/>
      <c r="P171" s="321"/>
      <c r="Q171" s="195"/>
      <c r="R171" s="195"/>
      <c r="S171" s="321"/>
      <c r="T171" s="321"/>
      <c r="U171" s="321"/>
      <c r="V171" s="321"/>
      <c r="Y171" t="s">
        <v>980</v>
      </c>
      <c r="Z171" t="s">
        <v>2624</v>
      </c>
    </row>
    <row r="172" spans="1:26" x14ac:dyDescent="0.35">
      <c r="A172" s="357" t="s">
        <v>2350</v>
      </c>
      <c r="B172" s="357" t="s">
        <v>2391</v>
      </c>
      <c r="C172" s="357" t="s">
        <v>2409</v>
      </c>
      <c r="D172" s="66">
        <f>D171+1</f>
        <v>143</v>
      </c>
      <c r="F172" s="321" t="s">
        <v>2432</v>
      </c>
      <c r="G172" s="321" t="s">
        <v>154</v>
      </c>
      <c r="H172" s="321" t="s">
        <v>199</v>
      </c>
      <c r="I172" s="321" t="s">
        <v>214</v>
      </c>
      <c r="J172" s="320" t="s">
        <v>212</v>
      </c>
      <c r="K172" s="64" t="s">
        <v>980</v>
      </c>
      <c r="L172" s="321" t="s">
        <v>980</v>
      </c>
      <c r="M172" s="320" t="s">
        <v>194</v>
      </c>
      <c r="N172" s="321" t="s">
        <v>82</v>
      </c>
      <c r="O172" s="321"/>
      <c r="P172" s="321"/>
      <c r="Q172" s="195"/>
      <c r="R172" s="195"/>
      <c r="S172" s="321"/>
      <c r="T172" s="321"/>
      <c r="U172" s="321"/>
      <c r="V172" s="321"/>
      <c r="Y172" t="s">
        <v>980</v>
      </c>
      <c r="Z172" t="s">
        <v>2624</v>
      </c>
    </row>
    <row r="173" spans="1:26" x14ac:dyDescent="0.35">
      <c r="A173" s="357" t="s">
        <v>2350</v>
      </c>
      <c r="B173" s="357" t="s">
        <v>2391</v>
      </c>
      <c r="C173" s="357" t="s">
        <v>2409</v>
      </c>
      <c r="D173" s="66">
        <f t="shared" ref="D173:D180" si="17">D172+1</f>
        <v>144</v>
      </c>
      <c r="F173" s="321" t="s">
        <v>2461</v>
      </c>
      <c r="G173" s="321" t="s">
        <v>154</v>
      </c>
      <c r="H173" s="321" t="s">
        <v>199</v>
      </c>
      <c r="I173" s="321" t="s">
        <v>214</v>
      </c>
      <c r="J173" s="320" t="s">
        <v>212</v>
      </c>
      <c r="K173" s="64" t="s">
        <v>980</v>
      </c>
      <c r="L173" s="321" t="s">
        <v>980</v>
      </c>
      <c r="M173" s="320" t="s">
        <v>194</v>
      </c>
      <c r="N173" s="321" t="s">
        <v>82</v>
      </c>
      <c r="O173" s="321"/>
      <c r="P173" s="321"/>
      <c r="Q173" s="195"/>
      <c r="R173" s="195"/>
      <c r="S173" s="321"/>
      <c r="T173" s="321"/>
      <c r="U173" s="321"/>
      <c r="V173" s="321"/>
      <c r="Y173" t="s">
        <v>980</v>
      </c>
      <c r="Z173" t="s">
        <v>2624</v>
      </c>
    </row>
    <row r="174" spans="1:26" x14ac:dyDescent="0.35">
      <c r="A174" s="357" t="s">
        <v>2350</v>
      </c>
      <c r="B174" s="357" t="s">
        <v>2391</v>
      </c>
      <c r="C174" s="357" t="s">
        <v>2409</v>
      </c>
      <c r="D174" s="66">
        <f t="shared" si="17"/>
        <v>145</v>
      </c>
      <c r="F174" s="321" t="s">
        <v>2433</v>
      </c>
      <c r="G174" s="321" t="s">
        <v>154</v>
      </c>
      <c r="H174" s="321" t="s">
        <v>199</v>
      </c>
      <c r="I174" s="321" t="s">
        <v>214</v>
      </c>
      <c r="J174" s="320" t="s">
        <v>212</v>
      </c>
      <c r="K174" s="64" t="s">
        <v>980</v>
      </c>
      <c r="L174" s="321" t="s">
        <v>194</v>
      </c>
      <c r="M174" s="320" t="s">
        <v>194</v>
      </c>
      <c r="N174" s="321" t="s">
        <v>82</v>
      </c>
      <c r="O174" s="321"/>
      <c r="P174" s="321"/>
      <c r="Q174" s="195"/>
      <c r="R174" s="195"/>
      <c r="S174" s="321"/>
      <c r="T174" s="321"/>
      <c r="U174" s="321"/>
      <c r="V174" s="321"/>
      <c r="Y174" t="s">
        <v>980</v>
      </c>
      <c r="Z174" t="s">
        <v>2624</v>
      </c>
    </row>
    <row r="175" spans="1:26" x14ac:dyDescent="0.35">
      <c r="A175" s="357" t="s">
        <v>2350</v>
      </c>
      <c r="B175" s="357" t="s">
        <v>2391</v>
      </c>
      <c r="C175" s="357" t="s">
        <v>2409</v>
      </c>
      <c r="D175" s="66">
        <f t="shared" si="17"/>
        <v>146</v>
      </c>
      <c r="F175" s="321" t="s">
        <v>2434</v>
      </c>
      <c r="G175" s="321" t="s">
        <v>2259</v>
      </c>
      <c r="H175" s="321" t="s">
        <v>2440</v>
      </c>
      <c r="I175" s="321" t="s">
        <v>214</v>
      </c>
      <c r="J175" s="320" t="s">
        <v>194</v>
      </c>
      <c r="K175" s="64" t="s">
        <v>980</v>
      </c>
      <c r="L175" s="321" t="s">
        <v>980</v>
      </c>
      <c r="M175" s="320" t="s">
        <v>980</v>
      </c>
      <c r="N175" s="195" t="s">
        <v>82</v>
      </c>
      <c r="P175" s="195"/>
      <c r="Q175" s="195"/>
      <c r="R175" s="195"/>
      <c r="S175" s="195"/>
      <c r="T175" s="195"/>
      <c r="U175" s="195"/>
      <c r="V175" s="195"/>
      <c r="W175" s="195"/>
      <c r="X175" s="195"/>
      <c r="Y175" t="s">
        <v>980</v>
      </c>
      <c r="Z175" t="s">
        <v>2384</v>
      </c>
    </row>
    <row r="176" spans="1:26" x14ac:dyDescent="0.35">
      <c r="A176" s="357" t="s">
        <v>2350</v>
      </c>
      <c r="B176" s="357" t="s">
        <v>2391</v>
      </c>
      <c r="C176" s="357" t="s">
        <v>2409</v>
      </c>
      <c r="D176" s="66">
        <f t="shared" si="17"/>
        <v>147</v>
      </c>
      <c r="F176" s="321" t="s">
        <v>2435</v>
      </c>
      <c r="G176" s="321" t="s">
        <v>154</v>
      </c>
      <c r="H176" s="321" t="s">
        <v>199</v>
      </c>
      <c r="I176" s="321" t="s">
        <v>214</v>
      </c>
      <c r="J176" s="320" t="s">
        <v>212</v>
      </c>
      <c r="K176" s="64" t="s">
        <v>980</v>
      </c>
      <c r="L176" s="321" t="s">
        <v>980</v>
      </c>
      <c r="M176" s="320" t="s">
        <v>194</v>
      </c>
      <c r="N176" s="321" t="s">
        <v>82</v>
      </c>
      <c r="O176" s="321"/>
      <c r="P176" s="321"/>
      <c r="Q176" s="195"/>
      <c r="R176" s="195"/>
      <c r="S176" s="321"/>
      <c r="T176" s="321"/>
      <c r="U176" s="321"/>
      <c r="V176" s="321"/>
      <c r="Y176" t="s">
        <v>980</v>
      </c>
      <c r="Z176" t="s">
        <v>2624</v>
      </c>
    </row>
    <row r="177" spans="1:26" x14ac:dyDescent="0.35">
      <c r="A177" s="357" t="s">
        <v>2350</v>
      </c>
      <c r="B177" s="357" t="s">
        <v>2391</v>
      </c>
      <c r="C177" s="357" t="s">
        <v>2409</v>
      </c>
      <c r="D177" s="66">
        <f t="shared" si="17"/>
        <v>148</v>
      </c>
      <c r="F177" s="321" t="s">
        <v>2436</v>
      </c>
      <c r="G177" s="321" t="s">
        <v>154</v>
      </c>
      <c r="H177" s="321" t="s">
        <v>199</v>
      </c>
      <c r="I177" s="321" t="s">
        <v>214</v>
      </c>
      <c r="J177" s="320" t="s">
        <v>212</v>
      </c>
      <c r="K177" s="64" t="s">
        <v>980</v>
      </c>
      <c r="L177" s="321" t="s">
        <v>194</v>
      </c>
      <c r="M177" s="320" t="s">
        <v>194</v>
      </c>
      <c r="N177" s="321" t="s">
        <v>82</v>
      </c>
      <c r="O177" s="321"/>
      <c r="P177" s="321"/>
      <c r="Q177" s="195"/>
      <c r="R177" s="195"/>
      <c r="S177" s="321"/>
      <c r="T177" s="321"/>
      <c r="U177" s="321"/>
      <c r="V177" s="321"/>
      <c r="Y177" t="s">
        <v>980</v>
      </c>
      <c r="Z177" t="s">
        <v>2624</v>
      </c>
    </row>
    <row r="178" spans="1:26" x14ac:dyDescent="0.35">
      <c r="A178" s="357" t="s">
        <v>2350</v>
      </c>
      <c r="B178" s="357" t="s">
        <v>2391</v>
      </c>
      <c r="C178" s="357" t="s">
        <v>2409</v>
      </c>
      <c r="D178" s="66">
        <f t="shared" si="17"/>
        <v>149</v>
      </c>
      <c r="F178" s="321" t="s">
        <v>2437</v>
      </c>
      <c r="G178" s="321" t="s">
        <v>154</v>
      </c>
      <c r="H178" s="321" t="s">
        <v>199</v>
      </c>
      <c r="I178" s="321" t="s">
        <v>214</v>
      </c>
      <c r="J178" s="320" t="s">
        <v>212</v>
      </c>
      <c r="K178" s="64" t="s">
        <v>980</v>
      </c>
      <c r="L178" s="321" t="s">
        <v>194</v>
      </c>
      <c r="M178" s="320" t="s">
        <v>194</v>
      </c>
      <c r="N178" s="321" t="s">
        <v>82</v>
      </c>
      <c r="O178" s="321"/>
      <c r="P178" s="321"/>
      <c r="Q178" s="195"/>
      <c r="R178" s="195"/>
      <c r="S178" s="321"/>
      <c r="T178" s="321"/>
      <c r="U178" s="321"/>
      <c r="V178" s="321"/>
      <c r="Y178" t="s">
        <v>980</v>
      </c>
      <c r="Z178" t="s">
        <v>2624</v>
      </c>
    </row>
    <row r="179" spans="1:26" x14ac:dyDescent="0.35">
      <c r="A179" s="357" t="s">
        <v>2350</v>
      </c>
      <c r="B179" s="357" t="s">
        <v>2391</v>
      </c>
      <c r="C179" s="357" t="s">
        <v>2409</v>
      </c>
      <c r="D179" s="66">
        <f t="shared" si="17"/>
        <v>150</v>
      </c>
      <c r="F179" s="321" t="s">
        <v>2438</v>
      </c>
      <c r="G179" s="321" t="s">
        <v>154</v>
      </c>
      <c r="H179" s="319" t="s">
        <v>2440</v>
      </c>
      <c r="I179" s="321" t="s">
        <v>214</v>
      </c>
      <c r="J179" s="320" t="s">
        <v>194</v>
      </c>
      <c r="K179" s="64" t="s">
        <v>980</v>
      </c>
      <c r="L179" s="321" t="s">
        <v>980</v>
      </c>
      <c r="M179" s="320" t="s">
        <v>194</v>
      </c>
      <c r="N179" s="195" t="s">
        <v>82</v>
      </c>
      <c r="P179" s="195"/>
      <c r="Q179" s="195"/>
      <c r="R179" s="195"/>
      <c r="S179" s="195"/>
      <c r="T179" s="195"/>
      <c r="U179" s="195"/>
      <c r="V179" s="195"/>
      <c r="W179" s="195"/>
      <c r="X179" s="195"/>
      <c r="Y179" t="s">
        <v>980</v>
      </c>
      <c r="Z179" t="s">
        <v>2347</v>
      </c>
    </row>
    <row r="180" spans="1:26" x14ac:dyDescent="0.35">
      <c r="A180" s="357" t="s">
        <v>2350</v>
      </c>
      <c r="B180" s="357" t="s">
        <v>2391</v>
      </c>
      <c r="C180" s="357" t="s">
        <v>2409</v>
      </c>
      <c r="D180" s="66">
        <f t="shared" si="17"/>
        <v>151</v>
      </c>
      <c r="F180" s="321" t="s">
        <v>2439</v>
      </c>
      <c r="G180" s="321" t="s">
        <v>154</v>
      </c>
      <c r="H180" s="321" t="s">
        <v>199</v>
      </c>
      <c r="I180" s="321" t="s">
        <v>214</v>
      </c>
      <c r="J180" s="320" t="s">
        <v>212</v>
      </c>
      <c r="K180" s="64" t="s">
        <v>980</v>
      </c>
      <c r="L180" s="321" t="s">
        <v>980</v>
      </c>
      <c r="M180" s="320" t="s">
        <v>194</v>
      </c>
      <c r="N180" s="321" t="s">
        <v>82</v>
      </c>
      <c r="O180" s="321"/>
      <c r="P180" s="321"/>
      <c r="Q180" s="195"/>
      <c r="R180" s="195"/>
      <c r="S180" s="321"/>
      <c r="T180" s="321"/>
      <c r="U180" s="321"/>
      <c r="V180" s="321"/>
      <c r="Y180" t="s">
        <v>980</v>
      </c>
      <c r="Z180" t="s">
        <v>2624</v>
      </c>
    </row>
    <row r="181" spans="1:26" x14ac:dyDescent="0.35">
      <c r="A181" s="66" t="s">
        <v>2350</v>
      </c>
      <c r="B181" s="66" t="s">
        <v>2462</v>
      </c>
      <c r="D181" s="66">
        <v>152</v>
      </c>
      <c r="E181" s="64" t="str">
        <f>_xlfn.CONCAT("DPC.OutPt.",D181)</f>
        <v>DPC.OutPt.152</v>
      </c>
      <c r="F181" s="356" t="s">
        <v>2463</v>
      </c>
      <c r="G181" s="356" t="s">
        <v>154</v>
      </c>
      <c r="H181" s="356" t="s">
        <v>199</v>
      </c>
      <c r="I181" s="356" t="s">
        <v>220</v>
      </c>
      <c r="J181" s="320" t="s">
        <v>201</v>
      </c>
      <c r="K181" s="64" t="s">
        <v>980</v>
      </c>
      <c r="L181" s="356" t="s">
        <v>194</v>
      </c>
      <c r="M181" s="320" t="s">
        <v>194</v>
      </c>
      <c r="N181" s="321" t="s">
        <v>82</v>
      </c>
      <c r="O181" s="373"/>
      <c r="P181" s="321" t="s">
        <v>2203</v>
      </c>
      <c r="Q181" s="195"/>
      <c r="R181" s="195"/>
      <c r="S181" s="89">
        <v>1</v>
      </c>
      <c r="T181">
        <v>1</v>
      </c>
      <c r="U181" s="321"/>
      <c r="V181" s="6">
        <v>10</v>
      </c>
      <c r="Y181" t="s">
        <v>980</v>
      </c>
    </row>
    <row r="182" spans="1:26" x14ac:dyDescent="0.35">
      <c r="A182" s="66" t="s">
        <v>2350</v>
      </c>
      <c r="D182" s="66">
        <v>153</v>
      </c>
      <c r="E182" s="344"/>
      <c r="F182" s="345" t="s">
        <v>2464</v>
      </c>
      <c r="N182" t="s">
        <v>82</v>
      </c>
    </row>
    <row r="183" spans="1:26" x14ac:dyDescent="0.35">
      <c r="A183" s="66" t="s">
        <v>2350</v>
      </c>
      <c r="D183" s="66">
        <v>154</v>
      </c>
      <c r="E183" s="344"/>
      <c r="F183" s="345" t="s">
        <v>2464</v>
      </c>
      <c r="N183" t="s">
        <v>82</v>
      </c>
    </row>
    <row r="184" spans="1:26" x14ac:dyDescent="0.35">
      <c r="A184" s="66" t="s">
        <v>2350</v>
      </c>
      <c r="D184" s="66">
        <v>155</v>
      </c>
      <c r="E184" s="344"/>
      <c r="F184" s="345" t="s">
        <v>2464</v>
      </c>
      <c r="N184" t="s">
        <v>82</v>
      </c>
    </row>
    <row r="185" spans="1:26" x14ac:dyDescent="0.35">
      <c r="A185" s="66" t="s">
        <v>2350</v>
      </c>
      <c r="B185" s="66" t="s">
        <v>533</v>
      </c>
      <c r="D185" s="66">
        <v>156</v>
      </c>
      <c r="E185" s="64" t="s">
        <v>2465</v>
      </c>
      <c r="F185" s="321" t="s">
        <v>2466</v>
      </c>
      <c r="G185" s="356" t="s">
        <v>2214</v>
      </c>
      <c r="H185" s="356" t="s">
        <v>206</v>
      </c>
      <c r="I185" s="356" t="s">
        <v>194</v>
      </c>
      <c r="J185" s="320" t="s">
        <v>194</v>
      </c>
      <c r="K185" s="64" t="s">
        <v>980</v>
      </c>
      <c r="L185" s="321" t="s">
        <v>980</v>
      </c>
      <c r="M185" s="320" t="s">
        <v>980</v>
      </c>
      <c r="N185" s="195" t="s">
        <v>82</v>
      </c>
      <c r="P185" s="195"/>
      <c r="Q185" s="195"/>
      <c r="R185" s="195"/>
      <c r="S185" s="195"/>
      <c r="T185" s="195"/>
      <c r="U185" s="195"/>
      <c r="V185" s="195"/>
      <c r="W185" s="195"/>
      <c r="X185" s="195"/>
      <c r="Y185" t="s">
        <v>980</v>
      </c>
      <c r="Z185" t="s">
        <v>2379</v>
      </c>
    </row>
    <row r="186" spans="1:26" x14ac:dyDescent="0.35">
      <c r="A186" s="66" t="s">
        <v>2350</v>
      </c>
      <c r="B186" s="66" t="s">
        <v>533</v>
      </c>
      <c r="C186" s="66" t="s">
        <v>2467</v>
      </c>
      <c r="D186" s="66">
        <f>D185+1</f>
        <v>157</v>
      </c>
      <c r="E186" s="64" t="str">
        <f>_xlfn.CONCAT("DPC.NTD.",D186)</f>
        <v>DPC.NTD.157</v>
      </c>
      <c r="F186" s="321" t="s">
        <v>2472</v>
      </c>
      <c r="G186" s="356" t="s">
        <v>154</v>
      </c>
      <c r="H186" s="356" t="s">
        <v>199</v>
      </c>
      <c r="I186" s="356" t="s">
        <v>533</v>
      </c>
      <c r="J186" s="320" t="s">
        <v>201</v>
      </c>
      <c r="K186" s="64" t="s">
        <v>980</v>
      </c>
      <c r="L186" s="356" t="s">
        <v>980</v>
      </c>
      <c r="M186" s="320" t="s">
        <v>980</v>
      </c>
      <c r="N186" s="321" t="s">
        <v>82</v>
      </c>
      <c r="O186" s="371">
        <f>Prevalences!C274/100000</f>
        <v>2.0800000000000001E-5</v>
      </c>
      <c r="P186" s="321" t="s">
        <v>2203</v>
      </c>
      <c r="Q186" s="321"/>
      <c r="R186" s="321"/>
      <c r="S186" s="352">
        <v>0.98</v>
      </c>
      <c r="T186">
        <v>1</v>
      </c>
      <c r="V186" s="6">
        <v>5</v>
      </c>
      <c r="Y186" t="s">
        <v>980</v>
      </c>
    </row>
    <row r="187" spans="1:26" x14ac:dyDescent="0.35">
      <c r="A187" s="66" t="s">
        <v>2350</v>
      </c>
      <c r="B187" s="66" t="s">
        <v>533</v>
      </c>
      <c r="C187" s="66" t="s">
        <v>2467</v>
      </c>
      <c r="D187" s="66">
        <f t="shared" ref="D187:D212" si="18">D186+1</f>
        <v>158</v>
      </c>
      <c r="E187" s="64" t="str">
        <f t="shared" ref="E187:E212" si="19">_xlfn.CONCAT("DPC.NTD.",D187)</f>
        <v>DPC.NTD.158</v>
      </c>
      <c r="F187" s="321" t="s">
        <v>2471</v>
      </c>
      <c r="G187" s="356" t="s">
        <v>154</v>
      </c>
      <c r="H187" s="356" t="s">
        <v>206</v>
      </c>
      <c r="I187" s="319" t="s">
        <v>533</v>
      </c>
      <c r="J187" s="320" t="s">
        <v>194</v>
      </c>
      <c r="K187" s="64" t="s">
        <v>194</v>
      </c>
      <c r="L187" s="319" t="s">
        <v>194</v>
      </c>
      <c r="M187" s="320" t="s">
        <v>194</v>
      </c>
      <c r="N187" s="321" t="s">
        <v>82</v>
      </c>
      <c r="P187" s="321"/>
      <c r="Q187" s="321"/>
      <c r="R187" s="321"/>
      <c r="T187" s="321"/>
      <c r="U187" s="321"/>
      <c r="W187" s="321"/>
      <c r="X187" s="321"/>
      <c r="Y187" t="s">
        <v>980</v>
      </c>
      <c r="Z187" t="s">
        <v>2346</v>
      </c>
    </row>
    <row r="188" spans="1:26" x14ac:dyDescent="0.35">
      <c r="A188" s="66" t="s">
        <v>2350</v>
      </c>
      <c r="B188" s="66" t="s">
        <v>533</v>
      </c>
      <c r="C188" s="66" t="s">
        <v>2467</v>
      </c>
      <c r="D188" s="66">
        <f t="shared" si="18"/>
        <v>159</v>
      </c>
      <c r="E188" s="64" t="str">
        <f t="shared" si="19"/>
        <v>DPC.NTD.159</v>
      </c>
      <c r="F188" s="356" t="s">
        <v>2474</v>
      </c>
      <c r="G188" s="356" t="s">
        <v>2259</v>
      </c>
      <c r="H188" s="356" t="s">
        <v>206</v>
      </c>
      <c r="I188" s="319" t="s">
        <v>533</v>
      </c>
      <c r="J188" s="320" t="s">
        <v>212</v>
      </c>
      <c r="K188" s="64" t="s">
        <v>980</v>
      </c>
      <c r="L188" s="321" t="s">
        <v>980</v>
      </c>
      <c r="M188" s="320" t="s">
        <v>980</v>
      </c>
      <c r="N188" s="321" t="s">
        <v>82</v>
      </c>
      <c r="O188" s="342">
        <f>1/Prevalences!B451</f>
        <v>0.21739130434782611</v>
      </c>
      <c r="P188" s="195" t="s">
        <v>2378</v>
      </c>
      <c r="Q188" s="347"/>
      <c r="R188" s="347"/>
      <c r="T188" s="195"/>
      <c r="U188" s="347">
        <v>1</v>
      </c>
      <c r="V188" s="347">
        <v>10</v>
      </c>
      <c r="W188" s="347"/>
      <c r="X188" s="347"/>
      <c r="Y188" t="s">
        <v>980</v>
      </c>
      <c r="Z188" s="337" t="s">
        <v>2377</v>
      </c>
    </row>
    <row r="189" spans="1:26" x14ac:dyDescent="0.35">
      <c r="A189" s="66" t="s">
        <v>2350</v>
      </c>
      <c r="B189" s="66" t="s">
        <v>533</v>
      </c>
      <c r="C189" s="66" t="s">
        <v>2467</v>
      </c>
      <c r="D189" s="66">
        <f t="shared" si="18"/>
        <v>160</v>
      </c>
      <c r="E189" s="64" t="str">
        <f t="shared" si="19"/>
        <v>DPC.NTD.160</v>
      </c>
      <c r="F189" s="321" t="s">
        <v>2484</v>
      </c>
      <c r="G189" s="356" t="s">
        <v>2259</v>
      </c>
      <c r="H189" s="356" t="s">
        <v>206</v>
      </c>
      <c r="I189" s="319" t="s">
        <v>533</v>
      </c>
      <c r="J189" s="320" t="s">
        <v>194</v>
      </c>
      <c r="K189" s="64" t="s">
        <v>980</v>
      </c>
      <c r="L189" s="321" t="s">
        <v>980</v>
      </c>
      <c r="M189" s="320" t="s">
        <v>980</v>
      </c>
      <c r="N189" s="195" t="s">
        <v>82</v>
      </c>
      <c r="P189" s="195"/>
      <c r="Q189" s="195"/>
      <c r="R189" s="195"/>
      <c r="S189" s="195"/>
      <c r="T189" s="195"/>
      <c r="U189" s="195"/>
      <c r="V189" s="195"/>
      <c r="W189" s="346"/>
      <c r="X189" s="195"/>
      <c r="Y189" t="s">
        <v>980</v>
      </c>
      <c r="Z189" s="5" t="s">
        <v>2384</v>
      </c>
    </row>
    <row r="190" spans="1:26" x14ac:dyDescent="0.35">
      <c r="A190" s="66" t="s">
        <v>2350</v>
      </c>
      <c r="B190" s="66" t="s">
        <v>533</v>
      </c>
      <c r="C190" s="66" t="s">
        <v>411</v>
      </c>
      <c r="D190" s="66">
        <f t="shared" si="18"/>
        <v>161</v>
      </c>
      <c r="E190" s="64" t="str">
        <f t="shared" si="19"/>
        <v>DPC.NTD.161</v>
      </c>
      <c r="F190" s="356" t="s">
        <v>2473</v>
      </c>
      <c r="G190" s="356" t="s">
        <v>154</v>
      </c>
      <c r="H190" s="356" t="s">
        <v>206</v>
      </c>
      <c r="I190" s="319" t="s">
        <v>533</v>
      </c>
      <c r="J190" s="320" t="s">
        <v>194</v>
      </c>
      <c r="K190" s="64" t="s">
        <v>194</v>
      </c>
      <c r="L190" s="321" t="s">
        <v>194</v>
      </c>
      <c r="M190" s="320" t="s">
        <v>194</v>
      </c>
      <c r="N190" s="321" t="s">
        <v>82</v>
      </c>
      <c r="P190" s="321"/>
      <c r="Q190" s="321"/>
      <c r="R190" s="321"/>
      <c r="T190" s="321"/>
      <c r="U190" s="321"/>
      <c r="W190" s="321"/>
      <c r="X190" s="321"/>
      <c r="Y190" t="s">
        <v>980</v>
      </c>
      <c r="Z190" t="s">
        <v>2346</v>
      </c>
    </row>
    <row r="191" spans="1:26" x14ac:dyDescent="0.35">
      <c r="A191" s="66" t="s">
        <v>2350</v>
      </c>
      <c r="B191" s="66" t="s">
        <v>533</v>
      </c>
      <c r="C191" s="66" t="s">
        <v>411</v>
      </c>
      <c r="D191" s="66">
        <f t="shared" si="18"/>
        <v>162</v>
      </c>
      <c r="E191" s="64" t="str">
        <f t="shared" si="19"/>
        <v>DPC.NTD.162</v>
      </c>
      <c r="F191" s="356" t="s">
        <v>2483</v>
      </c>
      <c r="G191" s="356" t="s">
        <v>2259</v>
      </c>
      <c r="H191" s="356" t="s">
        <v>206</v>
      </c>
      <c r="I191" s="319" t="s">
        <v>533</v>
      </c>
      <c r="J191" s="320" t="s">
        <v>194</v>
      </c>
      <c r="K191" s="64" t="s">
        <v>980</v>
      </c>
      <c r="L191" s="321" t="s">
        <v>980</v>
      </c>
      <c r="M191" s="320" t="s">
        <v>980</v>
      </c>
      <c r="N191" s="195" t="s">
        <v>82</v>
      </c>
      <c r="P191" s="195"/>
      <c r="Q191" s="195"/>
      <c r="R191" s="195"/>
      <c r="S191" s="195"/>
      <c r="T191" s="195"/>
      <c r="U191" s="195"/>
      <c r="V191" s="195"/>
      <c r="W191" s="346"/>
      <c r="X191" s="195"/>
      <c r="Y191" t="s">
        <v>980</v>
      </c>
      <c r="Z191" s="5" t="s">
        <v>2384</v>
      </c>
    </row>
    <row r="192" spans="1:26" x14ac:dyDescent="0.35">
      <c r="A192" s="66" t="s">
        <v>2350</v>
      </c>
      <c r="B192" s="66" t="s">
        <v>533</v>
      </c>
      <c r="C192" s="66" t="s">
        <v>415</v>
      </c>
      <c r="D192" s="66">
        <f t="shared" si="18"/>
        <v>163</v>
      </c>
      <c r="E192" s="64" t="str">
        <f t="shared" si="19"/>
        <v>DPC.NTD.163</v>
      </c>
      <c r="F192" s="356" t="s">
        <v>2481</v>
      </c>
      <c r="G192" s="356" t="s">
        <v>2259</v>
      </c>
      <c r="H192" s="356" t="s">
        <v>206</v>
      </c>
      <c r="I192" s="319" t="s">
        <v>533</v>
      </c>
      <c r="J192" s="320" t="s">
        <v>194</v>
      </c>
      <c r="K192" s="64" t="s">
        <v>980</v>
      </c>
      <c r="L192" s="321" t="s">
        <v>980</v>
      </c>
      <c r="M192" s="320" t="s">
        <v>980</v>
      </c>
      <c r="N192" s="195" t="s">
        <v>82</v>
      </c>
      <c r="P192" s="195"/>
      <c r="Q192" s="195"/>
      <c r="R192" s="195"/>
      <c r="S192" s="195"/>
      <c r="T192" s="195"/>
      <c r="U192" s="195"/>
      <c r="V192" s="195"/>
      <c r="W192" s="346"/>
      <c r="X192" s="195"/>
      <c r="Y192" t="s">
        <v>980</v>
      </c>
      <c r="Z192" s="5" t="s">
        <v>2384</v>
      </c>
    </row>
    <row r="193" spans="1:26" x14ac:dyDescent="0.35">
      <c r="A193" s="66" t="s">
        <v>2350</v>
      </c>
      <c r="B193" s="66" t="s">
        <v>533</v>
      </c>
      <c r="C193" s="66" t="s">
        <v>415</v>
      </c>
      <c r="D193" s="66">
        <f t="shared" si="18"/>
        <v>164</v>
      </c>
      <c r="E193" s="64" t="str">
        <f t="shared" si="19"/>
        <v>DPC.NTD.164</v>
      </c>
      <c r="F193" s="356" t="s">
        <v>2475</v>
      </c>
      <c r="G193" s="356" t="s">
        <v>2259</v>
      </c>
      <c r="H193" s="356" t="s">
        <v>206</v>
      </c>
      <c r="I193" s="319" t="s">
        <v>533</v>
      </c>
      <c r="J193" s="320" t="s">
        <v>194</v>
      </c>
      <c r="K193" s="64" t="s">
        <v>980</v>
      </c>
      <c r="L193" s="321" t="s">
        <v>980</v>
      </c>
      <c r="M193" s="320" t="s">
        <v>980</v>
      </c>
      <c r="N193" s="195" t="s">
        <v>82</v>
      </c>
      <c r="P193" s="195"/>
      <c r="Q193" s="195"/>
      <c r="R193" s="195"/>
      <c r="S193" s="195"/>
      <c r="T193" s="195"/>
      <c r="U193" s="195"/>
      <c r="V193" s="195"/>
      <c r="W193" s="346"/>
      <c r="X193" s="195"/>
      <c r="Y193" t="s">
        <v>980</v>
      </c>
      <c r="Z193" s="5" t="s">
        <v>2384</v>
      </c>
    </row>
    <row r="194" spans="1:26" x14ac:dyDescent="0.35">
      <c r="A194" s="66" t="s">
        <v>2350</v>
      </c>
      <c r="B194" s="66" t="s">
        <v>533</v>
      </c>
      <c r="C194" s="66" t="s">
        <v>415</v>
      </c>
      <c r="D194" s="66">
        <f t="shared" si="18"/>
        <v>165</v>
      </c>
      <c r="E194" s="64" t="str">
        <f t="shared" si="19"/>
        <v>DPC.NTD.165</v>
      </c>
      <c r="F194" s="356" t="s">
        <v>2476</v>
      </c>
      <c r="G194" s="356" t="s">
        <v>154</v>
      </c>
      <c r="H194" s="356" t="s">
        <v>199</v>
      </c>
      <c r="I194" s="319" t="s">
        <v>533</v>
      </c>
      <c r="J194" s="320" t="s">
        <v>201</v>
      </c>
      <c r="K194" s="64" t="s">
        <v>980</v>
      </c>
      <c r="L194" s="321" t="s">
        <v>980</v>
      </c>
      <c r="M194" s="320" t="s">
        <v>194</v>
      </c>
      <c r="N194" s="291" t="s">
        <v>82</v>
      </c>
      <c r="O194" s="145">
        <f>Prevalences!AD469</f>
        <v>1.0375000000000001E-2</v>
      </c>
      <c r="P194" s="321" t="s">
        <v>2203</v>
      </c>
      <c r="Q194" s="195"/>
      <c r="R194" s="195"/>
      <c r="S194" s="352">
        <v>0.98</v>
      </c>
      <c r="T194">
        <v>1</v>
      </c>
      <c r="V194" s="6">
        <v>5</v>
      </c>
      <c r="Y194" t="s">
        <v>980</v>
      </c>
    </row>
    <row r="195" spans="1:26" x14ac:dyDescent="0.35">
      <c r="A195" s="66" t="s">
        <v>2350</v>
      </c>
      <c r="B195" s="66" t="s">
        <v>533</v>
      </c>
      <c r="C195" s="66" t="s">
        <v>415</v>
      </c>
      <c r="D195" s="66">
        <f t="shared" si="18"/>
        <v>166</v>
      </c>
      <c r="E195" s="64" t="str">
        <f t="shared" si="19"/>
        <v>DPC.NTD.166</v>
      </c>
      <c r="F195" s="356" t="s">
        <v>2477</v>
      </c>
      <c r="G195" s="356" t="s">
        <v>154</v>
      </c>
      <c r="H195" s="356" t="s">
        <v>199</v>
      </c>
      <c r="I195" s="319" t="s">
        <v>533</v>
      </c>
      <c r="J195" s="320" t="s">
        <v>201</v>
      </c>
      <c r="K195" s="64" t="s">
        <v>980</v>
      </c>
      <c r="L195" s="321" t="s">
        <v>194</v>
      </c>
      <c r="M195" s="320" t="s">
        <v>194</v>
      </c>
      <c r="N195" s="195" t="s">
        <v>82</v>
      </c>
      <c r="O195" s="373"/>
      <c r="P195" s="321" t="s">
        <v>2203</v>
      </c>
      <c r="Q195" s="195"/>
      <c r="R195" s="195"/>
      <c r="S195" s="303">
        <f>S194</f>
        <v>0.98</v>
      </c>
      <c r="T195">
        <v>1</v>
      </c>
      <c r="V195" s="341">
        <v>30</v>
      </c>
      <c r="Y195" t="s">
        <v>980</v>
      </c>
    </row>
    <row r="196" spans="1:26" x14ac:dyDescent="0.35">
      <c r="A196" s="66" t="s">
        <v>2350</v>
      </c>
      <c r="B196" s="66" t="s">
        <v>533</v>
      </c>
      <c r="C196" s="66" t="s">
        <v>415</v>
      </c>
      <c r="D196" s="66">
        <f t="shared" si="18"/>
        <v>167</v>
      </c>
      <c r="E196" s="64" t="str">
        <f t="shared" si="19"/>
        <v>DPC.NTD.167</v>
      </c>
      <c r="F196" s="356" t="s">
        <v>2478</v>
      </c>
      <c r="G196" s="356" t="s">
        <v>2259</v>
      </c>
      <c r="H196" s="356" t="s">
        <v>206</v>
      </c>
      <c r="I196" s="319" t="s">
        <v>533</v>
      </c>
      <c r="J196" s="320" t="s">
        <v>194</v>
      </c>
      <c r="K196" s="64" t="s">
        <v>194</v>
      </c>
      <c r="L196" s="321" t="s">
        <v>194</v>
      </c>
      <c r="M196" s="320" t="s">
        <v>194</v>
      </c>
      <c r="N196" s="321" t="s">
        <v>82</v>
      </c>
      <c r="P196" s="321"/>
      <c r="Q196" s="321"/>
      <c r="R196" s="321"/>
      <c r="T196" s="321"/>
      <c r="U196" s="321"/>
      <c r="W196" s="321"/>
      <c r="X196" s="321"/>
      <c r="Y196" t="s">
        <v>980</v>
      </c>
      <c r="Z196" t="s">
        <v>2346</v>
      </c>
    </row>
    <row r="197" spans="1:26" x14ac:dyDescent="0.35">
      <c r="A197" s="66" t="s">
        <v>2350</v>
      </c>
      <c r="B197" s="66" t="s">
        <v>533</v>
      </c>
      <c r="C197" s="66" t="s">
        <v>415</v>
      </c>
      <c r="D197" s="66">
        <f t="shared" si="18"/>
        <v>168</v>
      </c>
      <c r="E197" s="64" t="str">
        <f t="shared" si="19"/>
        <v>DPC.NTD.168</v>
      </c>
      <c r="F197" s="356" t="s">
        <v>2479</v>
      </c>
      <c r="G197" s="356" t="s">
        <v>2259</v>
      </c>
      <c r="H197" s="356" t="s">
        <v>206</v>
      </c>
      <c r="I197" s="319" t="s">
        <v>533</v>
      </c>
      <c r="J197" s="320" t="s">
        <v>194</v>
      </c>
      <c r="K197" s="64" t="s">
        <v>980</v>
      </c>
      <c r="L197" s="321" t="s">
        <v>980</v>
      </c>
      <c r="M197" s="320" t="s">
        <v>980</v>
      </c>
      <c r="N197" s="195" t="s">
        <v>82</v>
      </c>
      <c r="P197" s="195"/>
      <c r="Q197" s="195"/>
      <c r="R197" s="195"/>
      <c r="S197" s="195"/>
      <c r="T197" s="195"/>
      <c r="U197" s="195"/>
      <c r="V197" s="195"/>
      <c r="W197" s="195"/>
      <c r="X197" s="195"/>
      <c r="Y197" t="s">
        <v>980</v>
      </c>
      <c r="Z197" s="5" t="s">
        <v>2384</v>
      </c>
    </row>
    <row r="198" spans="1:26" x14ac:dyDescent="0.35">
      <c r="A198" s="66" t="s">
        <v>2350</v>
      </c>
      <c r="B198" s="66" t="s">
        <v>533</v>
      </c>
      <c r="C198" s="66" t="s">
        <v>2468</v>
      </c>
      <c r="D198" s="66">
        <f t="shared" si="18"/>
        <v>169</v>
      </c>
      <c r="E198" s="64" t="str">
        <f t="shared" si="19"/>
        <v>DPC.NTD.169</v>
      </c>
      <c r="F198" s="356" t="s">
        <v>2480</v>
      </c>
      <c r="G198" s="356" t="s">
        <v>2259</v>
      </c>
      <c r="H198" s="356" t="s">
        <v>206</v>
      </c>
      <c r="I198" s="319" t="s">
        <v>533</v>
      </c>
      <c r="J198" s="320" t="s">
        <v>194</v>
      </c>
      <c r="K198" s="64" t="s">
        <v>980</v>
      </c>
      <c r="L198" s="321" t="s">
        <v>980</v>
      </c>
      <c r="M198" s="320" t="s">
        <v>980</v>
      </c>
      <c r="N198" s="195" t="s">
        <v>82</v>
      </c>
      <c r="P198" s="195"/>
      <c r="Q198" s="195"/>
      <c r="R198" s="195"/>
      <c r="S198" s="195"/>
      <c r="T198" s="195"/>
      <c r="U198" s="195"/>
      <c r="V198" s="195"/>
      <c r="W198" s="195"/>
      <c r="X198" s="195"/>
      <c r="Y198" t="s">
        <v>980</v>
      </c>
      <c r="Z198" s="5" t="s">
        <v>2384</v>
      </c>
    </row>
    <row r="199" spans="1:26" x14ac:dyDescent="0.35">
      <c r="A199" s="66" t="s">
        <v>2350</v>
      </c>
      <c r="B199" s="66" t="s">
        <v>533</v>
      </c>
      <c r="C199" s="66" t="s">
        <v>2468</v>
      </c>
      <c r="D199" s="66">
        <f t="shared" si="18"/>
        <v>170</v>
      </c>
      <c r="E199" s="64" t="str">
        <f t="shared" si="19"/>
        <v>DPC.NTD.170</v>
      </c>
      <c r="F199" s="356" t="s">
        <v>2485</v>
      </c>
      <c r="G199" s="356" t="s">
        <v>2259</v>
      </c>
      <c r="H199" s="356" t="s">
        <v>206</v>
      </c>
      <c r="I199" s="319" t="s">
        <v>533</v>
      </c>
      <c r="J199" s="320" t="s">
        <v>194</v>
      </c>
      <c r="K199" s="64" t="s">
        <v>194</v>
      </c>
      <c r="L199" s="321" t="s">
        <v>194</v>
      </c>
      <c r="M199" s="320" t="s">
        <v>194</v>
      </c>
      <c r="N199" s="321" t="s">
        <v>82</v>
      </c>
      <c r="P199" s="321"/>
      <c r="Q199" s="321"/>
      <c r="R199" s="321"/>
      <c r="T199" s="321"/>
      <c r="U199" s="321"/>
      <c r="W199" s="321"/>
      <c r="X199" s="321"/>
      <c r="Y199" t="s">
        <v>980</v>
      </c>
      <c r="Z199" t="s">
        <v>2346</v>
      </c>
    </row>
    <row r="200" spans="1:26" x14ac:dyDescent="0.35">
      <c r="A200" s="66" t="s">
        <v>2350</v>
      </c>
      <c r="B200" s="66" t="s">
        <v>533</v>
      </c>
      <c r="C200" s="66" t="s">
        <v>2468</v>
      </c>
      <c r="D200" s="66">
        <f t="shared" si="18"/>
        <v>171</v>
      </c>
      <c r="E200" s="64" t="str">
        <f t="shared" si="19"/>
        <v>DPC.NTD.171</v>
      </c>
      <c r="F200" s="356" t="s">
        <v>2486</v>
      </c>
      <c r="G200" s="356" t="s">
        <v>2259</v>
      </c>
      <c r="H200" s="356" t="s">
        <v>206</v>
      </c>
      <c r="I200" s="319" t="s">
        <v>533</v>
      </c>
      <c r="J200" s="320" t="s">
        <v>212</v>
      </c>
      <c r="K200" s="64" t="s">
        <v>980</v>
      </c>
      <c r="L200" s="321" t="s">
        <v>980</v>
      </c>
      <c r="M200" s="320" t="s">
        <v>980</v>
      </c>
      <c r="N200" s="321" t="s">
        <v>82</v>
      </c>
      <c r="O200" s="342">
        <f>1/Prevalences!B451</f>
        <v>0.21739130434782611</v>
      </c>
      <c r="P200" s="195" t="s">
        <v>2378</v>
      </c>
      <c r="Q200" s="347"/>
      <c r="R200" s="347"/>
      <c r="T200" s="195"/>
      <c r="U200" s="347">
        <v>1</v>
      </c>
      <c r="V200" s="347">
        <v>10</v>
      </c>
      <c r="W200" s="347"/>
      <c r="X200" s="347"/>
      <c r="Y200" t="s">
        <v>980</v>
      </c>
      <c r="Z200" s="337" t="s">
        <v>2377</v>
      </c>
    </row>
    <row r="201" spans="1:26" x14ac:dyDescent="0.35">
      <c r="A201" s="66" t="s">
        <v>2350</v>
      </c>
      <c r="B201" s="66" t="s">
        <v>533</v>
      </c>
      <c r="C201" s="66" t="s">
        <v>2469</v>
      </c>
      <c r="D201" s="66">
        <f t="shared" si="18"/>
        <v>172</v>
      </c>
      <c r="E201" s="64" t="str">
        <f t="shared" si="19"/>
        <v>DPC.NTD.172</v>
      </c>
      <c r="F201" s="356" t="s">
        <v>2487</v>
      </c>
      <c r="G201" s="356" t="s">
        <v>2259</v>
      </c>
      <c r="H201" s="356" t="s">
        <v>206</v>
      </c>
      <c r="I201" s="319" t="s">
        <v>533</v>
      </c>
      <c r="J201" s="320" t="s">
        <v>194</v>
      </c>
      <c r="K201" s="64" t="s">
        <v>980</v>
      </c>
      <c r="L201" s="321" t="s">
        <v>980</v>
      </c>
      <c r="M201" s="320" t="s">
        <v>980</v>
      </c>
      <c r="N201" s="195" t="s">
        <v>82</v>
      </c>
      <c r="P201" s="195"/>
      <c r="Q201" s="195"/>
      <c r="R201" s="195"/>
      <c r="S201" s="195"/>
      <c r="T201" s="195"/>
      <c r="U201" s="195"/>
      <c r="V201" s="195"/>
      <c r="W201" s="195"/>
      <c r="X201" s="195"/>
      <c r="Y201" t="s">
        <v>980</v>
      </c>
      <c r="Z201" s="5" t="s">
        <v>2384</v>
      </c>
    </row>
    <row r="202" spans="1:26" x14ac:dyDescent="0.35">
      <c r="A202" s="66" t="s">
        <v>2350</v>
      </c>
      <c r="B202" s="66" t="s">
        <v>533</v>
      </c>
      <c r="C202" s="66" t="s">
        <v>2469</v>
      </c>
      <c r="D202" s="66">
        <f t="shared" si="18"/>
        <v>173</v>
      </c>
      <c r="E202" s="64" t="str">
        <f t="shared" si="19"/>
        <v>DPC.NTD.173</v>
      </c>
      <c r="F202" s="356" t="s">
        <v>2488</v>
      </c>
      <c r="G202" s="356" t="s">
        <v>2259</v>
      </c>
      <c r="H202" s="356" t="s">
        <v>206</v>
      </c>
      <c r="I202" s="319" t="s">
        <v>533</v>
      </c>
      <c r="J202" s="320" t="s">
        <v>209</v>
      </c>
      <c r="K202" s="64" t="s">
        <v>194</v>
      </c>
      <c r="L202" s="321" t="s">
        <v>194</v>
      </c>
      <c r="M202" s="320" t="s">
        <v>194</v>
      </c>
      <c r="N202" s="321" t="s">
        <v>82</v>
      </c>
      <c r="P202" s="321"/>
      <c r="Q202" s="321"/>
      <c r="R202" s="321"/>
      <c r="T202" s="321"/>
      <c r="U202" s="321"/>
      <c r="W202" s="321"/>
      <c r="X202" s="321"/>
      <c r="Y202" t="s">
        <v>980</v>
      </c>
      <c r="Z202" t="s">
        <v>2346</v>
      </c>
    </row>
    <row r="203" spans="1:26" x14ac:dyDescent="0.35">
      <c r="A203" s="66" t="s">
        <v>2350</v>
      </c>
      <c r="B203" s="66" t="s">
        <v>533</v>
      </c>
      <c r="C203" s="66" t="s">
        <v>2469</v>
      </c>
      <c r="D203" s="66">
        <f t="shared" si="18"/>
        <v>174</v>
      </c>
      <c r="E203" s="64" t="str">
        <f t="shared" si="19"/>
        <v>DPC.NTD.174</v>
      </c>
      <c r="F203" s="356" t="s">
        <v>2489</v>
      </c>
      <c r="G203" s="356" t="s">
        <v>154</v>
      </c>
      <c r="H203" s="356" t="s">
        <v>199</v>
      </c>
      <c r="I203" s="319" t="s">
        <v>533</v>
      </c>
      <c r="J203" s="320" t="s">
        <v>253</v>
      </c>
      <c r="K203" s="64" t="s">
        <v>980</v>
      </c>
      <c r="L203" s="321" t="s">
        <v>980</v>
      </c>
      <c r="M203" s="320" t="s">
        <v>194</v>
      </c>
      <c r="N203" s="321" t="s">
        <v>82</v>
      </c>
      <c r="O203" s="145">
        <f>Prevalences!B470</f>
        <v>0.33</v>
      </c>
      <c r="P203" s="321" t="s">
        <v>2203</v>
      </c>
      <c r="Q203" s="195"/>
      <c r="R203" s="195"/>
      <c r="S203" s="352">
        <v>0.98</v>
      </c>
      <c r="T203">
        <v>1</v>
      </c>
      <c r="V203" s="6">
        <v>5</v>
      </c>
      <c r="Y203" t="s">
        <v>980</v>
      </c>
    </row>
    <row r="204" spans="1:26" x14ac:dyDescent="0.35">
      <c r="A204" s="66" t="s">
        <v>2350</v>
      </c>
      <c r="B204" s="66" t="s">
        <v>533</v>
      </c>
      <c r="C204" s="66" t="s">
        <v>2247</v>
      </c>
      <c r="D204" s="66">
        <f t="shared" si="18"/>
        <v>175</v>
      </c>
      <c r="E204" s="64" t="str">
        <f t="shared" si="19"/>
        <v>DPC.NTD.175</v>
      </c>
      <c r="F204" s="356" t="s">
        <v>2482</v>
      </c>
      <c r="G204" s="356" t="s">
        <v>2259</v>
      </c>
      <c r="H204" s="356" t="s">
        <v>206</v>
      </c>
      <c r="I204" s="319" t="s">
        <v>533</v>
      </c>
      <c r="J204" s="320" t="s">
        <v>194</v>
      </c>
      <c r="K204" s="64" t="s">
        <v>980</v>
      </c>
      <c r="L204" s="321" t="s">
        <v>980</v>
      </c>
      <c r="M204" s="320" t="s">
        <v>980</v>
      </c>
      <c r="N204" s="195" t="s">
        <v>82</v>
      </c>
      <c r="P204" s="195"/>
      <c r="Q204" s="195"/>
      <c r="R204" s="195"/>
      <c r="S204" s="195"/>
      <c r="T204" s="195"/>
      <c r="U204" s="195"/>
      <c r="V204" s="195"/>
      <c r="W204" s="195"/>
      <c r="X204" s="195"/>
      <c r="Y204" t="s">
        <v>980</v>
      </c>
      <c r="Z204" s="5" t="s">
        <v>2384</v>
      </c>
    </row>
    <row r="205" spans="1:26" x14ac:dyDescent="0.35">
      <c r="A205" s="66" t="s">
        <v>2350</v>
      </c>
      <c r="B205" s="66" t="s">
        <v>533</v>
      </c>
      <c r="C205" s="66" t="s">
        <v>2247</v>
      </c>
      <c r="D205" s="66">
        <f t="shared" si="18"/>
        <v>176</v>
      </c>
      <c r="E205" s="64" t="str">
        <f t="shared" si="19"/>
        <v>DPC.NTD.176</v>
      </c>
      <c r="F205" s="356" t="s">
        <v>2490</v>
      </c>
      <c r="G205" s="356" t="s">
        <v>2259</v>
      </c>
      <c r="H205" s="356" t="s">
        <v>206</v>
      </c>
      <c r="I205" s="319" t="s">
        <v>533</v>
      </c>
      <c r="J205" s="320" t="s">
        <v>194</v>
      </c>
      <c r="K205" s="64" t="s">
        <v>194</v>
      </c>
      <c r="L205" s="321" t="s">
        <v>194</v>
      </c>
      <c r="M205" s="320" t="s">
        <v>194</v>
      </c>
      <c r="N205" s="321" t="s">
        <v>82</v>
      </c>
      <c r="P205" s="321"/>
      <c r="Q205" s="321"/>
      <c r="R205" s="321"/>
      <c r="T205" s="321"/>
      <c r="U205" s="321"/>
      <c r="W205" s="321"/>
      <c r="X205" s="321"/>
      <c r="Y205" t="s">
        <v>980</v>
      </c>
      <c r="Z205" t="s">
        <v>2346</v>
      </c>
    </row>
    <row r="206" spans="1:26" x14ac:dyDescent="0.35">
      <c r="A206" s="66" t="s">
        <v>2350</v>
      </c>
      <c r="B206" s="66" t="s">
        <v>533</v>
      </c>
      <c r="C206" s="66" t="s">
        <v>2247</v>
      </c>
      <c r="D206" s="66">
        <f t="shared" si="18"/>
        <v>177</v>
      </c>
      <c r="E206" s="64" t="str">
        <f t="shared" si="19"/>
        <v>DPC.NTD.177</v>
      </c>
      <c r="F206" s="356" t="s">
        <v>2491</v>
      </c>
      <c r="G206" s="356" t="s">
        <v>154</v>
      </c>
      <c r="H206" s="356" t="s">
        <v>199</v>
      </c>
      <c r="I206" s="319" t="s">
        <v>533</v>
      </c>
      <c r="J206" s="320" t="s">
        <v>201</v>
      </c>
      <c r="K206" s="64" t="s">
        <v>980</v>
      </c>
      <c r="L206" s="321" t="s">
        <v>980</v>
      </c>
      <c r="M206" s="320" t="s">
        <v>194</v>
      </c>
      <c r="N206" s="321" t="s">
        <v>82</v>
      </c>
      <c r="O206" s="145">
        <f>Prevalences!AI240</f>
        <v>0.14499999999999999</v>
      </c>
      <c r="P206" s="321" t="s">
        <v>2203</v>
      </c>
      <c r="Q206" s="195"/>
      <c r="R206" s="195"/>
      <c r="S206" s="352">
        <v>0.98</v>
      </c>
      <c r="T206">
        <v>1</v>
      </c>
      <c r="V206" s="6">
        <v>5</v>
      </c>
      <c r="Y206" t="s">
        <v>980</v>
      </c>
    </row>
    <row r="207" spans="1:26" x14ac:dyDescent="0.35">
      <c r="A207" s="66" t="s">
        <v>2350</v>
      </c>
      <c r="B207" s="66" t="s">
        <v>533</v>
      </c>
      <c r="C207" s="66" t="s">
        <v>2470</v>
      </c>
      <c r="D207" s="66">
        <f t="shared" si="18"/>
        <v>178</v>
      </c>
      <c r="E207" s="64" t="str">
        <f t="shared" si="19"/>
        <v>DPC.NTD.178</v>
      </c>
      <c r="F207" s="356" t="s">
        <v>2492</v>
      </c>
      <c r="G207" s="356" t="s">
        <v>2259</v>
      </c>
      <c r="H207" s="356" t="s">
        <v>206</v>
      </c>
      <c r="I207" s="319" t="s">
        <v>533</v>
      </c>
      <c r="J207" s="320" t="s">
        <v>194</v>
      </c>
      <c r="K207" s="64" t="s">
        <v>194</v>
      </c>
      <c r="L207" s="321" t="s">
        <v>194</v>
      </c>
      <c r="M207" s="320" t="s">
        <v>194</v>
      </c>
      <c r="N207" s="321" t="s">
        <v>82</v>
      </c>
      <c r="P207" s="321"/>
      <c r="Q207" s="321"/>
      <c r="R207" s="321"/>
      <c r="T207" s="321"/>
      <c r="U207" s="321"/>
      <c r="W207" s="321"/>
      <c r="X207" s="321"/>
      <c r="Y207" t="s">
        <v>980</v>
      </c>
      <c r="Z207" t="s">
        <v>2346</v>
      </c>
    </row>
    <row r="208" spans="1:26" x14ac:dyDescent="0.35">
      <c r="A208" s="66" t="s">
        <v>2350</v>
      </c>
      <c r="B208" s="66" t="s">
        <v>533</v>
      </c>
      <c r="C208" s="66" t="s">
        <v>2470</v>
      </c>
      <c r="D208" s="66">
        <f t="shared" si="18"/>
        <v>179</v>
      </c>
      <c r="E208" s="64" t="str">
        <f t="shared" si="19"/>
        <v>DPC.NTD.179</v>
      </c>
      <c r="F208" s="356" t="s">
        <v>2493</v>
      </c>
      <c r="G208" s="356" t="s">
        <v>154</v>
      </c>
      <c r="H208" s="356" t="s">
        <v>199</v>
      </c>
      <c r="I208" s="319" t="s">
        <v>533</v>
      </c>
      <c r="J208" s="320" t="s">
        <v>212</v>
      </c>
      <c r="K208" s="64" t="s">
        <v>980</v>
      </c>
      <c r="L208" s="321" t="s">
        <v>980</v>
      </c>
      <c r="M208" s="320" t="s">
        <v>980</v>
      </c>
      <c r="N208" s="321" t="s">
        <v>82</v>
      </c>
      <c r="O208" s="347">
        <v>0</v>
      </c>
      <c r="P208" s="321" t="s">
        <v>2637</v>
      </c>
      <c r="Q208" s="195"/>
      <c r="R208" s="195"/>
      <c r="S208" s="352">
        <v>0.95</v>
      </c>
      <c r="T208">
        <v>1</v>
      </c>
      <c r="V208" s="6">
        <v>5</v>
      </c>
      <c r="Y208" t="s">
        <v>980</v>
      </c>
    </row>
    <row r="209" spans="1:26" x14ac:dyDescent="0.35">
      <c r="A209" s="66" t="s">
        <v>2350</v>
      </c>
      <c r="B209" s="66" t="s">
        <v>533</v>
      </c>
      <c r="C209" s="66" t="s">
        <v>2470</v>
      </c>
      <c r="D209" s="66">
        <f t="shared" si="18"/>
        <v>180</v>
      </c>
      <c r="E209" s="64" t="str">
        <f t="shared" si="19"/>
        <v>DPC.NTD.180</v>
      </c>
      <c r="F209" s="356" t="s">
        <v>2494</v>
      </c>
      <c r="G209" s="356" t="s">
        <v>2259</v>
      </c>
      <c r="H209" s="356" t="s">
        <v>206</v>
      </c>
      <c r="I209" s="319" t="s">
        <v>533</v>
      </c>
      <c r="J209" s="320" t="s">
        <v>194</v>
      </c>
      <c r="K209" s="64" t="s">
        <v>980</v>
      </c>
      <c r="L209" s="321" t="s">
        <v>980</v>
      </c>
      <c r="M209" s="320" t="s">
        <v>980</v>
      </c>
      <c r="N209" s="195" t="s">
        <v>82</v>
      </c>
      <c r="P209" s="195"/>
      <c r="Q209" s="195"/>
      <c r="R209" s="195"/>
      <c r="S209" s="195"/>
      <c r="T209" s="195"/>
      <c r="U209" s="195"/>
      <c r="V209" s="195"/>
      <c r="W209" s="195"/>
      <c r="X209" s="195"/>
      <c r="Y209" t="s">
        <v>980</v>
      </c>
      <c r="Z209" s="5" t="s">
        <v>2384</v>
      </c>
    </row>
    <row r="210" spans="1:26" x14ac:dyDescent="0.35">
      <c r="A210" s="66" t="s">
        <v>2350</v>
      </c>
      <c r="B210" s="66" t="s">
        <v>533</v>
      </c>
      <c r="C210" s="66" t="s">
        <v>2470</v>
      </c>
      <c r="D210" s="66">
        <f>D209+1</f>
        <v>181</v>
      </c>
      <c r="E210" s="64" t="str">
        <f t="shared" si="19"/>
        <v>DPC.NTD.181</v>
      </c>
      <c r="F210" s="356" t="s">
        <v>2495</v>
      </c>
      <c r="G210" s="356" t="s">
        <v>2214</v>
      </c>
      <c r="H210" s="356" t="s">
        <v>206</v>
      </c>
      <c r="I210" s="319" t="s">
        <v>533</v>
      </c>
      <c r="J210" s="320" t="s">
        <v>194</v>
      </c>
      <c r="K210" s="64" t="s">
        <v>980</v>
      </c>
      <c r="L210" s="321" t="s">
        <v>980</v>
      </c>
      <c r="M210" s="320" t="s">
        <v>980</v>
      </c>
      <c r="N210" s="195" t="s">
        <v>82</v>
      </c>
      <c r="P210" s="195"/>
      <c r="Q210" s="195"/>
      <c r="R210" s="195"/>
      <c r="S210" s="195"/>
      <c r="T210" s="195"/>
      <c r="U210" s="195"/>
      <c r="V210" s="195"/>
      <c r="W210" s="195"/>
      <c r="X210" s="195"/>
      <c r="Y210" t="s">
        <v>980</v>
      </c>
      <c r="Z210" s="5" t="s">
        <v>2379</v>
      </c>
    </row>
    <row r="211" spans="1:26" x14ac:dyDescent="0.35">
      <c r="A211" s="66" t="s">
        <v>2350</v>
      </c>
      <c r="B211" s="66" t="s">
        <v>533</v>
      </c>
      <c r="C211" s="66" t="s">
        <v>2496</v>
      </c>
      <c r="D211" s="66">
        <f t="shared" si="18"/>
        <v>182</v>
      </c>
      <c r="E211" s="64" t="str">
        <f t="shared" si="19"/>
        <v>DPC.NTD.182</v>
      </c>
      <c r="F211" s="356" t="s">
        <v>2497</v>
      </c>
      <c r="G211" s="356" t="s">
        <v>2259</v>
      </c>
      <c r="H211" s="356" t="s">
        <v>206</v>
      </c>
      <c r="I211" s="319" t="s">
        <v>533</v>
      </c>
      <c r="J211" s="320" t="s">
        <v>194</v>
      </c>
      <c r="K211" s="64" t="s">
        <v>980</v>
      </c>
      <c r="L211" s="321" t="s">
        <v>980</v>
      </c>
      <c r="M211" s="320" t="s">
        <v>980</v>
      </c>
      <c r="N211" s="195" t="s">
        <v>82</v>
      </c>
      <c r="P211" s="195"/>
      <c r="Q211" s="195"/>
      <c r="R211" s="195"/>
      <c r="S211" s="195"/>
      <c r="T211" s="195"/>
      <c r="U211" s="195"/>
      <c r="V211" s="195"/>
      <c r="W211" s="195"/>
      <c r="X211" s="195"/>
      <c r="Y211" t="s">
        <v>980</v>
      </c>
      <c r="Z211" s="5" t="s">
        <v>2384</v>
      </c>
    </row>
    <row r="212" spans="1:26" x14ac:dyDescent="0.35">
      <c r="A212" s="66" t="s">
        <v>2350</v>
      </c>
      <c r="B212" s="66" t="s">
        <v>533</v>
      </c>
      <c r="C212" s="66" t="s">
        <v>2496</v>
      </c>
      <c r="D212" s="66">
        <f t="shared" si="18"/>
        <v>183</v>
      </c>
      <c r="E212" s="64" t="str">
        <f t="shared" si="19"/>
        <v>DPC.NTD.183</v>
      </c>
      <c r="F212" s="356" t="s">
        <v>2507</v>
      </c>
      <c r="G212" s="356" t="s">
        <v>154</v>
      </c>
      <c r="H212" s="356" t="s">
        <v>199</v>
      </c>
      <c r="I212" s="319" t="s">
        <v>533</v>
      </c>
      <c r="J212" s="320" t="s">
        <v>212</v>
      </c>
      <c r="K212" s="64" t="s">
        <v>980</v>
      </c>
      <c r="L212" s="321" t="s">
        <v>980</v>
      </c>
      <c r="M212" s="320" t="s">
        <v>980</v>
      </c>
      <c r="N212" s="374" t="s">
        <v>82</v>
      </c>
      <c r="O212" s="145">
        <f>1/57/28</f>
        <v>6.2656641604010022E-4</v>
      </c>
      <c r="P212" s="321" t="s">
        <v>2636</v>
      </c>
      <c r="Q212" s="195"/>
      <c r="R212" s="195"/>
      <c r="S212" s="352">
        <v>0.98</v>
      </c>
      <c r="T212">
        <v>1</v>
      </c>
      <c r="V212" s="6">
        <v>5</v>
      </c>
      <c r="Y212" t="s">
        <v>980</v>
      </c>
    </row>
    <row r="213" spans="1:26" x14ac:dyDescent="0.35">
      <c r="A213" s="66" t="s">
        <v>2498</v>
      </c>
      <c r="D213" s="66" t="s">
        <v>2500</v>
      </c>
      <c r="E213" s="64" t="s">
        <v>2645</v>
      </c>
      <c r="F213" s="356" t="s">
        <v>2499</v>
      </c>
      <c r="G213" s="356" t="s">
        <v>2259</v>
      </c>
      <c r="H213" s="319" t="s">
        <v>194</v>
      </c>
      <c r="I213" s="319" t="s">
        <v>194</v>
      </c>
      <c r="J213" s="320" t="s">
        <v>212</v>
      </c>
      <c r="K213" s="64" t="s">
        <v>980</v>
      </c>
      <c r="L213" s="321" t="s">
        <v>980</v>
      </c>
      <c r="M213" s="320" t="s">
        <v>980</v>
      </c>
      <c r="N213" t="s">
        <v>82</v>
      </c>
      <c r="W213" s="5">
        <v>10</v>
      </c>
      <c r="Z213" s="234" t="s">
        <v>2503</v>
      </c>
    </row>
    <row r="214" spans="1:26" x14ac:dyDescent="0.35">
      <c r="A214" s="66" t="s">
        <v>2501</v>
      </c>
      <c r="D214" s="66" t="s">
        <v>2502</v>
      </c>
      <c r="E214" s="64" t="s">
        <v>2646</v>
      </c>
      <c r="F214" s="356" t="s">
        <v>2499</v>
      </c>
      <c r="G214" s="319" t="s">
        <v>2259</v>
      </c>
      <c r="H214" s="319" t="s">
        <v>194</v>
      </c>
      <c r="I214" s="319" t="s">
        <v>194</v>
      </c>
      <c r="J214" s="320" t="s">
        <v>212</v>
      </c>
      <c r="K214" s="64" t="s">
        <v>980</v>
      </c>
      <c r="L214" s="321" t="s">
        <v>980</v>
      </c>
      <c r="M214" s="320" t="s">
        <v>980</v>
      </c>
      <c r="N214" t="s">
        <v>82</v>
      </c>
      <c r="W214" s="5">
        <v>5</v>
      </c>
    </row>
    <row r="215" spans="1:26" x14ac:dyDescent="0.35">
      <c r="A215" s="64" t="s">
        <v>192</v>
      </c>
      <c r="E215" s="64" t="s">
        <v>192</v>
      </c>
      <c r="F215" s="319" t="s">
        <v>192</v>
      </c>
      <c r="G215" s="356" t="s">
        <v>193</v>
      </c>
      <c r="H215" s="319" t="s">
        <v>194</v>
      </c>
      <c r="I215" s="319" t="s">
        <v>194</v>
      </c>
      <c r="J215" s="320" t="s">
        <v>212</v>
      </c>
      <c r="K215" s="64" t="s">
        <v>980</v>
      </c>
      <c r="L215" s="321" t="s">
        <v>980</v>
      </c>
      <c r="M215" s="320" t="s">
        <v>980</v>
      </c>
      <c r="N215" s="58" t="s">
        <v>82</v>
      </c>
      <c r="O215" s="58">
        <v>0.1</v>
      </c>
      <c r="P215" s="58" t="s">
        <v>2070</v>
      </c>
      <c r="Q215" s="139"/>
      <c r="R215" s="139"/>
      <c r="S215" s="130">
        <v>0.98</v>
      </c>
      <c r="T215" s="58">
        <v>1</v>
      </c>
      <c r="U215" s="58"/>
      <c r="V215" s="275">
        <f>'Work time'!AD53*10*60</f>
        <v>53.832494807158753</v>
      </c>
    </row>
    <row r="216" spans="1:26" x14ac:dyDescent="0.35">
      <c r="A216" s="64" t="s">
        <v>1954</v>
      </c>
      <c r="E216" s="64" t="s">
        <v>2642</v>
      </c>
      <c r="F216" s="319" t="s">
        <v>1954</v>
      </c>
      <c r="G216" s="356" t="s">
        <v>193</v>
      </c>
      <c r="H216" s="319" t="s">
        <v>194</v>
      </c>
      <c r="I216" s="319" t="s">
        <v>194</v>
      </c>
      <c r="J216" s="320" t="s">
        <v>194</v>
      </c>
      <c r="K216" s="64" t="s">
        <v>980</v>
      </c>
      <c r="L216" s="321" t="s">
        <v>194</v>
      </c>
      <c r="M216" s="320" t="s">
        <v>194</v>
      </c>
      <c r="N216" t="s">
        <v>82</v>
      </c>
      <c r="W216" s="358">
        <f>'Work time'!AD54*4</f>
        <v>7.8079999999999998</v>
      </c>
      <c r="Z216" t="s">
        <v>2504</v>
      </c>
    </row>
    <row r="217" spans="1:26" x14ac:dyDescent="0.35">
      <c r="A217" s="64" t="s">
        <v>1954</v>
      </c>
      <c r="E217" s="64" t="s">
        <v>2643</v>
      </c>
      <c r="F217" s="319" t="s">
        <v>1954</v>
      </c>
      <c r="G217" s="356" t="s">
        <v>193</v>
      </c>
      <c r="H217" s="319" t="s">
        <v>194</v>
      </c>
      <c r="I217" s="319" t="s">
        <v>194</v>
      </c>
      <c r="J217" s="320" t="s">
        <v>194</v>
      </c>
      <c r="K217" s="64" t="s">
        <v>194</v>
      </c>
      <c r="L217" s="321" t="s">
        <v>980</v>
      </c>
      <c r="M217" s="320" t="s">
        <v>194</v>
      </c>
      <c r="N217" t="s">
        <v>82</v>
      </c>
      <c r="W217" s="358">
        <f>'Work time'!AD54*3</f>
        <v>5.8559999999999999</v>
      </c>
      <c r="Z217" t="s">
        <v>2505</v>
      </c>
    </row>
    <row r="218" spans="1:26" x14ac:dyDescent="0.35">
      <c r="A218" s="64" t="s">
        <v>1954</v>
      </c>
      <c r="E218" s="64" t="s">
        <v>2644</v>
      </c>
      <c r="F218" s="319" t="s">
        <v>1954</v>
      </c>
      <c r="G218" s="356" t="s">
        <v>193</v>
      </c>
      <c r="H218" s="319" t="s">
        <v>194</v>
      </c>
      <c r="I218" s="319" t="s">
        <v>194</v>
      </c>
      <c r="J218" s="320" t="s">
        <v>194</v>
      </c>
      <c r="K218" s="64" t="s">
        <v>194</v>
      </c>
      <c r="L218" s="321" t="s">
        <v>194</v>
      </c>
      <c r="M218" s="320" t="s">
        <v>980</v>
      </c>
      <c r="N218" t="s">
        <v>82</v>
      </c>
      <c r="W218" s="358">
        <f>'Work time'!AD54*2</f>
        <v>3.9039999999999999</v>
      </c>
      <c r="Z218" t="s">
        <v>2506</v>
      </c>
    </row>
    <row r="219" spans="1:26" x14ac:dyDescent="0.35">
      <c r="A219" s="64" t="s">
        <v>1958</v>
      </c>
      <c r="E219" s="64" t="s">
        <v>1958</v>
      </c>
      <c r="F219" s="319" t="s">
        <v>1958</v>
      </c>
      <c r="G219" s="356" t="s">
        <v>193</v>
      </c>
      <c r="H219" s="319" t="s">
        <v>194</v>
      </c>
      <c r="I219" s="319" t="s">
        <v>194</v>
      </c>
      <c r="J219" s="320" t="s">
        <v>212</v>
      </c>
      <c r="K219" s="64" t="s">
        <v>980</v>
      </c>
      <c r="L219" s="321" t="s">
        <v>980</v>
      </c>
      <c r="M219" s="320" t="s">
        <v>980</v>
      </c>
      <c r="N219" s="58" t="s">
        <v>82</v>
      </c>
      <c r="O219" s="58">
        <v>0.1</v>
      </c>
      <c r="P219" s="58" t="s">
        <v>2070</v>
      </c>
      <c r="Q219" s="139"/>
      <c r="R219" s="139"/>
      <c r="S219" s="58">
        <v>1</v>
      </c>
      <c r="T219" s="58">
        <v>1</v>
      </c>
      <c r="V219" s="6">
        <f>'Work time'!AD55*10*60</f>
        <v>45.844447190612613</v>
      </c>
    </row>
    <row r="220" spans="1:26" x14ac:dyDescent="0.35">
      <c r="A220" s="66" t="s">
        <v>2801</v>
      </c>
      <c r="E220" s="66" t="s">
        <v>2801</v>
      </c>
      <c r="F220" s="66" t="s">
        <v>2801</v>
      </c>
      <c r="X220">
        <v>1E-3</v>
      </c>
    </row>
  </sheetData>
  <autoFilter ref="A1:Z220"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I2:I46 I76:I154 I156:I548</xm:sqref>
        </x14:dataValidation>
        <x14:dataValidation type="list" allowBlank="1" showInputMessage="1" showErrorMessage="1" xr:uid="{925A0EEB-9365-4265-BCAA-8FCF4189DF40}">
          <x14:formula1>
            <xm:f>lookups!$B$2:$B$9</xm:f>
          </x14:formula1>
          <xm:sqref>H2:H154 H156:H449</xm:sqref>
        </x14:dataValidation>
        <x14:dataValidation type="list" allowBlank="1" showInputMessage="1" showErrorMessage="1" xr:uid="{C319048F-06A6-4121-9C15-D4FC96370093}">
          <x14:formula1>
            <xm:f>lookups!$F$2:$F$24</xm:f>
          </x14:formula1>
          <xm:sqref>J2:J154 J156:J1048576</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U158"/>
  <sheetViews>
    <sheetView topLeftCell="B1" workbookViewId="0">
      <pane ySplit="1" topLeftCell="A2" activePane="bottomLeft" state="frozen"/>
      <selection pane="bottomLeft" activeCell="B10" sqref="B10"/>
    </sheetView>
  </sheetViews>
  <sheetFormatPr defaultRowHeight="14.5" x14ac:dyDescent="0.35"/>
  <cols>
    <col min="1" max="1" width="15.1796875" style="64" customWidth="1"/>
    <col min="2" max="2" width="15.1796875" style="319" customWidth="1"/>
    <col min="3" max="3" width="42" style="319" bestFit="1" customWidth="1"/>
    <col min="4" max="4" width="3.81640625" style="64" customWidth="1"/>
    <col min="5" max="5" width="3.81640625" style="319" customWidth="1"/>
    <col min="6" max="6" width="3.81640625" style="320" customWidth="1"/>
    <col min="7" max="9" width="3.81640625" style="319" customWidth="1"/>
    <col min="10" max="10" width="3.81640625" style="320" customWidth="1"/>
    <col min="11" max="15" width="3.81640625" style="319" customWidth="1"/>
    <col min="16" max="16" width="3.81640625" style="320" customWidth="1"/>
    <col min="17" max="20" width="3.81640625" style="319" customWidth="1"/>
    <col min="21" max="21" width="3.81640625" style="320" customWidth="1"/>
  </cols>
  <sheetData>
    <row r="1" spans="1:21" s="177" customFormat="1" ht="87.5" customHeight="1" x14ac:dyDescent="0.35">
      <c r="A1" s="327" t="s">
        <v>135</v>
      </c>
      <c r="B1" s="328" t="s">
        <v>135</v>
      </c>
      <c r="C1" s="328" t="s">
        <v>136</v>
      </c>
      <c r="D1" s="363" t="s">
        <v>2649</v>
      </c>
      <c r="E1" s="364" t="s">
        <v>2651</v>
      </c>
      <c r="F1" s="365" t="s">
        <v>2650</v>
      </c>
      <c r="G1" s="364" t="s">
        <v>2780</v>
      </c>
      <c r="H1" s="364" t="s">
        <v>2782</v>
      </c>
      <c r="I1" s="364" t="s">
        <v>2783</v>
      </c>
      <c r="J1" s="365" t="s">
        <v>2784</v>
      </c>
      <c r="K1" s="364" t="s">
        <v>2787</v>
      </c>
      <c r="L1" s="364" t="s">
        <v>2781</v>
      </c>
      <c r="M1" s="364" t="s">
        <v>2788</v>
      </c>
      <c r="N1" s="364" t="s">
        <v>2789</v>
      </c>
      <c r="O1" s="364" t="s">
        <v>2790</v>
      </c>
      <c r="P1" s="365" t="s">
        <v>2791</v>
      </c>
      <c r="Q1" s="364" t="s">
        <v>2794</v>
      </c>
      <c r="R1" s="364" t="s">
        <v>2795</v>
      </c>
      <c r="S1" s="364" t="s">
        <v>2796</v>
      </c>
      <c r="T1" s="364" t="s">
        <v>2797</v>
      </c>
      <c r="U1" s="365" t="s">
        <v>2798</v>
      </c>
    </row>
    <row r="2" spans="1:21" x14ac:dyDescent="0.35">
      <c r="A2" s="64" t="s">
        <v>2171</v>
      </c>
      <c r="B2" s="319" t="s">
        <v>2171</v>
      </c>
      <c r="C2" s="319" t="s">
        <v>2173</v>
      </c>
      <c r="D2" s="64">
        <v>100</v>
      </c>
      <c r="F2" s="320">
        <f t="shared" ref="F2:F15" si="0">SUM(D2:E2)</f>
        <v>100</v>
      </c>
      <c r="G2" s="319">
        <v>50</v>
      </c>
      <c r="H2" s="319">
        <v>50</v>
      </c>
      <c r="J2" s="320">
        <f t="shared" ref="J2:J15" si="1">SUM(G2:I2)</f>
        <v>100</v>
      </c>
      <c r="K2" s="319">
        <v>25</v>
      </c>
      <c r="L2" s="321">
        <v>25</v>
      </c>
      <c r="M2" s="321">
        <v>50</v>
      </c>
      <c r="P2" s="320">
        <f t="shared" ref="P2:P15" si="2">SUM(K2:O2)</f>
        <v>100</v>
      </c>
      <c r="Q2" s="319">
        <v>25</v>
      </c>
      <c r="R2" s="319">
        <v>50</v>
      </c>
      <c r="S2" s="319">
        <v>25</v>
      </c>
      <c r="U2" s="320">
        <f t="shared" ref="U2:U33" si="3">SUM(Q2:T2)</f>
        <v>100</v>
      </c>
    </row>
    <row r="3" spans="1:21" x14ac:dyDescent="0.35">
      <c r="A3" s="64" t="s">
        <v>2206</v>
      </c>
      <c r="B3" s="319" t="s">
        <v>2206</v>
      </c>
      <c r="C3" s="319" t="s">
        <v>2179</v>
      </c>
      <c r="D3" s="64">
        <v>100</v>
      </c>
      <c r="F3" s="320">
        <f t="shared" si="0"/>
        <v>100</v>
      </c>
      <c r="G3" s="319">
        <v>50</v>
      </c>
      <c r="H3" s="319">
        <v>50</v>
      </c>
      <c r="J3" s="320">
        <f t="shared" si="1"/>
        <v>100</v>
      </c>
      <c r="K3" s="319">
        <v>25</v>
      </c>
      <c r="L3" s="321">
        <v>25</v>
      </c>
      <c r="M3" s="321">
        <v>50</v>
      </c>
      <c r="P3" s="320">
        <f t="shared" si="2"/>
        <v>100</v>
      </c>
      <c r="Q3" s="319">
        <v>25</v>
      </c>
      <c r="R3" s="319">
        <v>50</v>
      </c>
      <c r="S3" s="319">
        <v>25</v>
      </c>
      <c r="U3" s="320">
        <f t="shared" si="3"/>
        <v>100</v>
      </c>
    </row>
    <row r="4" spans="1:21" x14ac:dyDescent="0.35">
      <c r="A4" s="64" t="s">
        <v>2186</v>
      </c>
      <c r="B4" s="319" t="s">
        <v>2198</v>
      </c>
      <c r="C4" s="321" t="s">
        <v>2193</v>
      </c>
      <c r="D4" s="64">
        <v>100</v>
      </c>
      <c r="F4" s="320">
        <f t="shared" si="0"/>
        <v>100</v>
      </c>
      <c r="G4" s="319">
        <v>50</v>
      </c>
      <c r="H4" s="319">
        <v>50</v>
      </c>
      <c r="J4" s="320">
        <f t="shared" si="1"/>
        <v>100</v>
      </c>
      <c r="K4" s="319">
        <v>25</v>
      </c>
      <c r="L4" s="321">
        <v>25</v>
      </c>
      <c r="M4" s="321">
        <v>50</v>
      </c>
      <c r="P4" s="320">
        <f t="shared" si="2"/>
        <v>100</v>
      </c>
      <c r="Q4" s="319">
        <v>25</v>
      </c>
      <c r="R4" s="319">
        <v>50</v>
      </c>
      <c r="S4" s="319">
        <v>25</v>
      </c>
      <c r="U4" s="320">
        <f t="shared" si="3"/>
        <v>100</v>
      </c>
    </row>
    <row r="5" spans="1:21" x14ac:dyDescent="0.35">
      <c r="A5" s="64" t="s">
        <v>2187</v>
      </c>
      <c r="B5" s="319" t="s">
        <v>2200</v>
      </c>
      <c r="C5" s="321" t="s">
        <v>2195</v>
      </c>
      <c r="D5" s="64">
        <v>100</v>
      </c>
      <c r="F5" s="320">
        <f t="shared" si="0"/>
        <v>100</v>
      </c>
      <c r="G5" s="319">
        <v>50</v>
      </c>
      <c r="H5" s="319">
        <v>50</v>
      </c>
      <c r="J5" s="320">
        <f t="shared" si="1"/>
        <v>100</v>
      </c>
      <c r="K5" s="319">
        <v>25</v>
      </c>
      <c r="L5" s="321">
        <v>25</v>
      </c>
      <c r="M5" s="321">
        <v>50</v>
      </c>
      <c r="P5" s="320">
        <f t="shared" si="2"/>
        <v>100</v>
      </c>
      <c r="Q5" s="319">
        <v>25</v>
      </c>
      <c r="R5" s="319">
        <v>50</v>
      </c>
      <c r="S5" s="319">
        <v>25</v>
      </c>
      <c r="U5" s="320">
        <f t="shared" si="3"/>
        <v>100</v>
      </c>
    </row>
    <row r="6" spans="1:21" x14ac:dyDescent="0.35">
      <c r="A6" s="64" t="s">
        <v>2188</v>
      </c>
      <c r="B6" s="319" t="s">
        <v>2210</v>
      </c>
      <c r="C6" s="321" t="s">
        <v>2197</v>
      </c>
      <c r="D6" s="64">
        <v>100</v>
      </c>
      <c r="F6" s="320">
        <f t="shared" si="0"/>
        <v>100</v>
      </c>
      <c r="G6" s="319">
        <v>50</v>
      </c>
      <c r="H6" s="319">
        <v>50</v>
      </c>
      <c r="J6" s="320">
        <f t="shared" si="1"/>
        <v>100</v>
      </c>
      <c r="K6" s="319">
        <v>25</v>
      </c>
      <c r="L6" s="321">
        <v>25</v>
      </c>
      <c r="M6" s="321">
        <v>50</v>
      </c>
      <c r="P6" s="320">
        <f t="shared" si="2"/>
        <v>100</v>
      </c>
      <c r="Q6" s="319">
        <v>25</v>
      </c>
      <c r="R6" s="319">
        <v>50</v>
      </c>
      <c r="S6" s="319">
        <v>25</v>
      </c>
      <c r="U6" s="320">
        <f t="shared" si="3"/>
        <v>100</v>
      </c>
    </row>
    <row r="7" spans="1:21" x14ac:dyDescent="0.35">
      <c r="A7" s="64" t="s">
        <v>2189</v>
      </c>
      <c r="B7" s="319" t="s">
        <v>2215</v>
      </c>
      <c r="C7" s="321" t="s">
        <v>2216</v>
      </c>
      <c r="D7" s="64">
        <v>100</v>
      </c>
      <c r="F7" s="320">
        <f t="shared" si="0"/>
        <v>100</v>
      </c>
      <c r="G7" s="319">
        <v>50</v>
      </c>
      <c r="H7" s="319">
        <v>50</v>
      </c>
      <c r="J7" s="320">
        <f t="shared" si="1"/>
        <v>100</v>
      </c>
      <c r="K7" s="319">
        <v>25</v>
      </c>
      <c r="L7" s="321">
        <v>25</v>
      </c>
      <c r="M7" s="321">
        <v>50</v>
      </c>
      <c r="P7" s="320">
        <f t="shared" si="2"/>
        <v>100</v>
      </c>
      <c r="Q7" s="319">
        <v>25</v>
      </c>
      <c r="R7" s="319">
        <v>50</v>
      </c>
      <c r="S7" s="319">
        <v>25</v>
      </c>
      <c r="U7" s="320">
        <f t="shared" si="3"/>
        <v>100</v>
      </c>
    </row>
    <row r="8" spans="1:21" x14ac:dyDescent="0.35">
      <c r="A8" s="64" t="s">
        <v>2198</v>
      </c>
      <c r="B8" s="319" t="s">
        <v>2799</v>
      </c>
      <c r="C8" s="321" t="s">
        <v>2217</v>
      </c>
      <c r="D8" s="64">
        <v>100</v>
      </c>
      <c r="F8" s="320">
        <f t="shared" si="0"/>
        <v>100</v>
      </c>
      <c r="G8" s="319">
        <v>50</v>
      </c>
      <c r="H8" s="319">
        <v>50</v>
      </c>
      <c r="J8" s="320">
        <f t="shared" si="1"/>
        <v>100</v>
      </c>
      <c r="K8" s="319">
        <v>25</v>
      </c>
      <c r="L8" s="321">
        <v>25</v>
      </c>
      <c r="M8" s="321">
        <v>50</v>
      </c>
      <c r="P8" s="320">
        <f t="shared" si="2"/>
        <v>100</v>
      </c>
      <c r="Q8" s="319">
        <v>25</v>
      </c>
      <c r="R8" s="319">
        <v>50</v>
      </c>
      <c r="S8" s="319">
        <v>25</v>
      </c>
      <c r="U8" s="320">
        <f t="shared" si="3"/>
        <v>100</v>
      </c>
    </row>
    <row r="9" spans="1:21" x14ac:dyDescent="0.35">
      <c r="A9" s="64" t="s">
        <v>2199</v>
      </c>
      <c r="B9" s="319" t="s">
        <v>2800</v>
      </c>
      <c r="C9" s="321" t="s">
        <v>2218</v>
      </c>
      <c r="D9" s="64">
        <v>100</v>
      </c>
      <c r="F9" s="320">
        <f t="shared" si="0"/>
        <v>100</v>
      </c>
      <c r="G9" s="319">
        <v>50</v>
      </c>
      <c r="H9" s="319">
        <v>50</v>
      </c>
      <c r="J9" s="320">
        <f t="shared" si="1"/>
        <v>100</v>
      </c>
      <c r="K9" s="319">
        <v>25</v>
      </c>
      <c r="L9" s="321">
        <v>25</v>
      </c>
      <c r="M9" s="321">
        <v>50</v>
      </c>
      <c r="P9" s="320">
        <f t="shared" si="2"/>
        <v>100</v>
      </c>
      <c r="Q9" s="319">
        <v>25</v>
      </c>
      <c r="R9" s="319">
        <v>50</v>
      </c>
      <c r="S9" s="319">
        <v>25</v>
      </c>
      <c r="U9" s="320">
        <f t="shared" si="3"/>
        <v>100</v>
      </c>
    </row>
    <row r="10" spans="1:21" x14ac:dyDescent="0.35">
      <c r="A10" s="64" t="s">
        <v>2200</v>
      </c>
      <c r="B10" s="319" t="s">
        <v>2652</v>
      </c>
      <c r="C10" s="321" t="s">
        <v>295</v>
      </c>
      <c r="D10" s="64">
        <v>100</v>
      </c>
      <c r="F10" s="320">
        <f t="shared" si="0"/>
        <v>100</v>
      </c>
      <c r="G10" s="319">
        <v>50</v>
      </c>
      <c r="H10" s="319">
        <v>50</v>
      </c>
      <c r="J10" s="320">
        <f t="shared" si="1"/>
        <v>100</v>
      </c>
      <c r="K10" s="319">
        <v>25</v>
      </c>
      <c r="L10" s="321">
        <v>25</v>
      </c>
      <c r="M10" s="321">
        <v>50</v>
      </c>
      <c r="P10" s="320">
        <f t="shared" si="2"/>
        <v>100</v>
      </c>
      <c r="Q10" s="319">
        <v>25</v>
      </c>
      <c r="R10" s="319">
        <v>50</v>
      </c>
      <c r="S10" s="319">
        <v>25</v>
      </c>
      <c r="U10" s="320">
        <f t="shared" si="3"/>
        <v>100</v>
      </c>
    </row>
    <row r="11" spans="1:21" x14ac:dyDescent="0.35">
      <c r="A11" s="64" t="s">
        <v>2201</v>
      </c>
      <c r="B11" s="319" t="s">
        <v>2653</v>
      </c>
      <c r="C11" s="321" t="s">
        <v>2222</v>
      </c>
      <c r="D11" s="64">
        <v>100</v>
      </c>
      <c r="F11" s="320">
        <f t="shared" si="0"/>
        <v>100</v>
      </c>
      <c r="G11" s="319">
        <v>50</v>
      </c>
      <c r="H11" s="319">
        <v>50</v>
      </c>
      <c r="J11" s="320">
        <f t="shared" si="1"/>
        <v>100</v>
      </c>
      <c r="K11" s="319">
        <v>25</v>
      </c>
      <c r="L11" s="321">
        <v>25</v>
      </c>
      <c r="M11" s="321">
        <v>50</v>
      </c>
      <c r="P11" s="320">
        <f t="shared" si="2"/>
        <v>100</v>
      </c>
      <c r="Q11" s="319">
        <v>25</v>
      </c>
      <c r="R11" s="319">
        <v>50</v>
      </c>
      <c r="S11" s="319">
        <v>25</v>
      </c>
      <c r="U11" s="320">
        <f t="shared" si="3"/>
        <v>100</v>
      </c>
    </row>
    <row r="12" spans="1:21" x14ac:dyDescent="0.35">
      <c r="A12" s="64" t="s">
        <v>2210</v>
      </c>
      <c r="B12" s="319" t="s">
        <v>2654</v>
      </c>
      <c r="C12" s="321" t="s">
        <v>2223</v>
      </c>
      <c r="D12" s="64">
        <v>100</v>
      </c>
      <c r="F12" s="320">
        <f t="shared" si="0"/>
        <v>100</v>
      </c>
      <c r="G12" s="319">
        <v>50</v>
      </c>
      <c r="H12" s="319">
        <v>50</v>
      </c>
      <c r="J12" s="320">
        <f t="shared" si="1"/>
        <v>100</v>
      </c>
      <c r="K12" s="319">
        <v>25</v>
      </c>
      <c r="L12" s="321">
        <v>25</v>
      </c>
      <c r="M12" s="321">
        <v>50</v>
      </c>
      <c r="P12" s="320">
        <f t="shared" si="2"/>
        <v>100</v>
      </c>
      <c r="Q12" s="319">
        <v>25</v>
      </c>
      <c r="R12" s="319">
        <v>50</v>
      </c>
      <c r="S12" s="319">
        <v>25</v>
      </c>
      <c r="U12" s="320">
        <f t="shared" si="3"/>
        <v>100</v>
      </c>
    </row>
    <row r="13" spans="1:21" x14ac:dyDescent="0.35">
      <c r="A13" s="64" t="s">
        <v>2215</v>
      </c>
      <c r="B13" s="319" t="s">
        <v>2655</v>
      </c>
      <c r="C13" s="321" t="s">
        <v>2224</v>
      </c>
      <c r="D13" s="64">
        <v>100</v>
      </c>
      <c r="F13" s="320">
        <f t="shared" si="0"/>
        <v>100</v>
      </c>
      <c r="G13" s="319">
        <v>50</v>
      </c>
      <c r="H13" s="319">
        <v>50</v>
      </c>
      <c r="J13" s="320">
        <f t="shared" si="1"/>
        <v>100</v>
      </c>
      <c r="K13" s="319">
        <v>25</v>
      </c>
      <c r="L13" s="321">
        <v>25</v>
      </c>
      <c r="M13" s="321">
        <v>50</v>
      </c>
      <c r="P13" s="320">
        <f t="shared" si="2"/>
        <v>100</v>
      </c>
      <c r="Q13" s="319">
        <v>25</v>
      </c>
      <c r="R13" s="319">
        <v>50</v>
      </c>
      <c r="S13" s="319">
        <v>25</v>
      </c>
      <c r="U13" s="320">
        <f t="shared" si="3"/>
        <v>100</v>
      </c>
    </row>
    <row r="14" spans="1:21" x14ac:dyDescent="0.35">
      <c r="A14" s="64" t="s">
        <v>2215</v>
      </c>
      <c r="B14" s="319" t="s">
        <v>2233</v>
      </c>
      <c r="C14" s="321" t="s">
        <v>2240</v>
      </c>
      <c r="D14" s="64">
        <v>100</v>
      </c>
      <c r="F14" s="320">
        <f t="shared" si="0"/>
        <v>100</v>
      </c>
      <c r="G14" s="319">
        <v>50</v>
      </c>
      <c r="H14" s="319">
        <v>50</v>
      </c>
      <c r="J14" s="320">
        <f t="shared" si="1"/>
        <v>100</v>
      </c>
      <c r="K14" s="319">
        <v>25</v>
      </c>
      <c r="L14" s="321">
        <v>25</v>
      </c>
      <c r="M14" s="321">
        <v>50</v>
      </c>
      <c r="P14" s="320">
        <f t="shared" si="2"/>
        <v>100</v>
      </c>
      <c r="Q14" s="319">
        <v>25</v>
      </c>
      <c r="R14" s="319">
        <v>50</v>
      </c>
      <c r="S14" s="319">
        <v>25</v>
      </c>
      <c r="U14" s="320">
        <f t="shared" si="3"/>
        <v>100</v>
      </c>
    </row>
    <row r="15" spans="1:21" x14ac:dyDescent="0.35">
      <c r="A15" s="64" t="s">
        <v>2215</v>
      </c>
      <c r="B15" s="319" t="s">
        <v>2235</v>
      </c>
      <c r="C15" s="321" t="s">
        <v>171</v>
      </c>
      <c r="D15" s="64">
        <v>100</v>
      </c>
      <c r="F15" s="320">
        <f t="shared" si="0"/>
        <v>100</v>
      </c>
      <c r="G15" s="319">
        <v>50</v>
      </c>
      <c r="H15" s="319">
        <v>50</v>
      </c>
      <c r="J15" s="320">
        <f t="shared" si="1"/>
        <v>100</v>
      </c>
      <c r="K15" s="319">
        <v>25</v>
      </c>
      <c r="L15" s="321">
        <v>25</v>
      </c>
      <c r="M15" s="321">
        <v>50</v>
      </c>
      <c r="P15" s="320">
        <f t="shared" si="2"/>
        <v>100</v>
      </c>
      <c r="Q15" s="319">
        <v>25</v>
      </c>
      <c r="R15" s="319">
        <v>50</v>
      </c>
      <c r="S15" s="319">
        <v>25</v>
      </c>
      <c r="U15" s="320">
        <f t="shared" si="3"/>
        <v>100</v>
      </c>
    </row>
    <row r="16" spans="1:21" x14ac:dyDescent="0.35">
      <c r="A16" s="64" t="s">
        <v>2652</v>
      </c>
      <c r="B16" s="319" t="s">
        <v>2236</v>
      </c>
      <c r="C16" s="321" t="s">
        <v>173</v>
      </c>
      <c r="D16" s="64">
        <v>100</v>
      </c>
      <c r="F16" s="320">
        <f t="shared" ref="F16:F23" si="4">SUM(D16:E16)</f>
        <v>100</v>
      </c>
      <c r="G16" s="319">
        <v>50</v>
      </c>
      <c r="H16" s="319">
        <v>50</v>
      </c>
      <c r="J16" s="320">
        <f t="shared" ref="J16:J23" si="5">SUM(G16:I16)</f>
        <v>100</v>
      </c>
      <c r="K16" s="319">
        <v>25</v>
      </c>
      <c r="L16" s="321">
        <v>25</v>
      </c>
      <c r="M16" s="321">
        <v>50</v>
      </c>
      <c r="P16" s="320">
        <f t="shared" ref="P16:P23" si="6">SUM(K16:O16)</f>
        <v>100</v>
      </c>
      <c r="Q16" s="319">
        <v>25</v>
      </c>
      <c r="R16" s="319">
        <v>50</v>
      </c>
      <c r="S16" s="319">
        <v>25</v>
      </c>
      <c r="U16" s="320">
        <f t="shared" si="3"/>
        <v>100</v>
      </c>
    </row>
    <row r="17" spans="1:21" x14ac:dyDescent="0.35">
      <c r="A17" s="64" t="s">
        <v>2653</v>
      </c>
      <c r="B17" s="319" t="s">
        <v>2234</v>
      </c>
      <c r="C17" s="321" t="s">
        <v>2232</v>
      </c>
      <c r="D17" s="64">
        <v>100</v>
      </c>
      <c r="F17" s="320">
        <f t="shared" si="4"/>
        <v>100</v>
      </c>
      <c r="G17" s="319">
        <v>50</v>
      </c>
      <c r="H17" s="319">
        <v>50</v>
      </c>
      <c r="J17" s="320">
        <f t="shared" si="5"/>
        <v>100</v>
      </c>
      <c r="K17" s="319">
        <v>25</v>
      </c>
      <c r="L17" s="321">
        <v>25</v>
      </c>
      <c r="M17" s="321">
        <v>50</v>
      </c>
      <c r="P17" s="320">
        <f t="shared" si="6"/>
        <v>100</v>
      </c>
      <c r="Q17" s="319">
        <v>25</v>
      </c>
      <c r="R17" s="319">
        <v>50</v>
      </c>
      <c r="S17" s="319">
        <v>25</v>
      </c>
      <c r="U17" s="320">
        <f t="shared" si="3"/>
        <v>100</v>
      </c>
    </row>
    <row r="18" spans="1:21" x14ac:dyDescent="0.35">
      <c r="A18" s="64" t="s">
        <v>2654</v>
      </c>
      <c r="B18" s="319" t="s">
        <v>2657</v>
      </c>
      <c r="C18" s="321" t="s">
        <v>2228</v>
      </c>
      <c r="D18" s="64">
        <v>100</v>
      </c>
      <c r="F18" s="320">
        <f t="shared" si="4"/>
        <v>100</v>
      </c>
      <c r="G18" s="319">
        <v>50</v>
      </c>
      <c r="H18" s="319">
        <v>50</v>
      </c>
      <c r="J18" s="320">
        <f t="shared" si="5"/>
        <v>100</v>
      </c>
      <c r="K18" s="319">
        <v>25</v>
      </c>
      <c r="L18" s="321">
        <v>25</v>
      </c>
      <c r="M18" s="321">
        <v>50</v>
      </c>
      <c r="P18" s="320">
        <f t="shared" si="6"/>
        <v>100</v>
      </c>
      <c r="Q18" s="319">
        <v>25</v>
      </c>
      <c r="R18" s="319">
        <v>50</v>
      </c>
      <c r="S18" s="319">
        <v>25</v>
      </c>
      <c r="U18" s="320">
        <f t="shared" si="3"/>
        <v>100</v>
      </c>
    </row>
    <row r="19" spans="1:21" x14ac:dyDescent="0.35">
      <c r="A19" s="64" t="s">
        <v>2655</v>
      </c>
      <c r="B19" s="319" t="s">
        <v>2658</v>
      </c>
      <c r="C19" s="321" t="s">
        <v>2227</v>
      </c>
      <c r="D19" s="64">
        <v>100</v>
      </c>
      <c r="F19" s="320">
        <f t="shared" si="4"/>
        <v>100</v>
      </c>
      <c r="G19" s="319">
        <v>50</v>
      </c>
      <c r="H19" s="319">
        <v>50</v>
      </c>
      <c r="J19" s="320">
        <f t="shared" si="5"/>
        <v>100</v>
      </c>
      <c r="K19" s="319">
        <v>25</v>
      </c>
      <c r="L19" s="321">
        <v>25</v>
      </c>
      <c r="M19" s="321">
        <v>50</v>
      </c>
      <c r="P19" s="320">
        <f t="shared" si="6"/>
        <v>100</v>
      </c>
      <c r="Q19" s="319">
        <v>25</v>
      </c>
      <c r="R19" s="319">
        <v>50</v>
      </c>
      <c r="S19" s="319">
        <v>25</v>
      </c>
      <c r="U19" s="320">
        <f t="shared" si="3"/>
        <v>100</v>
      </c>
    </row>
    <row r="20" spans="1:21" x14ac:dyDescent="0.35">
      <c r="B20" s="319" t="s">
        <v>2659</v>
      </c>
      <c r="C20" s="321" t="s">
        <v>2229</v>
      </c>
      <c r="D20" s="64">
        <v>100</v>
      </c>
      <c r="F20" s="320">
        <f t="shared" si="4"/>
        <v>100</v>
      </c>
      <c r="G20" s="319">
        <v>50</v>
      </c>
      <c r="H20" s="319">
        <v>50</v>
      </c>
      <c r="J20" s="320">
        <f t="shared" si="5"/>
        <v>100</v>
      </c>
      <c r="K20" s="319">
        <v>25</v>
      </c>
      <c r="L20" s="321">
        <v>25</v>
      </c>
      <c r="M20" s="321">
        <v>50</v>
      </c>
      <c r="P20" s="320">
        <f t="shared" si="6"/>
        <v>100</v>
      </c>
      <c r="Q20" s="319">
        <v>25</v>
      </c>
      <c r="R20" s="319">
        <v>50</v>
      </c>
      <c r="S20" s="319">
        <v>25</v>
      </c>
      <c r="U20" s="320">
        <f t="shared" si="3"/>
        <v>100</v>
      </c>
    </row>
    <row r="21" spans="1:21" x14ac:dyDescent="0.35">
      <c r="A21" s="64" t="s">
        <v>2233</v>
      </c>
      <c r="B21" s="319" t="s">
        <v>2660</v>
      </c>
      <c r="C21" s="58" t="s">
        <v>2230</v>
      </c>
      <c r="D21" s="64">
        <v>100</v>
      </c>
      <c r="F21" s="320">
        <f t="shared" si="4"/>
        <v>100</v>
      </c>
      <c r="G21" s="319">
        <v>50</v>
      </c>
      <c r="H21" s="319">
        <v>50</v>
      </c>
      <c r="J21" s="320">
        <f t="shared" si="5"/>
        <v>100</v>
      </c>
      <c r="K21" s="319">
        <v>25</v>
      </c>
      <c r="L21" s="321">
        <v>25</v>
      </c>
      <c r="M21" s="321">
        <v>50</v>
      </c>
      <c r="P21" s="320">
        <f t="shared" si="6"/>
        <v>100</v>
      </c>
      <c r="Q21" s="319">
        <v>25</v>
      </c>
      <c r="R21" s="319">
        <v>50</v>
      </c>
      <c r="S21" s="319">
        <v>25</v>
      </c>
      <c r="U21" s="320">
        <f t="shared" si="3"/>
        <v>100</v>
      </c>
    </row>
    <row r="22" spans="1:21" x14ac:dyDescent="0.35">
      <c r="A22" s="64" t="s">
        <v>2235</v>
      </c>
      <c r="B22" s="319" t="s">
        <v>2661</v>
      </c>
      <c r="C22" s="58" t="s">
        <v>2231</v>
      </c>
      <c r="D22" s="64">
        <v>100</v>
      </c>
      <c r="F22" s="320">
        <f t="shared" si="4"/>
        <v>100</v>
      </c>
      <c r="G22" s="319">
        <v>50</v>
      </c>
      <c r="H22" s="319">
        <v>50</v>
      </c>
      <c r="J22" s="320">
        <f t="shared" si="5"/>
        <v>100</v>
      </c>
      <c r="K22" s="319">
        <v>25</v>
      </c>
      <c r="L22" s="321">
        <v>25</v>
      </c>
      <c r="M22" s="321">
        <v>50</v>
      </c>
      <c r="P22" s="320">
        <f t="shared" si="6"/>
        <v>100</v>
      </c>
      <c r="Q22" s="319">
        <v>25</v>
      </c>
      <c r="R22" s="319">
        <v>50</v>
      </c>
      <c r="S22" s="319">
        <v>25</v>
      </c>
      <c r="U22" s="320">
        <f t="shared" si="3"/>
        <v>100</v>
      </c>
    </row>
    <row r="23" spans="1:21" x14ac:dyDescent="0.35">
      <c r="A23" s="64" t="s">
        <v>2236</v>
      </c>
      <c r="B23" s="319" t="s">
        <v>2662</v>
      </c>
      <c r="C23" s="58" t="s">
        <v>2247</v>
      </c>
      <c r="D23" s="64">
        <v>100</v>
      </c>
      <c r="F23" s="320">
        <f t="shared" si="4"/>
        <v>100</v>
      </c>
      <c r="G23" s="319">
        <v>50</v>
      </c>
      <c r="H23" s="319">
        <v>50</v>
      </c>
      <c r="J23" s="320">
        <f t="shared" si="5"/>
        <v>100</v>
      </c>
      <c r="K23" s="319">
        <v>25</v>
      </c>
      <c r="L23" s="321">
        <v>25</v>
      </c>
      <c r="M23" s="321">
        <v>50</v>
      </c>
      <c r="P23" s="320">
        <f t="shared" si="6"/>
        <v>100</v>
      </c>
      <c r="Q23" s="319">
        <v>25</v>
      </c>
      <c r="R23" s="319">
        <v>50</v>
      </c>
      <c r="S23" s="319">
        <v>25</v>
      </c>
      <c r="U23" s="320">
        <f t="shared" si="3"/>
        <v>100</v>
      </c>
    </row>
    <row r="24" spans="1:21" x14ac:dyDescent="0.35">
      <c r="A24" s="64" t="s">
        <v>2656</v>
      </c>
      <c r="B24" s="319" t="s">
        <v>2663</v>
      </c>
      <c r="C24" s="321" t="s">
        <v>2248</v>
      </c>
      <c r="D24" s="64">
        <v>100</v>
      </c>
      <c r="F24" s="320">
        <f t="shared" ref="F24:F55" si="7">SUM(D24:E24)</f>
        <v>100</v>
      </c>
      <c r="G24" s="319">
        <v>100</v>
      </c>
      <c r="J24" s="320">
        <f t="shared" ref="J24:J55" si="8">SUM(G24:I24)</f>
        <v>100</v>
      </c>
      <c r="K24" s="319">
        <v>100</v>
      </c>
      <c r="P24" s="320">
        <f t="shared" ref="P24:P55" si="9">SUM(K24:O24)</f>
        <v>100</v>
      </c>
      <c r="R24" s="319">
        <v>100</v>
      </c>
      <c r="U24" s="320">
        <f t="shared" si="3"/>
        <v>100</v>
      </c>
    </row>
    <row r="25" spans="1:21" x14ac:dyDescent="0.35">
      <c r="A25" s="64" t="s">
        <v>2234</v>
      </c>
      <c r="B25" s="319" t="s">
        <v>2664</v>
      </c>
      <c r="C25" s="321" t="s">
        <v>2249</v>
      </c>
      <c r="D25" s="64">
        <v>100</v>
      </c>
      <c r="F25" s="320">
        <f t="shared" si="7"/>
        <v>100</v>
      </c>
      <c r="G25" s="319">
        <v>100</v>
      </c>
      <c r="J25" s="320">
        <f t="shared" si="8"/>
        <v>100</v>
      </c>
      <c r="K25" s="319">
        <v>100</v>
      </c>
      <c r="P25" s="320">
        <f t="shared" si="9"/>
        <v>100</v>
      </c>
      <c r="R25" s="319">
        <v>100</v>
      </c>
      <c r="U25" s="320">
        <f t="shared" si="3"/>
        <v>100</v>
      </c>
    </row>
    <row r="26" spans="1:21" x14ac:dyDescent="0.35">
      <c r="A26" s="64" t="s">
        <v>2657</v>
      </c>
      <c r="B26" s="319" t="s">
        <v>2264</v>
      </c>
      <c r="C26" s="321" t="s">
        <v>2252</v>
      </c>
      <c r="D26" s="64">
        <v>100</v>
      </c>
      <c r="F26" s="320">
        <f t="shared" si="7"/>
        <v>100</v>
      </c>
      <c r="G26" s="319">
        <v>100</v>
      </c>
      <c r="J26" s="320">
        <f t="shared" si="8"/>
        <v>100</v>
      </c>
      <c r="K26" s="319">
        <v>100</v>
      </c>
      <c r="P26" s="320">
        <f t="shared" si="9"/>
        <v>100</v>
      </c>
      <c r="R26" s="319">
        <v>100</v>
      </c>
      <c r="U26" s="320">
        <f t="shared" si="3"/>
        <v>100</v>
      </c>
    </row>
    <row r="27" spans="1:21" x14ac:dyDescent="0.35">
      <c r="A27" s="64" t="s">
        <v>2658</v>
      </c>
      <c r="B27" s="319" t="s">
        <v>2270</v>
      </c>
      <c r="C27" s="321" t="s">
        <v>176</v>
      </c>
      <c r="D27" s="64">
        <v>100</v>
      </c>
      <c r="F27" s="320">
        <f t="shared" si="7"/>
        <v>100</v>
      </c>
      <c r="G27" s="319">
        <v>100</v>
      </c>
      <c r="J27" s="320">
        <f t="shared" si="8"/>
        <v>100</v>
      </c>
      <c r="K27" s="319">
        <v>100</v>
      </c>
      <c r="P27" s="320">
        <f t="shared" si="9"/>
        <v>100</v>
      </c>
      <c r="R27" s="319">
        <v>100</v>
      </c>
      <c r="U27" s="320">
        <f t="shared" si="3"/>
        <v>100</v>
      </c>
    </row>
    <row r="28" spans="1:21" x14ac:dyDescent="0.35">
      <c r="A28" s="64" t="s">
        <v>2659</v>
      </c>
      <c r="B28" s="319" t="s">
        <v>2271</v>
      </c>
      <c r="C28" s="321" t="s">
        <v>178</v>
      </c>
      <c r="D28" s="64">
        <v>100</v>
      </c>
      <c r="F28" s="320">
        <f t="shared" si="7"/>
        <v>100</v>
      </c>
      <c r="G28" s="319">
        <v>100</v>
      </c>
      <c r="J28" s="320">
        <f t="shared" si="8"/>
        <v>100</v>
      </c>
      <c r="K28" s="319">
        <v>100</v>
      </c>
      <c r="P28" s="320">
        <f t="shared" si="9"/>
        <v>100</v>
      </c>
      <c r="R28" s="319">
        <v>100</v>
      </c>
      <c r="U28" s="320">
        <f t="shared" si="3"/>
        <v>100</v>
      </c>
    </row>
    <row r="29" spans="1:21" x14ac:dyDescent="0.35">
      <c r="A29" s="64" t="s">
        <v>2660</v>
      </c>
      <c r="B29" s="319" t="s">
        <v>2272</v>
      </c>
      <c r="C29" s="321" t="s">
        <v>181</v>
      </c>
      <c r="D29" s="64">
        <v>100</v>
      </c>
      <c r="F29" s="320">
        <f t="shared" si="7"/>
        <v>100</v>
      </c>
      <c r="G29" s="319">
        <v>100</v>
      </c>
      <c r="J29" s="320">
        <f t="shared" si="8"/>
        <v>100</v>
      </c>
      <c r="K29" s="319">
        <v>100</v>
      </c>
      <c r="P29" s="320">
        <f t="shared" si="9"/>
        <v>100</v>
      </c>
      <c r="R29" s="319">
        <v>100</v>
      </c>
      <c r="U29" s="320">
        <f t="shared" si="3"/>
        <v>100</v>
      </c>
    </row>
    <row r="30" spans="1:21" x14ac:dyDescent="0.35">
      <c r="A30" s="64" t="s">
        <v>2661</v>
      </c>
      <c r="B30" s="319" t="s">
        <v>2273</v>
      </c>
      <c r="C30" s="321" t="s">
        <v>184</v>
      </c>
      <c r="D30" s="64">
        <v>100</v>
      </c>
      <c r="F30" s="320">
        <f t="shared" si="7"/>
        <v>100</v>
      </c>
      <c r="G30" s="319">
        <v>100</v>
      </c>
      <c r="J30" s="320">
        <f t="shared" si="8"/>
        <v>100</v>
      </c>
      <c r="K30" s="319">
        <v>100</v>
      </c>
      <c r="P30" s="320">
        <f t="shared" si="9"/>
        <v>100</v>
      </c>
      <c r="R30" s="319">
        <v>100</v>
      </c>
      <c r="U30" s="320">
        <f t="shared" si="3"/>
        <v>100</v>
      </c>
    </row>
    <row r="31" spans="1:21" x14ac:dyDescent="0.35">
      <c r="A31" s="344"/>
      <c r="B31" s="345" t="s">
        <v>2265</v>
      </c>
      <c r="C31" s="345" t="s">
        <v>2254</v>
      </c>
      <c r="D31" s="64">
        <v>100</v>
      </c>
      <c r="F31" s="320">
        <f t="shared" si="7"/>
        <v>100</v>
      </c>
      <c r="G31" s="319">
        <v>100</v>
      </c>
      <c r="J31" s="320">
        <f t="shared" si="8"/>
        <v>100</v>
      </c>
      <c r="K31" s="319">
        <v>100</v>
      </c>
      <c r="P31" s="320">
        <f t="shared" si="9"/>
        <v>100</v>
      </c>
      <c r="R31" s="319">
        <v>100</v>
      </c>
      <c r="U31" s="320">
        <f t="shared" si="3"/>
        <v>100</v>
      </c>
    </row>
    <row r="32" spans="1:21" x14ac:dyDescent="0.35">
      <c r="A32" s="344"/>
      <c r="B32" s="345" t="s">
        <v>2266</v>
      </c>
      <c r="C32" s="345" t="s">
        <v>2255</v>
      </c>
      <c r="D32" s="64">
        <v>100</v>
      </c>
      <c r="F32" s="320">
        <f t="shared" si="7"/>
        <v>100</v>
      </c>
      <c r="G32" s="319">
        <v>100</v>
      </c>
      <c r="J32" s="320">
        <f t="shared" si="8"/>
        <v>100</v>
      </c>
      <c r="K32" s="319">
        <v>100</v>
      </c>
      <c r="P32" s="320">
        <f t="shared" si="9"/>
        <v>100</v>
      </c>
      <c r="R32" s="319">
        <v>100</v>
      </c>
      <c r="U32" s="320">
        <f t="shared" si="3"/>
        <v>100</v>
      </c>
    </row>
    <row r="33" spans="1:21" x14ac:dyDescent="0.35">
      <c r="A33" s="64" t="s">
        <v>2662</v>
      </c>
      <c r="B33" s="319" t="s">
        <v>2267</v>
      </c>
      <c r="C33" s="321" t="s">
        <v>2256</v>
      </c>
      <c r="D33" s="64">
        <v>100</v>
      </c>
      <c r="F33" s="320">
        <f t="shared" si="7"/>
        <v>100</v>
      </c>
      <c r="G33" s="319">
        <v>100</v>
      </c>
      <c r="J33" s="320">
        <f t="shared" si="8"/>
        <v>100</v>
      </c>
      <c r="K33" s="319">
        <v>100</v>
      </c>
      <c r="P33" s="320">
        <f t="shared" si="9"/>
        <v>100</v>
      </c>
      <c r="R33" s="319">
        <v>100</v>
      </c>
      <c r="U33" s="320">
        <f t="shared" si="3"/>
        <v>100</v>
      </c>
    </row>
    <row r="34" spans="1:21" x14ac:dyDescent="0.35">
      <c r="A34" s="64" t="s">
        <v>2663</v>
      </c>
      <c r="B34" s="319" t="s">
        <v>2268</v>
      </c>
      <c r="C34" s="321" t="s">
        <v>2257</v>
      </c>
      <c r="D34" s="64">
        <v>100</v>
      </c>
      <c r="F34" s="320">
        <f t="shared" si="7"/>
        <v>100</v>
      </c>
      <c r="G34" s="319">
        <v>100</v>
      </c>
      <c r="J34" s="320">
        <f t="shared" si="8"/>
        <v>100</v>
      </c>
      <c r="K34" s="319">
        <v>100</v>
      </c>
      <c r="P34" s="320">
        <f t="shared" si="9"/>
        <v>100</v>
      </c>
      <c r="R34" s="319">
        <v>100</v>
      </c>
      <c r="U34" s="320">
        <f t="shared" ref="U34:U65" si="10">SUM(Q34:T34)</f>
        <v>100</v>
      </c>
    </row>
    <row r="35" spans="1:21" x14ac:dyDescent="0.35">
      <c r="A35" s="64" t="s">
        <v>2664</v>
      </c>
      <c r="B35" s="319" t="s">
        <v>2269</v>
      </c>
      <c r="C35" s="321" t="s">
        <v>2258</v>
      </c>
      <c r="D35" s="64">
        <v>100</v>
      </c>
      <c r="F35" s="320">
        <f t="shared" si="7"/>
        <v>100</v>
      </c>
      <c r="G35" s="319">
        <v>100</v>
      </c>
      <c r="J35" s="320">
        <f t="shared" si="8"/>
        <v>100</v>
      </c>
      <c r="K35" s="319">
        <v>100</v>
      </c>
      <c r="P35" s="320">
        <f t="shared" si="9"/>
        <v>100</v>
      </c>
      <c r="R35" s="319">
        <v>100</v>
      </c>
      <c r="U35" s="320">
        <f t="shared" si="10"/>
        <v>100</v>
      </c>
    </row>
    <row r="36" spans="1:21" x14ac:dyDescent="0.35">
      <c r="A36" s="64" t="s">
        <v>2264</v>
      </c>
      <c r="B36" s="319" t="s">
        <v>2305</v>
      </c>
      <c r="C36" s="321" t="s">
        <v>2301</v>
      </c>
      <c r="D36" s="64">
        <v>100</v>
      </c>
      <c r="F36" s="320">
        <f t="shared" si="7"/>
        <v>100</v>
      </c>
      <c r="G36" s="319">
        <v>100</v>
      </c>
      <c r="J36" s="320">
        <f t="shared" si="8"/>
        <v>100</v>
      </c>
      <c r="K36" s="319">
        <v>100</v>
      </c>
      <c r="P36" s="320">
        <f t="shared" si="9"/>
        <v>100</v>
      </c>
      <c r="R36" s="319">
        <v>100</v>
      </c>
      <c r="U36" s="320">
        <f t="shared" si="10"/>
        <v>100</v>
      </c>
    </row>
    <row r="37" spans="1:21" x14ac:dyDescent="0.35">
      <c r="B37" s="319" t="s">
        <v>2306</v>
      </c>
      <c r="C37" s="321" t="s">
        <v>2302</v>
      </c>
      <c r="D37" s="64">
        <v>100</v>
      </c>
      <c r="F37" s="320">
        <f t="shared" si="7"/>
        <v>100</v>
      </c>
      <c r="G37" s="64">
        <v>100</v>
      </c>
      <c r="J37" s="320">
        <f t="shared" si="8"/>
        <v>100</v>
      </c>
      <c r="K37" s="319">
        <v>50</v>
      </c>
      <c r="M37" s="319">
        <v>50</v>
      </c>
      <c r="P37" s="320">
        <f t="shared" si="9"/>
        <v>100</v>
      </c>
      <c r="R37" s="319">
        <v>100</v>
      </c>
      <c r="U37" s="320">
        <f t="shared" si="10"/>
        <v>100</v>
      </c>
    </row>
    <row r="38" spans="1:21" x14ac:dyDescent="0.35">
      <c r="A38" s="64" t="s">
        <v>2270</v>
      </c>
      <c r="B38" s="319" t="s">
        <v>2307</v>
      </c>
      <c r="C38" s="319" t="s">
        <v>2303</v>
      </c>
      <c r="D38" s="64">
        <v>100</v>
      </c>
      <c r="F38" s="320">
        <f t="shared" si="7"/>
        <v>100</v>
      </c>
      <c r="G38" s="64">
        <v>100</v>
      </c>
      <c r="J38" s="320">
        <f t="shared" si="8"/>
        <v>100</v>
      </c>
      <c r="K38" s="319">
        <v>50</v>
      </c>
      <c r="M38" s="319">
        <v>50</v>
      </c>
      <c r="P38" s="320">
        <f t="shared" si="9"/>
        <v>100</v>
      </c>
      <c r="R38" s="319">
        <v>100</v>
      </c>
      <c r="U38" s="320">
        <f t="shared" si="10"/>
        <v>100</v>
      </c>
    </row>
    <row r="39" spans="1:21" x14ac:dyDescent="0.35">
      <c r="A39" s="64" t="s">
        <v>2271</v>
      </c>
      <c r="B39" s="319" t="s">
        <v>2308</v>
      </c>
      <c r="C39" s="319" t="s">
        <v>2304</v>
      </c>
      <c r="D39" s="64">
        <v>100</v>
      </c>
      <c r="F39" s="320">
        <f t="shared" si="7"/>
        <v>100</v>
      </c>
      <c r="G39" s="64">
        <v>100</v>
      </c>
      <c r="J39" s="320">
        <f t="shared" si="8"/>
        <v>100</v>
      </c>
      <c r="K39" s="319">
        <v>50</v>
      </c>
      <c r="M39" s="319">
        <v>50</v>
      </c>
      <c r="P39" s="320">
        <f t="shared" si="9"/>
        <v>100</v>
      </c>
      <c r="R39" s="319">
        <v>100</v>
      </c>
      <c r="U39" s="320">
        <f t="shared" si="10"/>
        <v>100</v>
      </c>
    </row>
    <row r="40" spans="1:21" x14ac:dyDescent="0.35">
      <c r="A40" s="64" t="s">
        <v>2272</v>
      </c>
      <c r="B40" s="319" t="s">
        <v>2665</v>
      </c>
      <c r="C40" s="319" t="s">
        <v>2279</v>
      </c>
      <c r="D40" s="64">
        <v>100</v>
      </c>
      <c r="F40" s="320">
        <f t="shared" si="7"/>
        <v>100</v>
      </c>
      <c r="G40" s="64">
        <v>100</v>
      </c>
      <c r="J40" s="320">
        <f t="shared" si="8"/>
        <v>100</v>
      </c>
      <c r="K40" s="319">
        <v>50</v>
      </c>
      <c r="M40" s="319">
        <v>50</v>
      </c>
      <c r="P40" s="320">
        <f t="shared" si="9"/>
        <v>100</v>
      </c>
      <c r="R40" s="319">
        <v>100</v>
      </c>
      <c r="U40" s="320">
        <f t="shared" si="10"/>
        <v>100</v>
      </c>
    </row>
    <row r="41" spans="1:21" x14ac:dyDescent="0.35">
      <c r="A41" s="64" t="s">
        <v>2273</v>
      </c>
      <c r="B41" s="319" t="s">
        <v>2666</v>
      </c>
      <c r="C41" s="319" t="s">
        <v>2300</v>
      </c>
      <c r="D41" s="64">
        <v>100</v>
      </c>
      <c r="F41" s="320">
        <f t="shared" si="7"/>
        <v>100</v>
      </c>
      <c r="G41" s="64">
        <v>100</v>
      </c>
      <c r="J41" s="320">
        <f t="shared" si="8"/>
        <v>100</v>
      </c>
      <c r="K41" s="319">
        <v>50</v>
      </c>
      <c r="M41" s="319">
        <v>50</v>
      </c>
      <c r="P41" s="320">
        <f t="shared" si="9"/>
        <v>100</v>
      </c>
      <c r="R41" s="319">
        <v>100</v>
      </c>
      <c r="U41" s="320">
        <f t="shared" si="10"/>
        <v>100</v>
      </c>
    </row>
    <row r="42" spans="1:21" x14ac:dyDescent="0.35">
      <c r="A42" s="64" t="s">
        <v>2265</v>
      </c>
      <c r="B42" s="319" t="s">
        <v>2668</v>
      </c>
      <c r="C42" s="321" t="s">
        <v>2280</v>
      </c>
      <c r="D42" s="64">
        <v>100</v>
      </c>
      <c r="F42" s="320">
        <f t="shared" si="7"/>
        <v>100</v>
      </c>
      <c r="G42" s="319">
        <v>100</v>
      </c>
      <c r="J42" s="320">
        <f t="shared" si="8"/>
        <v>100</v>
      </c>
      <c r="K42" s="319">
        <v>100</v>
      </c>
      <c r="P42" s="320">
        <f t="shared" si="9"/>
        <v>100</v>
      </c>
      <c r="R42" s="319">
        <v>100</v>
      </c>
      <c r="U42" s="320">
        <f t="shared" si="10"/>
        <v>100</v>
      </c>
    </row>
    <row r="43" spans="1:21" x14ac:dyDescent="0.35">
      <c r="A43" s="64" t="s">
        <v>2266</v>
      </c>
      <c r="B43" s="319" t="s">
        <v>2670</v>
      </c>
      <c r="C43" s="321" t="s">
        <v>2282</v>
      </c>
      <c r="D43" s="64">
        <v>100</v>
      </c>
      <c r="F43" s="320">
        <f t="shared" si="7"/>
        <v>100</v>
      </c>
      <c r="G43" s="319">
        <v>100</v>
      </c>
      <c r="J43" s="320">
        <f t="shared" si="8"/>
        <v>100</v>
      </c>
      <c r="K43" s="319">
        <v>100</v>
      </c>
      <c r="P43" s="320">
        <f t="shared" si="9"/>
        <v>100</v>
      </c>
      <c r="R43" s="319">
        <v>100</v>
      </c>
      <c r="U43" s="320">
        <f t="shared" si="10"/>
        <v>100</v>
      </c>
    </row>
    <row r="44" spans="1:21" x14ac:dyDescent="0.35">
      <c r="A44" s="64" t="s">
        <v>2267</v>
      </c>
      <c r="B44" s="319" t="s">
        <v>2671</v>
      </c>
      <c r="C44" s="321" t="s">
        <v>2283</v>
      </c>
      <c r="D44" s="64">
        <v>100</v>
      </c>
      <c r="F44" s="320">
        <f t="shared" si="7"/>
        <v>100</v>
      </c>
      <c r="G44" s="319">
        <v>100</v>
      </c>
      <c r="J44" s="320">
        <f t="shared" si="8"/>
        <v>100</v>
      </c>
      <c r="K44" s="319">
        <v>100</v>
      </c>
      <c r="P44" s="320">
        <f t="shared" si="9"/>
        <v>100</v>
      </c>
      <c r="R44" s="319">
        <v>100</v>
      </c>
      <c r="U44" s="320">
        <f t="shared" si="10"/>
        <v>100</v>
      </c>
    </row>
    <row r="45" spans="1:21" x14ac:dyDescent="0.35">
      <c r="A45" s="64" t="s">
        <v>2268</v>
      </c>
      <c r="B45" s="319" t="s">
        <v>2672</v>
      </c>
      <c r="C45" s="321" t="s">
        <v>2284</v>
      </c>
      <c r="D45" s="64">
        <v>100</v>
      </c>
      <c r="F45" s="320">
        <f t="shared" si="7"/>
        <v>100</v>
      </c>
      <c r="G45" s="319">
        <v>100</v>
      </c>
      <c r="J45" s="320">
        <f t="shared" si="8"/>
        <v>100</v>
      </c>
      <c r="K45" s="319">
        <v>100</v>
      </c>
      <c r="P45" s="320">
        <f t="shared" si="9"/>
        <v>100</v>
      </c>
      <c r="R45" s="319">
        <v>100</v>
      </c>
      <c r="U45" s="320">
        <f t="shared" si="10"/>
        <v>100</v>
      </c>
    </row>
    <row r="46" spans="1:21" x14ac:dyDescent="0.35">
      <c r="A46" s="64" t="s">
        <v>2269</v>
      </c>
      <c r="B46" s="319" t="s">
        <v>2673</v>
      </c>
      <c r="C46" s="321" t="s">
        <v>2285</v>
      </c>
      <c r="D46" s="64">
        <v>100</v>
      </c>
      <c r="F46" s="320">
        <f t="shared" si="7"/>
        <v>100</v>
      </c>
      <c r="G46" s="319">
        <v>100</v>
      </c>
      <c r="J46" s="320">
        <f t="shared" si="8"/>
        <v>100</v>
      </c>
      <c r="K46" s="319">
        <v>100</v>
      </c>
      <c r="P46" s="320">
        <f t="shared" si="9"/>
        <v>100</v>
      </c>
      <c r="R46" s="319">
        <v>100</v>
      </c>
      <c r="U46" s="320">
        <f t="shared" si="10"/>
        <v>100</v>
      </c>
    </row>
    <row r="47" spans="1:21" x14ac:dyDescent="0.35">
      <c r="B47" s="319" t="s">
        <v>2674</v>
      </c>
      <c r="C47" s="321" t="s">
        <v>2286</v>
      </c>
      <c r="D47" s="64">
        <v>100</v>
      </c>
      <c r="F47" s="320">
        <f t="shared" si="7"/>
        <v>100</v>
      </c>
      <c r="G47" s="319">
        <v>100</v>
      </c>
      <c r="J47" s="320">
        <f t="shared" si="8"/>
        <v>100</v>
      </c>
      <c r="K47" s="319">
        <v>100</v>
      </c>
      <c r="P47" s="320">
        <f t="shared" si="9"/>
        <v>100</v>
      </c>
      <c r="R47" s="319">
        <v>100</v>
      </c>
      <c r="U47" s="320">
        <f t="shared" si="10"/>
        <v>100</v>
      </c>
    </row>
    <row r="48" spans="1:21" x14ac:dyDescent="0.35">
      <c r="A48" s="64" t="s">
        <v>2305</v>
      </c>
      <c r="B48" s="319" t="s">
        <v>2675</v>
      </c>
      <c r="C48" s="58" t="s">
        <v>2287</v>
      </c>
      <c r="D48" s="64">
        <v>100</v>
      </c>
      <c r="F48" s="320">
        <f t="shared" si="7"/>
        <v>100</v>
      </c>
      <c r="G48" s="319">
        <v>100</v>
      </c>
      <c r="J48" s="320">
        <f t="shared" si="8"/>
        <v>100</v>
      </c>
      <c r="K48" s="319">
        <v>100</v>
      </c>
      <c r="P48" s="320">
        <f t="shared" si="9"/>
        <v>100</v>
      </c>
      <c r="R48" s="319">
        <v>100</v>
      </c>
      <c r="U48" s="320">
        <f t="shared" si="10"/>
        <v>100</v>
      </c>
    </row>
    <row r="49" spans="1:21" x14ac:dyDescent="0.35">
      <c r="A49" s="64" t="s">
        <v>2306</v>
      </c>
      <c r="B49" s="319" t="s">
        <v>2676</v>
      </c>
      <c r="C49" s="58" t="s">
        <v>2288</v>
      </c>
      <c r="D49" s="64">
        <v>100</v>
      </c>
      <c r="F49" s="320">
        <f t="shared" si="7"/>
        <v>100</v>
      </c>
      <c r="G49" s="319">
        <v>100</v>
      </c>
      <c r="J49" s="320">
        <f t="shared" si="8"/>
        <v>100</v>
      </c>
      <c r="K49" s="319">
        <v>100</v>
      </c>
      <c r="P49" s="320">
        <f t="shared" si="9"/>
        <v>100</v>
      </c>
      <c r="R49" s="319">
        <v>100</v>
      </c>
      <c r="U49" s="320">
        <f t="shared" si="10"/>
        <v>100</v>
      </c>
    </row>
    <row r="50" spans="1:21" x14ac:dyDescent="0.35">
      <c r="A50" s="64" t="s">
        <v>2307</v>
      </c>
      <c r="B50" s="319" t="s">
        <v>2677</v>
      </c>
      <c r="C50" s="58" t="s">
        <v>2289</v>
      </c>
      <c r="D50" s="64">
        <v>50</v>
      </c>
      <c r="E50" s="319">
        <v>50</v>
      </c>
      <c r="F50" s="320">
        <f t="shared" si="7"/>
        <v>100</v>
      </c>
      <c r="G50" s="319">
        <v>50</v>
      </c>
      <c r="I50" s="319">
        <v>50</v>
      </c>
      <c r="J50" s="320">
        <f t="shared" si="8"/>
        <v>100</v>
      </c>
      <c r="K50" s="319">
        <v>50</v>
      </c>
      <c r="M50" s="319">
        <v>50</v>
      </c>
      <c r="P50" s="320">
        <f t="shared" si="9"/>
        <v>100</v>
      </c>
      <c r="R50" s="319">
        <v>100</v>
      </c>
      <c r="U50" s="320">
        <f t="shared" si="10"/>
        <v>100</v>
      </c>
    </row>
    <row r="51" spans="1:21" x14ac:dyDescent="0.35">
      <c r="A51" s="64" t="s">
        <v>2308</v>
      </c>
      <c r="B51" s="319" t="s">
        <v>2678</v>
      </c>
      <c r="C51" s="58" t="s">
        <v>2290</v>
      </c>
      <c r="D51" s="64">
        <v>50</v>
      </c>
      <c r="E51" s="319">
        <v>50</v>
      </c>
      <c r="F51" s="320">
        <f t="shared" si="7"/>
        <v>100</v>
      </c>
      <c r="G51" s="319">
        <v>50</v>
      </c>
      <c r="I51" s="319">
        <v>50</v>
      </c>
      <c r="J51" s="320">
        <f t="shared" si="8"/>
        <v>100</v>
      </c>
      <c r="K51" s="319">
        <v>50</v>
      </c>
      <c r="M51" s="319">
        <v>50</v>
      </c>
      <c r="P51" s="320">
        <f t="shared" si="9"/>
        <v>100</v>
      </c>
      <c r="R51" s="319">
        <v>100</v>
      </c>
      <c r="U51" s="320">
        <f t="shared" si="10"/>
        <v>100</v>
      </c>
    </row>
    <row r="52" spans="1:21" x14ac:dyDescent="0.35">
      <c r="A52" s="64" t="s">
        <v>2665</v>
      </c>
      <c r="B52" s="319" t="s">
        <v>2679</v>
      </c>
      <c r="C52" s="321" t="s">
        <v>2291</v>
      </c>
      <c r="D52" s="64">
        <v>100</v>
      </c>
      <c r="F52" s="320">
        <f t="shared" si="7"/>
        <v>100</v>
      </c>
      <c r="G52" s="319">
        <v>100</v>
      </c>
      <c r="J52" s="320">
        <f t="shared" si="8"/>
        <v>100</v>
      </c>
      <c r="K52" s="319">
        <v>100</v>
      </c>
      <c r="P52" s="320">
        <f t="shared" si="9"/>
        <v>100</v>
      </c>
      <c r="R52" s="319">
        <v>100</v>
      </c>
      <c r="U52" s="320">
        <f t="shared" si="10"/>
        <v>100</v>
      </c>
    </row>
    <row r="53" spans="1:21" x14ac:dyDescent="0.35">
      <c r="A53" s="64" t="s">
        <v>2666</v>
      </c>
      <c r="B53" s="319" t="s">
        <v>2680</v>
      </c>
      <c r="C53" s="321" t="s">
        <v>2292</v>
      </c>
      <c r="E53" s="319">
        <v>100</v>
      </c>
      <c r="F53" s="320">
        <f t="shared" si="7"/>
        <v>100</v>
      </c>
      <c r="H53" s="319">
        <v>100</v>
      </c>
      <c r="J53" s="320">
        <f t="shared" si="8"/>
        <v>100</v>
      </c>
      <c r="M53" s="319">
        <v>100</v>
      </c>
      <c r="P53" s="320">
        <f t="shared" si="9"/>
        <v>100</v>
      </c>
      <c r="R53" s="319">
        <v>100</v>
      </c>
      <c r="U53" s="320">
        <f t="shared" si="10"/>
        <v>100</v>
      </c>
    </row>
    <row r="54" spans="1:21" x14ac:dyDescent="0.35">
      <c r="A54" s="64" t="s">
        <v>2667</v>
      </c>
      <c r="B54" s="319" t="s">
        <v>2681</v>
      </c>
      <c r="C54" s="321" t="s">
        <v>2314</v>
      </c>
      <c r="E54" s="319">
        <v>100</v>
      </c>
      <c r="F54" s="320">
        <f t="shared" si="7"/>
        <v>100</v>
      </c>
      <c r="H54" s="319">
        <v>100</v>
      </c>
      <c r="J54" s="320">
        <f t="shared" si="8"/>
        <v>100</v>
      </c>
      <c r="M54" s="319">
        <v>100</v>
      </c>
      <c r="P54" s="320">
        <f t="shared" si="9"/>
        <v>100</v>
      </c>
      <c r="R54" s="319">
        <v>100</v>
      </c>
      <c r="U54" s="320">
        <f t="shared" si="10"/>
        <v>100</v>
      </c>
    </row>
    <row r="55" spans="1:21" x14ac:dyDescent="0.35">
      <c r="A55" s="64" t="s">
        <v>2668</v>
      </c>
      <c r="B55" s="319" t="s">
        <v>2682</v>
      </c>
      <c r="C55" s="321" t="s">
        <v>2293</v>
      </c>
      <c r="D55" s="64">
        <v>100</v>
      </c>
      <c r="F55" s="320">
        <f t="shared" si="7"/>
        <v>100</v>
      </c>
      <c r="G55" s="319">
        <v>100</v>
      </c>
      <c r="J55" s="320">
        <f t="shared" si="8"/>
        <v>100</v>
      </c>
      <c r="K55" s="319">
        <v>100</v>
      </c>
      <c r="P55" s="320">
        <f t="shared" si="9"/>
        <v>100</v>
      </c>
      <c r="R55" s="319">
        <v>100</v>
      </c>
      <c r="U55" s="320">
        <f t="shared" si="10"/>
        <v>100</v>
      </c>
    </row>
    <row r="56" spans="1:21" x14ac:dyDescent="0.35">
      <c r="A56" s="64" t="s">
        <v>2669</v>
      </c>
      <c r="B56" s="319" t="s">
        <v>2683</v>
      </c>
      <c r="C56" s="321" t="s">
        <v>2294</v>
      </c>
      <c r="D56" s="64">
        <v>100</v>
      </c>
      <c r="F56" s="320">
        <f t="shared" ref="F56:F87" si="11">SUM(D56:E56)</f>
        <v>100</v>
      </c>
      <c r="G56" s="319">
        <v>100</v>
      </c>
      <c r="J56" s="320">
        <f t="shared" ref="J56:J87" si="12">SUM(G56:I56)</f>
        <v>100</v>
      </c>
      <c r="K56" s="319">
        <v>100</v>
      </c>
      <c r="P56" s="320">
        <f t="shared" ref="P56:P87" si="13">SUM(K56:O56)</f>
        <v>100</v>
      </c>
      <c r="R56" s="319">
        <v>100</v>
      </c>
      <c r="U56" s="320">
        <f t="shared" si="10"/>
        <v>100</v>
      </c>
    </row>
    <row r="57" spans="1:21" x14ac:dyDescent="0.35">
      <c r="A57" s="64" t="s">
        <v>2670</v>
      </c>
      <c r="B57" s="319" t="s">
        <v>2684</v>
      </c>
      <c r="C57" s="321" t="s">
        <v>2295</v>
      </c>
      <c r="D57" s="64">
        <v>100</v>
      </c>
      <c r="F57" s="320">
        <f t="shared" si="11"/>
        <v>100</v>
      </c>
      <c r="G57" s="319">
        <v>100</v>
      </c>
      <c r="J57" s="320">
        <f t="shared" si="12"/>
        <v>100</v>
      </c>
      <c r="K57" s="319">
        <v>100</v>
      </c>
      <c r="P57" s="320">
        <f t="shared" si="13"/>
        <v>100</v>
      </c>
      <c r="R57" s="319">
        <v>100</v>
      </c>
      <c r="U57" s="320">
        <f t="shared" si="10"/>
        <v>100</v>
      </c>
    </row>
    <row r="58" spans="1:21" x14ac:dyDescent="0.35">
      <c r="A58" s="64" t="s">
        <v>2671</v>
      </c>
      <c r="B58" s="319" t="s">
        <v>2685</v>
      </c>
      <c r="C58" s="321" t="s">
        <v>2296</v>
      </c>
      <c r="D58" s="64">
        <v>100</v>
      </c>
      <c r="F58" s="320">
        <f t="shared" si="11"/>
        <v>100</v>
      </c>
      <c r="G58" s="319">
        <v>100</v>
      </c>
      <c r="J58" s="320">
        <f t="shared" si="12"/>
        <v>100</v>
      </c>
      <c r="K58" s="319">
        <v>100</v>
      </c>
      <c r="P58" s="320">
        <f t="shared" si="13"/>
        <v>100</v>
      </c>
      <c r="R58" s="319">
        <v>100</v>
      </c>
      <c r="U58" s="320">
        <f t="shared" si="10"/>
        <v>100</v>
      </c>
    </row>
    <row r="59" spans="1:21" x14ac:dyDescent="0.35">
      <c r="A59" s="64" t="s">
        <v>2672</v>
      </c>
      <c r="B59" s="319" t="s">
        <v>2686</v>
      </c>
      <c r="C59" s="321" t="s">
        <v>2297</v>
      </c>
      <c r="D59" s="64">
        <v>100</v>
      </c>
      <c r="F59" s="320">
        <f t="shared" si="11"/>
        <v>100</v>
      </c>
      <c r="G59" s="319">
        <v>100</v>
      </c>
      <c r="J59" s="320">
        <f t="shared" si="12"/>
        <v>100</v>
      </c>
      <c r="K59" s="319">
        <v>100</v>
      </c>
      <c r="P59" s="320">
        <f t="shared" si="13"/>
        <v>100</v>
      </c>
      <c r="R59" s="319">
        <v>100</v>
      </c>
      <c r="U59" s="320">
        <f t="shared" si="10"/>
        <v>100</v>
      </c>
    </row>
    <row r="60" spans="1:21" x14ac:dyDescent="0.35">
      <c r="A60" s="64" t="s">
        <v>2673</v>
      </c>
      <c r="B60" s="319" t="s">
        <v>2687</v>
      </c>
      <c r="C60" s="321" t="s">
        <v>2298</v>
      </c>
      <c r="D60" s="64">
        <v>100</v>
      </c>
      <c r="F60" s="320">
        <f t="shared" si="11"/>
        <v>100</v>
      </c>
      <c r="G60" s="319">
        <v>100</v>
      </c>
      <c r="J60" s="320">
        <f t="shared" si="12"/>
        <v>100</v>
      </c>
      <c r="K60" s="319">
        <v>100</v>
      </c>
      <c r="P60" s="320">
        <f t="shared" si="13"/>
        <v>100</v>
      </c>
      <c r="R60" s="319">
        <v>100</v>
      </c>
      <c r="U60" s="320">
        <f t="shared" si="10"/>
        <v>100</v>
      </c>
    </row>
    <row r="61" spans="1:21" x14ac:dyDescent="0.35">
      <c r="A61" s="64" t="s">
        <v>2674</v>
      </c>
      <c r="B61" s="319" t="s">
        <v>2688</v>
      </c>
      <c r="C61" s="321" t="s">
        <v>2313</v>
      </c>
      <c r="D61" s="64">
        <v>100</v>
      </c>
      <c r="F61" s="320">
        <f t="shared" si="11"/>
        <v>100</v>
      </c>
      <c r="G61" s="319">
        <v>100</v>
      </c>
      <c r="J61" s="320">
        <f t="shared" si="12"/>
        <v>100</v>
      </c>
      <c r="K61" s="319">
        <v>100</v>
      </c>
      <c r="P61" s="320">
        <f t="shared" si="13"/>
        <v>100</v>
      </c>
      <c r="R61" s="319">
        <v>100</v>
      </c>
      <c r="U61" s="320">
        <f t="shared" si="10"/>
        <v>100</v>
      </c>
    </row>
    <row r="62" spans="1:21" x14ac:dyDescent="0.35">
      <c r="A62" s="64" t="s">
        <v>2675</v>
      </c>
      <c r="B62" s="319" t="s">
        <v>2689</v>
      </c>
      <c r="C62" s="321" t="s">
        <v>2315</v>
      </c>
      <c r="D62" s="64">
        <v>100</v>
      </c>
      <c r="F62" s="320">
        <f t="shared" si="11"/>
        <v>100</v>
      </c>
      <c r="G62" s="319">
        <v>100</v>
      </c>
      <c r="J62" s="320">
        <f t="shared" si="12"/>
        <v>100</v>
      </c>
      <c r="K62" s="319">
        <v>100</v>
      </c>
      <c r="P62" s="320">
        <f t="shared" si="13"/>
        <v>100</v>
      </c>
      <c r="R62" s="319">
        <v>100</v>
      </c>
      <c r="U62" s="320">
        <f t="shared" si="10"/>
        <v>100</v>
      </c>
    </row>
    <row r="63" spans="1:21" x14ac:dyDescent="0.35">
      <c r="A63" s="64" t="s">
        <v>2676</v>
      </c>
      <c r="B63" s="319" t="s">
        <v>2690</v>
      </c>
      <c r="C63" s="321" t="s">
        <v>2316</v>
      </c>
      <c r="D63" s="64">
        <v>100</v>
      </c>
      <c r="F63" s="320">
        <f t="shared" si="11"/>
        <v>100</v>
      </c>
      <c r="G63" s="319">
        <v>100</v>
      </c>
      <c r="J63" s="320">
        <f t="shared" si="12"/>
        <v>100</v>
      </c>
      <c r="K63" s="319">
        <v>100</v>
      </c>
      <c r="P63" s="320">
        <f t="shared" si="13"/>
        <v>100</v>
      </c>
      <c r="R63" s="319">
        <v>100</v>
      </c>
      <c r="U63" s="320">
        <f t="shared" si="10"/>
        <v>100</v>
      </c>
    </row>
    <row r="64" spans="1:21" x14ac:dyDescent="0.35">
      <c r="A64" s="64" t="s">
        <v>2677</v>
      </c>
      <c r="B64" s="319" t="s">
        <v>2691</v>
      </c>
      <c r="C64" s="321" t="s">
        <v>2317</v>
      </c>
      <c r="D64" s="64">
        <v>100</v>
      </c>
      <c r="F64" s="320">
        <f t="shared" si="11"/>
        <v>100</v>
      </c>
      <c r="G64" s="319">
        <v>100</v>
      </c>
      <c r="J64" s="320">
        <f t="shared" si="12"/>
        <v>100</v>
      </c>
      <c r="K64" s="319">
        <v>100</v>
      </c>
      <c r="P64" s="320">
        <f t="shared" si="13"/>
        <v>100</v>
      </c>
      <c r="R64" s="319">
        <v>100</v>
      </c>
      <c r="U64" s="320">
        <f t="shared" si="10"/>
        <v>100</v>
      </c>
    </row>
    <row r="65" spans="1:21" x14ac:dyDescent="0.35">
      <c r="A65" s="64" t="s">
        <v>2678</v>
      </c>
      <c r="B65" s="319" t="s">
        <v>2692</v>
      </c>
      <c r="C65" s="321" t="s">
        <v>2318</v>
      </c>
      <c r="D65" s="64">
        <v>100</v>
      </c>
      <c r="F65" s="320">
        <f t="shared" si="11"/>
        <v>100</v>
      </c>
      <c r="G65" s="319">
        <v>100</v>
      </c>
      <c r="J65" s="320">
        <f t="shared" si="12"/>
        <v>100</v>
      </c>
      <c r="K65" s="319">
        <v>100</v>
      </c>
      <c r="P65" s="320">
        <f t="shared" si="13"/>
        <v>100</v>
      </c>
      <c r="R65" s="319">
        <v>100</v>
      </c>
      <c r="U65" s="320">
        <f t="shared" si="10"/>
        <v>100</v>
      </c>
    </row>
    <row r="66" spans="1:21" x14ac:dyDescent="0.35">
      <c r="A66" s="64" t="s">
        <v>2679</v>
      </c>
      <c r="B66" s="319" t="s">
        <v>2693</v>
      </c>
      <c r="C66" s="321" t="s">
        <v>2319</v>
      </c>
      <c r="D66" s="64">
        <v>100</v>
      </c>
      <c r="F66" s="320">
        <f t="shared" si="11"/>
        <v>100</v>
      </c>
      <c r="G66" s="319">
        <v>100</v>
      </c>
      <c r="J66" s="320">
        <f t="shared" si="12"/>
        <v>100</v>
      </c>
      <c r="K66" s="319">
        <v>100</v>
      </c>
      <c r="P66" s="320">
        <f t="shared" si="13"/>
        <v>100</v>
      </c>
      <c r="R66" s="319">
        <v>100</v>
      </c>
      <c r="U66" s="320">
        <f t="shared" ref="U66:U97" si="14">SUM(Q66:T66)</f>
        <v>100</v>
      </c>
    </row>
    <row r="67" spans="1:21" x14ac:dyDescent="0.35">
      <c r="A67" s="64" t="s">
        <v>2680</v>
      </c>
      <c r="B67" s="319" t="s">
        <v>2638</v>
      </c>
      <c r="C67" s="321" t="s">
        <v>2553</v>
      </c>
      <c r="D67" s="64">
        <v>100</v>
      </c>
      <c r="F67" s="320">
        <f t="shared" si="11"/>
        <v>100</v>
      </c>
      <c r="G67" s="319">
        <v>100</v>
      </c>
      <c r="J67" s="320">
        <f t="shared" si="12"/>
        <v>100</v>
      </c>
      <c r="K67" s="319">
        <v>100</v>
      </c>
      <c r="P67" s="320">
        <f t="shared" si="13"/>
        <v>100</v>
      </c>
      <c r="R67" s="319">
        <v>100</v>
      </c>
      <c r="U67" s="320">
        <f t="shared" si="14"/>
        <v>100</v>
      </c>
    </row>
    <row r="68" spans="1:21" x14ac:dyDescent="0.35">
      <c r="A68" s="64" t="s">
        <v>2681</v>
      </c>
      <c r="B68" s="319" t="s">
        <v>2551</v>
      </c>
      <c r="C68" s="321" t="s">
        <v>2554</v>
      </c>
      <c r="D68" s="64">
        <v>100</v>
      </c>
      <c r="F68" s="320">
        <f t="shared" si="11"/>
        <v>100</v>
      </c>
      <c r="G68" s="319">
        <v>100</v>
      </c>
      <c r="J68" s="320">
        <f t="shared" si="12"/>
        <v>100</v>
      </c>
      <c r="K68" s="319">
        <v>100</v>
      </c>
      <c r="P68" s="320">
        <f t="shared" si="13"/>
        <v>100</v>
      </c>
      <c r="R68" s="319">
        <v>100</v>
      </c>
      <c r="U68" s="320">
        <f t="shared" si="14"/>
        <v>100</v>
      </c>
    </row>
    <row r="69" spans="1:21" x14ac:dyDescent="0.35">
      <c r="A69" s="64" t="s">
        <v>2682</v>
      </c>
      <c r="B69" s="319" t="s">
        <v>2552</v>
      </c>
      <c r="C69" s="321" t="s">
        <v>2555</v>
      </c>
      <c r="D69" s="64">
        <v>100</v>
      </c>
      <c r="F69" s="320">
        <f t="shared" si="11"/>
        <v>100</v>
      </c>
      <c r="G69" s="319">
        <v>100</v>
      </c>
      <c r="J69" s="320">
        <f t="shared" si="12"/>
        <v>100</v>
      </c>
      <c r="K69" s="319">
        <v>100</v>
      </c>
      <c r="P69" s="320">
        <f t="shared" si="13"/>
        <v>100</v>
      </c>
      <c r="R69" s="319">
        <v>100</v>
      </c>
      <c r="U69" s="320">
        <f t="shared" si="14"/>
        <v>100</v>
      </c>
    </row>
    <row r="70" spans="1:21" x14ac:dyDescent="0.35">
      <c r="A70" s="64" t="s">
        <v>2683</v>
      </c>
      <c r="B70" s="319" t="s">
        <v>2694</v>
      </c>
      <c r="C70" s="321" t="s">
        <v>2321</v>
      </c>
      <c r="D70" s="64">
        <v>100</v>
      </c>
      <c r="F70" s="320">
        <f t="shared" si="11"/>
        <v>100</v>
      </c>
      <c r="G70" s="319">
        <v>100</v>
      </c>
      <c r="J70" s="320">
        <f t="shared" si="12"/>
        <v>100</v>
      </c>
      <c r="K70" s="319">
        <v>100</v>
      </c>
      <c r="P70" s="320">
        <f t="shared" si="13"/>
        <v>100</v>
      </c>
      <c r="R70" s="319">
        <v>100</v>
      </c>
      <c r="U70" s="320">
        <f t="shared" si="14"/>
        <v>100</v>
      </c>
    </row>
    <row r="71" spans="1:21" x14ac:dyDescent="0.35">
      <c r="A71" s="64" t="s">
        <v>2684</v>
      </c>
      <c r="B71" s="319" t="s">
        <v>2695</v>
      </c>
      <c r="C71" s="321" t="s">
        <v>2322</v>
      </c>
      <c r="D71" s="64">
        <v>100</v>
      </c>
      <c r="F71" s="320">
        <f t="shared" si="11"/>
        <v>100</v>
      </c>
      <c r="G71" s="319">
        <v>100</v>
      </c>
      <c r="J71" s="320">
        <f t="shared" si="12"/>
        <v>100</v>
      </c>
      <c r="K71" s="319">
        <v>100</v>
      </c>
      <c r="P71" s="320">
        <f t="shared" si="13"/>
        <v>100</v>
      </c>
      <c r="R71" s="319">
        <v>100</v>
      </c>
      <c r="U71" s="320">
        <f t="shared" si="14"/>
        <v>100</v>
      </c>
    </row>
    <row r="72" spans="1:21" x14ac:dyDescent="0.35">
      <c r="A72" s="64" t="s">
        <v>2685</v>
      </c>
      <c r="B72" s="319" t="s">
        <v>2696</v>
      </c>
      <c r="C72" s="321" t="s">
        <v>2323</v>
      </c>
      <c r="D72" s="64">
        <v>100</v>
      </c>
      <c r="F72" s="320">
        <f t="shared" si="11"/>
        <v>100</v>
      </c>
      <c r="G72" s="319">
        <v>100</v>
      </c>
      <c r="J72" s="320">
        <f t="shared" si="12"/>
        <v>100</v>
      </c>
      <c r="K72" s="319">
        <v>100</v>
      </c>
      <c r="P72" s="320">
        <f t="shared" si="13"/>
        <v>100</v>
      </c>
      <c r="R72" s="319">
        <v>100</v>
      </c>
      <c r="U72" s="320">
        <f t="shared" si="14"/>
        <v>100</v>
      </c>
    </row>
    <row r="73" spans="1:21" x14ac:dyDescent="0.35">
      <c r="A73" s="64" t="s">
        <v>2686</v>
      </c>
      <c r="B73" s="319" t="s">
        <v>2697</v>
      </c>
      <c r="C73" s="321" t="s">
        <v>2324</v>
      </c>
      <c r="D73" s="64">
        <v>100</v>
      </c>
      <c r="F73" s="320">
        <f t="shared" si="11"/>
        <v>100</v>
      </c>
      <c r="G73" s="319">
        <v>100</v>
      </c>
      <c r="J73" s="320">
        <f t="shared" si="12"/>
        <v>100</v>
      </c>
      <c r="K73" s="319">
        <v>100</v>
      </c>
      <c r="P73" s="320">
        <f t="shared" si="13"/>
        <v>100</v>
      </c>
      <c r="R73" s="319">
        <v>100</v>
      </c>
      <c r="U73" s="320">
        <f t="shared" si="14"/>
        <v>100</v>
      </c>
    </row>
    <row r="74" spans="1:21" x14ac:dyDescent="0.35">
      <c r="A74" s="64" t="s">
        <v>2687</v>
      </c>
      <c r="B74" s="319" t="s">
        <v>2698</v>
      </c>
      <c r="C74" s="321" t="s">
        <v>2325</v>
      </c>
      <c r="D74" s="64">
        <v>100</v>
      </c>
      <c r="F74" s="320">
        <f t="shared" si="11"/>
        <v>100</v>
      </c>
      <c r="G74" s="319">
        <v>100</v>
      </c>
      <c r="J74" s="320">
        <f t="shared" si="12"/>
        <v>100</v>
      </c>
      <c r="K74" s="319">
        <v>100</v>
      </c>
      <c r="P74" s="320">
        <f t="shared" si="13"/>
        <v>100</v>
      </c>
      <c r="R74" s="319">
        <v>100</v>
      </c>
      <c r="U74" s="320">
        <f t="shared" si="14"/>
        <v>100</v>
      </c>
    </row>
    <row r="75" spans="1:21" x14ac:dyDescent="0.35">
      <c r="A75" s="64" t="s">
        <v>2688</v>
      </c>
      <c r="B75" s="319" t="s">
        <v>2699</v>
      </c>
      <c r="C75" s="321" t="s">
        <v>2326</v>
      </c>
      <c r="D75" s="64">
        <v>100</v>
      </c>
      <c r="F75" s="320">
        <f t="shared" si="11"/>
        <v>100</v>
      </c>
      <c r="G75" s="319">
        <v>100</v>
      </c>
      <c r="J75" s="320">
        <f t="shared" si="12"/>
        <v>100</v>
      </c>
      <c r="K75" s="319">
        <v>100</v>
      </c>
      <c r="P75" s="320">
        <f t="shared" si="13"/>
        <v>100</v>
      </c>
      <c r="R75" s="319">
        <v>100</v>
      </c>
      <c r="U75" s="320">
        <f t="shared" si="14"/>
        <v>100</v>
      </c>
    </row>
    <row r="76" spans="1:21" x14ac:dyDescent="0.35">
      <c r="A76" s="344"/>
      <c r="B76" s="345" t="s">
        <v>2700</v>
      </c>
      <c r="C76" s="345" t="s">
        <v>2327</v>
      </c>
      <c r="D76" s="64">
        <v>100</v>
      </c>
      <c r="F76" s="320">
        <f t="shared" si="11"/>
        <v>100</v>
      </c>
      <c r="G76" s="319">
        <v>100</v>
      </c>
      <c r="J76" s="320">
        <f t="shared" si="12"/>
        <v>100</v>
      </c>
      <c r="K76" s="319">
        <v>100</v>
      </c>
      <c r="P76" s="320">
        <f t="shared" si="13"/>
        <v>100</v>
      </c>
      <c r="R76" s="319">
        <v>100</v>
      </c>
      <c r="U76" s="320">
        <f t="shared" si="14"/>
        <v>100</v>
      </c>
    </row>
    <row r="77" spans="1:21" x14ac:dyDescent="0.35">
      <c r="A77" s="64" t="s">
        <v>2689</v>
      </c>
      <c r="B77" s="319" t="s">
        <v>2701</v>
      </c>
      <c r="C77" s="321" t="s">
        <v>2328</v>
      </c>
      <c r="D77" s="64">
        <v>100</v>
      </c>
      <c r="F77" s="320">
        <f t="shared" si="11"/>
        <v>100</v>
      </c>
      <c r="G77" s="319">
        <v>100</v>
      </c>
      <c r="J77" s="320">
        <f t="shared" si="12"/>
        <v>100</v>
      </c>
      <c r="K77" s="319">
        <v>100</v>
      </c>
      <c r="P77" s="320">
        <f t="shared" si="13"/>
        <v>100</v>
      </c>
      <c r="R77" s="319">
        <v>100</v>
      </c>
      <c r="U77" s="320">
        <f t="shared" si="14"/>
        <v>100</v>
      </c>
    </row>
    <row r="78" spans="1:21" x14ac:dyDescent="0.35">
      <c r="A78" s="64" t="s">
        <v>2690</v>
      </c>
      <c r="B78" s="319" t="s">
        <v>2702</v>
      </c>
      <c r="C78" s="321" t="s">
        <v>2329</v>
      </c>
      <c r="D78" s="64">
        <v>100</v>
      </c>
      <c r="F78" s="320">
        <f t="shared" si="11"/>
        <v>100</v>
      </c>
      <c r="G78" s="319">
        <v>100</v>
      </c>
      <c r="J78" s="320">
        <f t="shared" si="12"/>
        <v>100</v>
      </c>
      <c r="K78" s="319">
        <v>100</v>
      </c>
      <c r="P78" s="320">
        <f t="shared" si="13"/>
        <v>100</v>
      </c>
      <c r="R78" s="319">
        <v>100</v>
      </c>
      <c r="U78" s="320">
        <f t="shared" si="14"/>
        <v>100</v>
      </c>
    </row>
    <row r="79" spans="1:21" x14ac:dyDescent="0.35">
      <c r="A79" s="64" t="s">
        <v>2691</v>
      </c>
      <c r="B79" s="319" t="s">
        <v>2703</v>
      </c>
      <c r="C79" s="321" t="s">
        <v>2330</v>
      </c>
      <c r="D79" s="64">
        <v>100</v>
      </c>
      <c r="F79" s="320">
        <f t="shared" si="11"/>
        <v>100</v>
      </c>
      <c r="G79" s="319">
        <v>100</v>
      </c>
      <c r="J79" s="320">
        <f t="shared" si="12"/>
        <v>100</v>
      </c>
      <c r="K79" s="319">
        <v>100</v>
      </c>
      <c r="P79" s="320">
        <f t="shared" si="13"/>
        <v>100</v>
      </c>
      <c r="R79" s="319">
        <v>100</v>
      </c>
      <c r="U79" s="320">
        <f t="shared" si="14"/>
        <v>100</v>
      </c>
    </row>
    <row r="80" spans="1:21" x14ac:dyDescent="0.35">
      <c r="A80" s="64" t="s">
        <v>2692</v>
      </c>
      <c r="B80" s="319" t="s">
        <v>2704</v>
      </c>
      <c r="C80" s="321" t="s">
        <v>2331</v>
      </c>
      <c r="D80" s="64">
        <v>100</v>
      </c>
      <c r="F80" s="320">
        <f t="shared" si="11"/>
        <v>100</v>
      </c>
      <c r="G80" s="319">
        <v>100</v>
      </c>
      <c r="J80" s="320">
        <f t="shared" si="12"/>
        <v>100</v>
      </c>
      <c r="K80" s="319">
        <v>100</v>
      </c>
      <c r="P80" s="320">
        <f t="shared" si="13"/>
        <v>100</v>
      </c>
      <c r="R80" s="319">
        <v>100</v>
      </c>
      <c r="U80" s="320">
        <f t="shared" si="14"/>
        <v>100</v>
      </c>
    </row>
    <row r="81" spans="1:21" x14ac:dyDescent="0.35">
      <c r="A81" s="64" t="s">
        <v>2693</v>
      </c>
      <c r="B81" s="319" t="s">
        <v>2705</v>
      </c>
      <c r="C81" s="321" t="s">
        <v>2332</v>
      </c>
      <c r="D81" s="64">
        <v>100</v>
      </c>
      <c r="F81" s="320">
        <f t="shared" si="11"/>
        <v>100</v>
      </c>
      <c r="G81" s="319">
        <v>100</v>
      </c>
      <c r="J81" s="320">
        <f t="shared" si="12"/>
        <v>100</v>
      </c>
      <c r="K81" s="319">
        <v>100</v>
      </c>
      <c r="P81" s="320">
        <f t="shared" si="13"/>
        <v>100</v>
      </c>
      <c r="R81" s="319">
        <v>100</v>
      </c>
      <c r="U81" s="320">
        <f t="shared" si="14"/>
        <v>100</v>
      </c>
    </row>
    <row r="82" spans="1:21" x14ac:dyDescent="0.35">
      <c r="B82" s="319" t="s">
        <v>2706</v>
      </c>
      <c r="C82" s="321" t="s">
        <v>2333</v>
      </c>
      <c r="D82" s="64">
        <v>100</v>
      </c>
      <c r="F82" s="320">
        <f t="shared" si="11"/>
        <v>100</v>
      </c>
      <c r="G82" s="319">
        <v>100</v>
      </c>
      <c r="J82" s="320">
        <f t="shared" si="12"/>
        <v>100</v>
      </c>
      <c r="K82" s="319">
        <v>100</v>
      </c>
      <c r="P82" s="320">
        <f t="shared" si="13"/>
        <v>100</v>
      </c>
      <c r="R82" s="319">
        <v>100</v>
      </c>
      <c r="U82" s="320">
        <f t="shared" si="14"/>
        <v>100</v>
      </c>
    </row>
    <row r="83" spans="1:21" x14ac:dyDescent="0.35">
      <c r="A83" s="265" t="s">
        <v>2638</v>
      </c>
      <c r="B83" s="266" t="s">
        <v>2707</v>
      </c>
      <c r="C83" s="321" t="s">
        <v>2335</v>
      </c>
      <c r="D83" s="64">
        <v>100</v>
      </c>
      <c r="F83" s="320">
        <f t="shared" si="11"/>
        <v>100</v>
      </c>
      <c r="G83" s="319">
        <v>100</v>
      </c>
      <c r="J83" s="320">
        <f t="shared" si="12"/>
        <v>100</v>
      </c>
      <c r="K83" s="319">
        <v>100</v>
      </c>
      <c r="P83" s="320">
        <f t="shared" si="13"/>
        <v>100</v>
      </c>
      <c r="R83" s="319">
        <v>100</v>
      </c>
      <c r="U83" s="320">
        <f t="shared" si="14"/>
        <v>100</v>
      </c>
    </row>
    <row r="84" spans="1:21" x14ac:dyDescent="0.35">
      <c r="A84" s="265" t="s">
        <v>2551</v>
      </c>
      <c r="B84" s="266" t="s">
        <v>2708</v>
      </c>
      <c r="C84" s="321" t="s">
        <v>2334</v>
      </c>
      <c r="D84" s="64">
        <v>100</v>
      </c>
      <c r="F84" s="320">
        <f t="shared" si="11"/>
        <v>100</v>
      </c>
      <c r="G84" s="319">
        <v>100</v>
      </c>
      <c r="J84" s="320">
        <f t="shared" si="12"/>
        <v>100</v>
      </c>
      <c r="K84" s="319">
        <v>100</v>
      </c>
      <c r="P84" s="320">
        <f t="shared" si="13"/>
        <v>100</v>
      </c>
      <c r="R84" s="319">
        <v>100</v>
      </c>
      <c r="U84" s="320">
        <f t="shared" si="14"/>
        <v>100</v>
      </c>
    </row>
    <row r="85" spans="1:21" x14ac:dyDescent="0.35">
      <c r="A85" s="265" t="s">
        <v>2552</v>
      </c>
      <c r="B85" s="266" t="s">
        <v>2709</v>
      </c>
      <c r="C85" s="321" t="s">
        <v>2336</v>
      </c>
      <c r="D85" s="64">
        <v>100</v>
      </c>
      <c r="F85" s="320">
        <f t="shared" si="11"/>
        <v>100</v>
      </c>
      <c r="G85" s="319">
        <v>100</v>
      </c>
      <c r="J85" s="320">
        <f t="shared" si="12"/>
        <v>100</v>
      </c>
      <c r="K85" s="319">
        <v>100</v>
      </c>
      <c r="P85" s="320">
        <f t="shared" si="13"/>
        <v>100</v>
      </c>
      <c r="R85" s="319">
        <v>100</v>
      </c>
      <c r="U85" s="320">
        <f t="shared" si="14"/>
        <v>100</v>
      </c>
    </row>
    <row r="86" spans="1:21" x14ac:dyDescent="0.35">
      <c r="A86" s="64" t="s">
        <v>2694</v>
      </c>
      <c r="B86" s="319" t="s">
        <v>2710</v>
      </c>
      <c r="C86" s="321" t="s">
        <v>2337</v>
      </c>
      <c r="D86" s="64">
        <v>100</v>
      </c>
      <c r="F86" s="320">
        <f t="shared" si="11"/>
        <v>100</v>
      </c>
      <c r="G86" s="319">
        <v>100</v>
      </c>
      <c r="J86" s="320">
        <f t="shared" si="12"/>
        <v>100</v>
      </c>
      <c r="K86" s="319">
        <v>100</v>
      </c>
      <c r="P86" s="320">
        <f t="shared" si="13"/>
        <v>100</v>
      </c>
      <c r="R86" s="319">
        <v>100</v>
      </c>
      <c r="U86" s="320">
        <f t="shared" si="14"/>
        <v>100</v>
      </c>
    </row>
    <row r="87" spans="1:21" x14ac:dyDescent="0.35">
      <c r="A87" s="64" t="s">
        <v>2695</v>
      </c>
      <c r="B87" s="319" t="s">
        <v>2717</v>
      </c>
      <c r="C87" s="321" t="s">
        <v>2352</v>
      </c>
      <c r="D87" s="64">
        <v>100</v>
      </c>
      <c r="F87" s="320">
        <f t="shared" si="11"/>
        <v>100</v>
      </c>
      <c r="G87" s="319">
        <v>100</v>
      </c>
      <c r="J87" s="320">
        <f t="shared" si="12"/>
        <v>100</v>
      </c>
      <c r="K87" s="319">
        <v>100</v>
      </c>
      <c r="P87" s="320">
        <f t="shared" si="13"/>
        <v>100</v>
      </c>
      <c r="R87" s="319">
        <v>100</v>
      </c>
      <c r="U87" s="320">
        <f t="shared" si="14"/>
        <v>100</v>
      </c>
    </row>
    <row r="88" spans="1:21" x14ac:dyDescent="0.35">
      <c r="A88" s="64" t="s">
        <v>2696</v>
      </c>
      <c r="B88" s="319" t="s">
        <v>2718</v>
      </c>
      <c r="C88" s="321" t="s">
        <v>2353</v>
      </c>
      <c r="D88" s="64">
        <v>100</v>
      </c>
      <c r="F88" s="320">
        <f t="shared" ref="F88:F119" si="15">SUM(D88:E88)</f>
        <v>100</v>
      </c>
      <c r="G88" s="319">
        <v>100</v>
      </c>
      <c r="J88" s="320">
        <f t="shared" ref="J88:J119" si="16">SUM(G88:I88)</f>
        <v>100</v>
      </c>
      <c r="K88" s="319">
        <v>100</v>
      </c>
      <c r="P88" s="320">
        <f t="shared" ref="P88:P119" si="17">SUM(K88:O88)</f>
        <v>100</v>
      </c>
      <c r="R88" s="319">
        <v>100</v>
      </c>
      <c r="U88" s="320">
        <f t="shared" si="14"/>
        <v>100</v>
      </c>
    </row>
    <row r="89" spans="1:21" x14ac:dyDescent="0.35">
      <c r="A89" s="64" t="s">
        <v>2697</v>
      </c>
      <c r="B89" s="319" t="s">
        <v>2719</v>
      </c>
      <c r="C89" s="321" t="s">
        <v>2354</v>
      </c>
      <c r="D89" s="64">
        <v>100</v>
      </c>
      <c r="F89" s="320">
        <f t="shared" si="15"/>
        <v>100</v>
      </c>
      <c r="G89" s="319">
        <v>100</v>
      </c>
      <c r="J89" s="320">
        <f t="shared" si="16"/>
        <v>100</v>
      </c>
      <c r="K89" s="319">
        <v>100</v>
      </c>
      <c r="P89" s="320">
        <f t="shared" si="17"/>
        <v>100</v>
      </c>
      <c r="R89" s="319">
        <v>100</v>
      </c>
      <c r="U89" s="320">
        <f t="shared" si="14"/>
        <v>100</v>
      </c>
    </row>
    <row r="90" spans="1:21" x14ac:dyDescent="0.35">
      <c r="A90" s="64" t="s">
        <v>2698</v>
      </c>
      <c r="B90" s="319" t="s">
        <v>2720</v>
      </c>
      <c r="C90" s="321" t="s">
        <v>2358</v>
      </c>
      <c r="D90" s="64">
        <v>100</v>
      </c>
      <c r="F90" s="320">
        <f t="shared" si="15"/>
        <v>100</v>
      </c>
      <c r="G90" s="319">
        <v>100</v>
      </c>
      <c r="J90" s="320">
        <f t="shared" si="16"/>
        <v>100</v>
      </c>
      <c r="K90" s="319">
        <v>100</v>
      </c>
      <c r="P90" s="320">
        <f t="shared" si="17"/>
        <v>100</v>
      </c>
      <c r="R90" s="319">
        <v>100</v>
      </c>
      <c r="U90" s="320">
        <f t="shared" si="14"/>
        <v>100</v>
      </c>
    </row>
    <row r="91" spans="1:21" x14ac:dyDescent="0.35">
      <c r="A91" s="64" t="s">
        <v>2699</v>
      </c>
      <c r="B91" s="319" t="s">
        <v>2721</v>
      </c>
      <c r="C91" s="321" t="s">
        <v>2359</v>
      </c>
      <c r="D91" s="64">
        <v>100</v>
      </c>
      <c r="F91" s="320">
        <f t="shared" si="15"/>
        <v>100</v>
      </c>
      <c r="G91" s="319">
        <v>100</v>
      </c>
      <c r="J91" s="320">
        <f t="shared" si="16"/>
        <v>100</v>
      </c>
      <c r="K91" s="319">
        <v>100</v>
      </c>
      <c r="P91" s="320">
        <f t="shared" si="17"/>
        <v>100</v>
      </c>
      <c r="R91" s="319">
        <v>100</v>
      </c>
      <c r="U91" s="320">
        <f t="shared" si="14"/>
        <v>100</v>
      </c>
    </row>
    <row r="92" spans="1:21" x14ac:dyDescent="0.35">
      <c r="A92" s="64" t="s">
        <v>2700</v>
      </c>
      <c r="B92" s="319" t="s">
        <v>2722</v>
      </c>
      <c r="C92" s="321" t="s">
        <v>2355</v>
      </c>
      <c r="D92" s="64">
        <v>100</v>
      </c>
      <c r="F92" s="320">
        <f t="shared" si="15"/>
        <v>100</v>
      </c>
      <c r="G92" s="319">
        <v>100</v>
      </c>
      <c r="J92" s="320">
        <f t="shared" si="16"/>
        <v>100</v>
      </c>
      <c r="K92" s="319">
        <v>100</v>
      </c>
      <c r="P92" s="320">
        <f t="shared" si="17"/>
        <v>100</v>
      </c>
      <c r="R92" s="319">
        <v>100</v>
      </c>
      <c r="U92" s="320">
        <f t="shared" si="14"/>
        <v>100</v>
      </c>
    </row>
    <row r="93" spans="1:21" x14ac:dyDescent="0.35">
      <c r="A93" s="64" t="s">
        <v>2701</v>
      </c>
      <c r="B93" s="319" t="s">
        <v>2725</v>
      </c>
      <c r="C93" s="321" t="s">
        <v>2363</v>
      </c>
      <c r="D93" s="64">
        <v>100</v>
      </c>
      <c r="F93" s="320">
        <f t="shared" si="15"/>
        <v>100</v>
      </c>
      <c r="G93" s="319">
        <v>100</v>
      </c>
      <c r="J93" s="320">
        <f t="shared" si="16"/>
        <v>100</v>
      </c>
      <c r="K93" s="319">
        <v>100</v>
      </c>
      <c r="P93" s="320">
        <f t="shared" si="17"/>
        <v>100</v>
      </c>
      <c r="R93" s="319">
        <v>100</v>
      </c>
      <c r="U93" s="320">
        <f t="shared" si="14"/>
        <v>100</v>
      </c>
    </row>
    <row r="94" spans="1:21" x14ac:dyDescent="0.35">
      <c r="A94" s="64" t="s">
        <v>2702</v>
      </c>
      <c r="B94" s="319" t="s">
        <v>2367</v>
      </c>
      <c r="C94" s="321" t="s">
        <v>2372</v>
      </c>
      <c r="D94" s="64">
        <v>100</v>
      </c>
      <c r="F94" s="320">
        <f t="shared" si="15"/>
        <v>100</v>
      </c>
      <c r="G94" s="319">
        <v>100</v>
      </c>
      <c r="J94" s="320">
        <f t="shared" si="16"/>
        <v>100</v>
      </c>
      <c r="K94" s="319">
        <v>100</v>
      </c>
      <c r="P94" s="320">
        <f t="shared" si="17"/>
        <v>100</v>
      </c>
      <c r="R94" s="319">
        <v>100</v>
      </c>
      <c r="U94" s="320">
        <f t="shared" si="14"/>
        <v>100</v>
      </c>
    </row>
    <row r="95" spans="1:21" x14ac:dyDescent="0.35">
      <c r="A95" s="64" t="s">
        <v>2703</v>
      </c>
      <c r="B95" s="319" t="s">
        <v>2368</v>
      </c>
      <c r="C95" s="321" t="s">
        <v>2373</v>
      </c>
      <c r="D95" s="64">
        <v>100</v>
      </c>
      <c r="F95" s="320">
        <f t="shared" si="15"/>
        <v>100</v>
      </c>
      <c r="G95" s="319">
        <v>100</v>
      </c>
      <c r="J95" s="320">
        <f t="shared" si="16"/>
        <v>100</v>
      </c>
      <c r="K95" s="319">
        <v>100</v>
      </c>
      <c r="P95" s="320">
        <f t="shared" si="17"/>
        <v>100</v>
      </c>
      <c r="R95" s="319">
        <v>100</v>
      </c>
      <c r="U95" s="320">
        <f t="shared" si="14"/>
        <v>100</v>
      </c>
    </row>
    <row r="96" spans="1:21" x14ac:dyDescent="0.35">
      <c r="A96" s="64" t="s">
        <v>2704</v>
      </c>
      <c r="B96" s="319" t="s">
        <v>2371</v>
      </c>
      <c r="C96" s="321" t="s">
        <v>2374</v>
      </c>
      <c r="D96" s="64">
        <v>100</v>
      </c>
      <c r="F96" s="320">
        <f t="shared" si="15"/>
        <v>100</v>
      </c>
      <c r="G96" s="319">
        <v>100</v>
      </c>
      <c r="J96" s="320">
        <f t="shared" si="16"/>
        <v>100</v>
      </c>
      <c r="K96" s="319">
        <v>100</v>
      </c>
      <c r="P96" s="320">
        <f t="shared" si="17"/>
        <v>100</v>
      </c>
      <c r="R96" s="319">
        <v>100</v>
      </c>
      <c r="U96" s="320">
        <f t="shared" si="14"/>
        <v>100</v>
      </c>
    </row>
    <row r="97" spans="1:21" x14ac:dyDescent="0.35">
      <c r="A97" s="64" t="s">
        <v>2705</v>
      </c>
      <c r="B97" s="319" t="s">
        <v>2369</v>
      </c>
      <c r="C97" s="321" t="s">
        <v>2375</v>
      </c>
      <c r="D97" s="64">
        <v>100</v>
      </c>
      <c r="F97" s="320">
        <f t="shared" si="15"/>
        <v>100</v>
      </c>
      <c r="G97" s="319">
        <v>100</v>
      </c>
      <c r="J97" s="320">
        <f t="shared" si="16"/>
        <v>100</v>
      </c>
      <c r="K97" s="319">
        <v>100</v>
      </c>
      <c r="P97" s="320">
        <f t="shared" si="17"/>
        <v>100</v>
      </c>
      <c r="R97" s="319">
        <v>100</v>
      </c>
      <c r="U97" s="320">
        <f t="shared" si="14"/>
        <v>100</v>
      </c>
    </row>
    <row r="98" spans="1:21" x14ac:dyDescent="0.35">
      <c r="A98" s="64" t="s">
        <v>2706</v>
      </c>
      <c r="B98" s="319" t="s">
        <v>2370</v>
      </c>
      <c r="C98" s="321" t="s">
        <v>2376</v>
      </c>
      <c r="D98" s="64">
        <v>100</v>
      </c>
      <c r="F98" s="320">
        <f t="shared" si="15"/>
        <v>100</v>
      </c>
      <c r="G98" s="319">
        <v>100</v>
      </c>
      <c r="J98" s="320">
        <f t="shared" si="16"/>
        <v>100</v>
      </c>
      <c r="K98" s="319">
        <v>100</v>
      </c>
      <c r="P98" s="320">
        <f t="shared" si="17"/>
        <v>100</v>
      </c>
      <c r="R98" s="319">
        <v>100</v>
      </c>
      <c r="U98" s="320">
        <f t="shared" ref="U98:U129" si="18">SUM(Q98:T98)</f>
        <v>100</v>
      </c>
    </row>
    <row r="99" spans="1:21" x14ac:dyDescent="0.35">
      <c r="A99" s="64" t="s">
        <v>2707</v>
      </c>
      <c r="B99" s="319" t="s">
        <v>2726</v>
      </c>
      <c r="C99" s="321" t="s">
        <v>2364</v>
      </c>
      <c r="D99" s="64">
        <v>100</v>
      </c>
      <c r="F99" s="320">
        <f t="shared" si="15"/>
        <v>100</v>
      </c>
      <c r="G99" s="319">
        <v>100</v>
      </c>
      <c r="J99" s="320">
        <f t="shared" si="16"/>
        <v>100</v>
      </c>
      <c r="K99" s="319">
        <v>100</v>
      </c>
      <c r="P99" s="320">
        <f t="shared" si="17"/>
        <v>100</v>
      </c>
      <c r="R99" s="319">
        <v>100</v>
      </c>
      <c r="U99" s="320">
        <f t="shared" si="18"/>
        <v>100</v>
      </c>
    </row>
    <row r="100" spans="1:21" x14ac:dyDescent="0.35">
      <c r="A100" s="64" t="s">
        <v>2708</v>
      </c>
      <c r="B100" s="319" t="s">
        <v>2727</v>
      </c>
      <c r="C100" s="321" t="s">
        <v>2353</v>
      </c>
      <c r="D100" s="64">
        <v>100</v>
      </c>
      <c r="F100" s="320">
        <f t="shared" si="15"/>
        <v>100</v>
      </c>
      <c r="G100" s="319">
        <v>100</v>
      </c>
      <c r="J100" s="320">
        <f t="shared" si="16"/>
        <v>100</v>
      </c>
      <c r="K100" s="319">
        <v>100</v>
      </c>
      <c r="P100" s="320">
        <f t="shared" si="17"/>
        <v>100</v>
      </c>
      <c r="R100" s="319">
        <v>100</v>
      </c>
      <c r="U100" s="320">
        <f t="shared" si="18"/>
        <v>100</v>
      </c>
    </row>
    <row r="101" spans="1:21" x14ac:dyDescent="0.35">
      <c r="A101" s="64" t="s">
        <v>2709</v>
      </c>
      <c r="B101" s="319" t="s">
        <v>2728</v>
      </c>
      <c r="C101" s="321" t="s">
        <v>2256</v>
      </c>
      <c r="D101" s="64">
        <v>100</v>
      </c>
      <c r="F101" s="320">
        <f t="shared" si="15"/>
        <v>100</v>
      </c>
      <c r="G101" s="319">
        <v>100</v>
      </c>
      <c r="J101" s="320">
        <f t="shared" si="16"/>
        <v>100</v>
      </c>
      <c r="K101" s="319">
        <v>100</v>
      </c>
      <c r="P101" s="320">
        <f t="shared" si="17"/>
        <v>100</v>
      </c>
      <c r="R101" s="319">
        <v>100</v>
      </c>
      <c r="U101" s="320">
        <f t="shared" si="18"/>
        <v>100</v>
      </c>
    </row>
    <row r="102" spans="1:21" x14ac:dyDescent="0.35">
      <c r="A102" s="64" t="s">
        <v>2710</v>
      </c>
      <c r="B102" s="319" t="s">
        <v>2386</v>
      </c>
      <c r="C102" s="321" t="s">
        <v>2388</v>
      </c>
      <c r="D102" s="64">
        <v>100</v>
      </c>
      <c r="F102" s="320">
        <f t="shared" si="15"/>
        <v>100</v>
      </c>
      <c r="G102" s="319">
        <v>100</v>
      </c>
      <c r="J102" s="320">
        <f t="shared" si="16"/>
        <v>100</v>
      </c>
      <c r="K102" s="319">
        <v>100</v>
      </c>
      <c r="P102" s="320">
        <f t="shared" si="17"/>
        <v>100</v>
      </c>
      <c r="R102" s="319">
        <v>100</v>
      </c>
      <c r="U102" s="320">
        <f t="shared" si="18"/>
        <v>100</v>
      </c>
    </row>
    <row r="103" spans="1:21" x14ac:dyDescent="0.35">
      <c r="A103" s="64" t="s">
        <v>2711</v>
      </c>
      <c r="B103" s="319" t="s">
        <v>2387</v>
      </c>
      <c r="C103" s="321" t="s">
        <v>2389</v>
      </c>
      <c r="D103" s="64">
        <v>100</v>
      </c>
      <c r="F103" s="320">
        <f t="shared" si="15"/>
        <v>100</v>
      </c>
      <c r="G103" s="319">
        <v>100</v>
      </c>
      <c r="J103" s="320">
        <f t="shared" si="16"/>
        <v>100</v>
      </c>
      <c r="K103" s="319">
        <v>100</v>
      </c>
      <c r="P103" s="320">
        <f t="shared" si="17"/>
        <v>100</v>
      </c>
      <c r="R103" s="319">
        <v>100</v>
      </c>
      <c r="U103" s="320">
        <f t="shared" si="18"/>
        <v>100</v>
      </c>
    </row>
    <row r="104" spans="1:21" x14ac:dyDescent="0.35">
      <c r="A104" s="64" t="s">
        <v>2712</v>
      </c>
      <c r="B104" s="319" t="s">
        <v>2729</v>
      </c>
      <c r="C104" s="321" t="s">
        <v>2382</v>
      </c>
      <c r="D104" s="64">
        <v>100</v>
      </c>
      <c r="F104" s="320">
        <f t="shared" si="15"/>
        <v>100</v>
      </c>
      <c r="G104" s="319">
        <v>100</v>
      </c>
      <c r="J104" s="320">
        <f t="shared" si="16"/>
        <v>100</v>
      </c>
      <c r="K104" s="319">
        <v>100</v>
      </c>
      <c r="P104" s="320">
        <f t="shared" si="17"/>
        <v>100</v>
      </c>
      <c r="R104" s="319">
        <v>100</v>
      </c>
      <c r="U104" s="320">
        <f t="shared" si="18"/>
        <v>100</v>
      </c>
    </row>
    <row r="105" spans="1:21" x14ac:dyDescent="0.35">
      <c r="A105" s="64" t="s">
        <v>2713</v>
      </c>
      <c r="B105" s="319" t="s">
        <v>2730</v>
      </c>
      <c r="C105" s="321" t="s">
        <v>2383</v>
      </c>
      <c r="D105" s="64">
        <v>100</v>
      </c>
      <c r="F105" s="320">
        <f t="shared" si="15"/>
        <v>100</v>
      </c>
      <c r="G105" s="319">
        <v>100</v>
      </c>
      <c r="J105" s="320">
        <f t="shared" si="16"/>
        <v>100</v>
      </c>
      <c r="K105" s="319">
        <v>100</v>
      </c>
      <c r="P105" s="320">
        <f t="shared" si="17"/>
        <v>100</v>
      </c>
      <c r="R105" s="319">
        <v>100</v>
      </c>
      <c r="U105" s="320">
        <f t="shared" si="18"/>
        <v>100</v>
      </c>
    </row>
    <row r="106" spans="1:21" x14ac:dyDescent="0.35">
      <c r="A106" s="64" t="s">
        <v>2714</v>
      </c>
      <c r="B106" s="319" t="s">
        <v>2396</v>
      </c>
      <c r="C106" s="321" t="s">
        <v>2393</v>
      </c>
      <c r="D106" s="64">
        <v>100</v>
      </c>
      <c r="F106" s="320">
        <f t="shared" si="15"/>
        <v>100</v>
      </c>
      <c r="G106" s="319">
        <v>100</v>
      </c>
      <c r="J106" s="320">
        <f t="shared" si="16"/>
        <v>100</v>
      </c>
      <c r="K106" s="319">
        <v>100</v>
      </c>
      <c r="P106" s="320">
        <f t="shared" si="17"/>
        <v>100</v>
      </c>
      <c r="R106" s="319">
        <v>100</v>
      </c>
      <c r="U106" s="320">
        <f t="shared" si="18"/>
        <v>100</v>
      </c>
    </row>
    <row r="107" spans="1:21" x14ac:dyDescent="0.35">
      <c r="A107" s="64" t="s">
        <v>2715</v>
      </c>
      <c r="B107" s="319" t="s">
        <v>2397</v>
      </c>
      <c r="C107" s="321" t="s">
        <v>2394</v>
      </c>
      <c r="D107" s="64">
        <v>100</v>
      </c>
      <c r="F107" s="320">
        <f t="shared" si="15"/>
        <v>100</v>
      </c>
      <c r="G107" s="319">
        <v>100</v>
      </c>
      <c r="J107" s="320">
        <f t="shared" si="16"/>
        <v>100</v>
      </c>
      <c r="K107" s="319">
        <v>100</v>
      </c>
      <c r="P107" s="320">
        <f t="shared" si="17"/>
        <v>100</v>
      </c>
      <c r="R107" s="319">
        <v>100</v>
      </c>
      <c r="U107" s="320">
        <f t="shared" si="18"/>
        <v>100</v>
      </c>
    </row>
    <row r="108" spans="1:21" x14ac:dyDescent="0.35">
      <c r="A108" s="64" t="s">
        <v>2716</v>
      </c>
      <c r="B108" s="319" t="s">
        <v>2398</v>
      </c>
      <c r="C108" s="321" t="s">
        <v>2395</v>
      </c>
      <c r="D108" s="64">
        <v>100</v>
      </c>
      <c r="F108" s="320">
        <f t="shared" si="15"/>
        <v>100</v>
      </c>
      <c r="G108" s="319">
        <v>100</v>
      </c>
      <c r="J108" s="320">
        <f t="shared" si="16"/>
        <v>100</v>
      </c>
      <c r="K108" s="319">
        <v>100</v>
      </c>
      <c r="P108" s="320">
        <f t="shared" si="17"/>
        <v>100</v>
      </c>
      <c r="R108" s="319">
        <v>100</v>
      </c>
      <c r="U108" s="320">
        <f t="shared" si="18"/>
        <v>100</v>
      </c>
    </row>
    <row r="109" spans="1:21" x14ac:dyDescent="0.35">
      <c r="B109" s="319" t="s">
        <v>2731</v>
      </c>
      <c r="C109" s="319" t="s">
        <v>2400</v>
      </c>
      <c r="D109" s="64">
        <v>100</v>
      </c>
      <c r="F109" s="320">
        <f t="shared" si="15"/>
        <v>100</v>
      </c>
      <c r="G109" s="319">
        <v>100</v>
      </c>
      <c r="J109" s="320">
        <f t="shared" si="16"/>
        <v>100</v>
      </c>
      <c r="K109" s="319">
        <v>100</v>
      </c>
      <c r="P109" s="320">
        <f t="shared" si="17"/>
        <v>100</v>
      </c>
      <c r="R109" s="319">
        <v>100</v>
      </c>
      <c r="U109" s="320">
        <f t="shared" si="18"/>
        <v>100</v>
      </c>
    </row>
    <row r="110" spans="1:21" x14ac:dyDescent="0.35">
      <c r="A110" s="64" t="s">
        <v>2561</v>
      </c>
      <c r="B110" s="319" t="s">
        <v>2733</v>
      </c>
      <c r="C110" s="321" t="s">
        <v>2401</v>
      </c>
      <c r="D110" s="64">
        <v>100</v>
      </c>
      <c r="F110" s="320">
        <f t="shared" si="15"/>
        <v>100</v>
      </c>
      <c r="G110" s="319">
        <v>100</v>
      </c>
      <c r="J110" s="320">
        <f t="shared" si="16"/>
        <v>100</v>
      </c>
      <c r="K110" s="319">
        <v>100</v>
      </c>
      <c r="P110" s="320">
        <f t="shared" si="17"/>
        <v>100</v>
      </c>
      <c r="R110" s="319">
        <v>100</v>
      </c>
      <c r="U110" s="320">
        <f t="shared" si="18"/>
        <v>100</v>
      </c>
    </row>
    <row r="111" spans="1:21" x14ac:dyDescent="0.35">
      <c r="A111" s="64" t="s">
        <v>2562</v>
      </c>
      <c r="B111" s="319" t="s">
        <v>2734</v>
      </c>
      <c r="C111" s="321" t="s">
        <v>2402</v>
      </c>
      <c r="D111" s="64">
        <v>100</v>
      </c>
      <c r="F111" s="320">
        <f t="shared" si="15"/>
        <v>100</v>
      </c>
      <c r="G111" s="319">
        <v>100</v>
      </c>
      <c r="J111" s="320">
        <f t="shared" si="16"/>
        <v>100</v>
      </c>
      <c r="K111" s="319">
        <v>100</v>
      </c>
      <c r="P111" s="320">
        <f t="shared" si="17"/>
        <v>100</v>
      </c>
      <c r="R111" s="319">
        <v>100</v>
      </c>
      <c r="U111" s="320">
        <f t="shared" si="18"/>
        <v>100</v>
      </c>
    </row>
    <row r="112" spans="1:21" x14ac:dyDescent="0.35">
      <c r="A112" s="64" t="s">
        <v>2717</v>
      </c>
      <c r="B112" s="319" t="s">
        <v>2735</v>
      </c>
      <c r="C112" s="319" t="s">
        <v>2403</v>
      </c>
      <c r="D112" s="64">
        <v>100</v>
      </c>
      <c r="F112" s="320">
        <f t="shared" si="15"/>
        <v>100</v>
      </c>
      <c r="G112" s="319">
        <v>100</v>
      </c>
      <c r="J112" s="320">
        <f t="shared" si="16"/>
        <v>100</v>
      </c>
      <c r="K112" s="319">
        <v>100</v>
      </c>
      <c r="P112" s="320">
        <f t="shared" si="17"/>
        <v>100</v>
      </c>
      <c r="R112" s="319">
        <v>100</v>
      </c>
      <c r="U112" s="320">
        <f t="shared" si="18"/>
        <v>100</v>
      </c>
    </row>
    <row r="113" spans="1:21" x14ac:dyDescent="0.35">
      <c r="A113" s="64" t="s">
        <v>2718</v>
      </c>
      <c r="B113" s="319" t="s">
        <v>2736</v>
      </c>
      <c r="C113" s="319" t="s">
        <v>2410</v>
      </c>
      <c r="D113" s="64">
        <v>100</v>
      </c>
      <c r="F113" s="320">
        <f t="shared" si="15"/>
        <v>100</v>
      </c>
      <c r="G113" s="319">
        <v>100</v>
      </c>
      <c r="J113" s="320">
        <f t="shared" si="16"/>
        <v>100</v>
      </c>
      <c r="K113" s="319">
        <v>100</v>
      </c>
      <c r="P113" s="320">
        <f t="shared" si="17"/>
        <v>100</v>
      </c>
      <c r="R113" s="319">
        <v>100</v>
      </c>
      <c r="U113" s="320">
        <f t="shared" si="18"/>
        <v>100</v>
      </c>
    </row>
    <row r="114" spans="1:21" x14ac:dyDescent="0.35">
      <c r="A114" s="64" t="s">
        <v>2719</v>
      </c>
      <c r="B114" s="319" t="s">
        <v>2737</v>
      </c>
      <c r="C114" s="321" t="s">
        <v>2411</v>
      </c>
      <c r="D114" s="64">
        <v>100</v>
      </c>
      <c r="F114" s="320">
        <f t="shared" si="15"/>
        <v>100</v>
      </c>
      <c r="G114" s="319">
        <v>100</v>
      </c>
      <c r="J114" s="320">
        <f t="shared" si="16"/>
        <v>100</v>
      </c>
      <c r="K114" s="319">
        <v>100</v>
      </c>
      <c r="P114" s="320">
        <f t="shared" si="17"/>
        <v>100</v>
      </c>
      <c r="R114" s="319">
        <v>100</v>
      </c>
      <c r="U114" s="320">
        <f t="shared" si="18"/>
        <v>100</v>
      </c>
    </row>
    <row r="115" spans="1:21" x14ac:dyDescent="0.35">
      <c r="A115" s="64" t="s">
        <v>2720</v>
      </c>
      <c r="B115" s="319" t="s">
        <v>2738</v>
      </c>
      <c r="C115" s="321" t="s">
        <v>2412</v>
      </c>
      <c r="D115" s="64">
        <v>100</v>
      </c>
      <c r="F115" s="320">
        <f t="shared" si="15"/>
        <v>100</v>
      </c>
      <c r="G115" s="319">
        <v>100</v>
      </c>
      <c r="J115" s="320">
        <f t="shared" si="16"/>
        <v>100</v>
      </c>
      <c r="K115" s="319">
        <v>100</v>
      </c>
      <c r="P115" s="320">
        <f t="shared" si="17"/>
        <v>100</v>
      </c>
      <c r="R115" s="319">
        <v>100</v>
      </c>
      <c r="U115" s="320">
        <f t="shared" si="18"/>
        <v>100</v>
      </c>
    </row>
    <row r="116" spans="1:21" x14ac:dyDescent="0.35">
      <c r="A116" s="64" t="s">
        <v>2721</v>
      </c>
      <c r="B116" s="319" t="s">
        <v>2739</v>
      </c>
      <c r="C116" s="321" t="s">
        <v>2410</v>
      </c>
      <c r="D116" s="64">
        <v>100</v>
      </c>
      <c r="F116" s="320">
        <f t="shared" si="15"/>
        <v>100</v>
      </c>
      <c r="G116" s="319">
        <v>100</v>
      </c>
      <c r="J116" s="320">
        <f t="shared" si="16"/>
        <v>100</v>
      </c>
      <c r="K116" s="319">
        <v>100</v>
      </c>
      <c r="P116" s="320">
        <f t="shared" si="17"/>
        <v>100</v>
      </c>
      <c r="R116" s="319">
        <v>100</v>
      </c>
      <c r="U116" s="320">
        <f t="shared" si="18"/>
        <v>100</v>
      </c>
    </row>
    <row r="117" spans="1:21" x14ac:dyDescent="0.35">
      <c r="A117" s="64" t="s">
        <v>2722</v>
      </c>
      <c r="B117" s="319" t="s">
        <v>2740</v>
      </c>
      <c r="C117" s="321" t="s">
        <v>2413</v>
      </c>
      <c r="D117" s="64">
        <v>100</v>
      </c>
      <c r="F117" s="320">
        <f t="shared" si="15"/>
        <v>100</v>
      </c>
      <c r="G117" s="319">
        <v>100</v>
      </c>
      <c r="J117" s="320">
        <f t="shared" si="16"/>
        <v>100</v>
      </c>
      <c r="K117" s="319">
        <v>100</v>
      </c>
      <c r="P117" s="320">
        <f t="shared" si="17"/>
        <v>100</v>
      </c>
      <c r="R117" s="319">
        <v>100</v>
      </c>
      <c r="U117" s="320">
        <f t="shared" si="18"/>
        <v>100</v>
      </c>
    </row>
    <row r="118" spans="1:21" x14ac:dyDescent="0.35">
      <c r="A118" s="64" t="s">
        <v>2723</v>
      </c>
      <c r="B118" s="319" t="s">
        <v>2741</v>
      </c>
      <c r="C118" s="321" t="s">
        <v>2414</v>
      </c>
      <c r="D118" s="64">
        <v>100</v>
      </c>
      <c r="F118" s="320">
        <f t="shared" si="15"/>
        <v>100</v>
      </c>
      <c r="G118" s="319">
        <v>100</v>
      </c>
      <c r="J118" s="320">
        <f t="shared" si="16"/>
        <v>100</v>
      </c>
      <c r="K118" s="319">
        <v>100</v>
      </c>
      <c r="P118" s="320">
        <f t="shared" si="17"/>
        <v>100</v>
      </c>
      <c r="R118" s="319">
        <v>100</v>
      </c>
      <c r="U118" s="320">
        <f t="shared" si="18"/>
        <v>100</v>
      </c>
    </row>
    <row r="119" spans="1:21" x14ac:dyDescent="0.35">
      <c r="A119" s="64" t="s">
        <v>2724</v>
      </c>
      <c r="B119" s="319" t="s">
        <v>2742</v>
      </c>
      <c r="C119" s="321" t="s">
        <v>2415</v>
      </c>
      <c r="D119" s="64">
        <v>100</v>
      </c>
      <c r="F119" s="320">
        <f t="shared" si="15"/>
        <v>100</v>
      </c>
      <c r="G119" s="319">
        <v>100</v>
      </c>
      <c r="J119" s="320">
        <f t="shared" si="16"/>
        <v>100</v>
      </c>
      <c r="K119" s="319">
        <v>100</v>
      </c>
      <c r="P119" s="320">
        <f t="shared" si="17"/>
        <v>100</v>
      </c>
      <c r="R119" s="319">
        <v>100</v>
      </c>
      <c r="U119" s="320">
        <f t="shared" si="18"/>
        <v>100</v>
      </c>
    </row>
    <row r="120" spans="1:21" x14ac:dyDescent="0.35">
      <c r="A120" s="64" t="s">
        <v>2725</v>
      </c>
      <c r="B120" s="319" t="s">
        <v>2743</v>
      </c>
      <c r="C120" s="321" t="s">
        <v>2416</v>
      </c>
      <c r="D120" s="64">
        <v>100</v>
      </c>
      <c r="F120" s="320">
        <f t="shared" ref="F120:F151" si="19">SUM(D120:E120)</f>
        <v>100</v>
      </c>
      <c r="G120" s="319">
        <v>100</v>
      </c>
      <c r="J120" s="320">
        <f t="shared" ref="J120:J151" si="20">SUM(G120:I120)</f>
        <v>100</v>
      </c>
      <c r="K120" s="319">
        <v>100</v>
      </c>
      <c r="P120" s="320">
        <f t="shared" ref="P120:P151" si="21">SUM(K120:O120)</f>
        <v>100</v>
      </c>
      <c r="R120" s="319">
        <v>100</v>
      </c>
      <c r="U120" s="320">
        <f t="shared" si="18"/>
        <v>100</v>
      </c>
    </row>
    <row r="121" spans="1:21" x14ac:dyDescent="0.35">
      <c r="B121" s="319" t="s">
        <v>2456</v>
      </c>
      <c r="C121" s="321" t="s">
        <v>2458</v>
      </c>
      <c r="D121" s="64">
        <v>100</v>
      </c>
      <c r="F121" s="320">
        <f t="shared" si="19"/>
        <v>100</v>
      </c>
      <c r="G121" s="319">
        <v>100</v>
      </c>
      <c r="J121" s="320">
        <f t="shared" si="20"/>
        <v>100</v>
      </c>
      <c r="K121" s="319">
        <v>100</v>
      </c>
      <c r="P121" s="320">
        <f t="shared" si="21"/>
        <v>100</v>
      </c>
      <c r="R121" s="319">
        <v>100</v>
      </c>
      <c r="U121" s="320">
        <f t="shared" si="18"/>
        <v>100</v>
      </c>
    </row>
    <row r="122" spans="1:21" x14ac:dyDescent="0.35">
      <c r="A122" s="64" t="s">
        <v>2367</v>
      </c>
      <c r="B122" s="319" t="s">
        <v>2457</v>
      </c>
      <c r="C122" s="321" t="s">
        <v>2459</v>
      </c>
      <c r="D122" s="64">
        <v>100</v>
      </c>
      <c r="F122" s="320">
        <f t="shared" si="19"/>
        <v>100</v>
      </c>
      <c r="G122" s="319">
        <v>100</v>
      </c>
      <c r="J122" s="320">
        <f t="shared" si="20"/>
        <v>100</v>
      </c>
      <c r="K122" s="319">
        <v>100</v>
      </c>
      <c r="P122" s="320">
        <f t="shared" si="21"/>
        <v>100</v>
      </c>
      <c r="R122" s="319">
        <v>100</v>
      </c>
      <c r="U122" s="320">
        <f t="shared" si="18"/>
        <v>100</v>
      </c>
    </row>
    <row r="123" spans="1:21" x14ac:dyDescent="0.35">
      <c r="A123" s="64" t="s">
        <v>2368</v>
      </c>
      <c r="B123" s="319" t="s">
        <v>2746</v>
      </c>
      <c r="C123" s="321" t="s">
        <v>2421</v>
      </c>
      <c r="D123" s="64">
        <v>100</v>
      </c>
      <c r="F123" s="320">
        <f t="shared" si="19"/>
        <v>100</v>
      </c>
      <c r="G123" s="319">
        <v>100</v>
      </c>
      <c r="J123" s="320">
        <f t="shared" si="20"/>
        <v>100</v>
      </c>
      <c r="K123" s="319">
        <v>100</v>
      </c>
      <c r="P123" s="320">
        <f t="shared" si="21"/>
        <v>100</v>
      </c>
      <c r="R123" s="319">
        <v>100</v>
      </c>
      <c r="U123" s="320">
        <f t="shared" si="18"/>
        <v>100</v>
      </c>
    </row>
    <row r="124" spans="1:21" x14ac:dyDescent="0.35">
      <c r="A124" s="64" t="s">
        <v>2371</v>
      </c>
      <c r="B124" s="319" t="s">
        <v>2747</v>
      </c>
      <c r="C124" s="321" t="s">
        <v>2420</v>
      </c>
      <c r="D124" s="64">
        <v>100</v>
      </c>
      <c r="F124" s="320">
        <f t="shared" si="19"/>
        <v>100</v>
      </c>
      <c r="G124" s="319">
        <v>100</v>
      </c>
      <c r="J124" s="320">
        <f t="shared" si="20"/>
        <v>100</v>
      </c>
      <c r="K124" s="319">
        <v>100</v>
      </c>
      <c r="P124" s="320">
        <f t="shared" si="21"/>
        <v>100</v>
      </c>
      <c r="R124" s="319">
        <v>100</v>
      </c>
      <c r="U124" s="320">
        <f t="shared" si="18"/>
        <v>100</v>
      </c>
    </row>
    <row r="125" spans="1:21" x14ac:dyDescent="0.35">
      <c r="B125" s="319" t="s">
        <v>2748</v>
      </c>
      <c r="C125" s="321" t="s">
        <v>2422</v>
      </c>
      <c r="D125" s="64">
        <v>100</v>
      </c>
      <c r="F125" s="320">
        <f t="shared" si="19"/>
        <v>100</v>
      </c>
      <c r="G125" s="319">
        <v>100</v>
      </c>
      <c r="J125" s="320">
        <f t="shared" si="20"/>
        <v>100</v>
      </c>
      <c r="K125" s="319">
        <v>100</v>
      </c>
      <c r="P125" s="320">
        <f t="shared" si="21"/>
        <v>100</v>
      </c>
      <c r="R125" s="319">
        <v>100</v>
      </c>
      <c r="U125" s="320">
        <f t="shared" si="18"/>
        <v>100</v>
      </c>
    </row>
    <row r="126" spans="1:21" x14ac:dyDescent="0.35">
      <c r="A126" s="64" t="s">
        <v>2369</v>
      </c>
      <c r="B126" s="319" t="s">
        <v>2749</v>
      </c>
      <c r="C126" s="321" t="s">
        <v>2423</v>
      </c>
      <c r="D126" s="64">
        <v>100</v>
      </c>
      <c r="F126" s="320">
        <f t="shared" si="19"/>
        <v>100</v>
      </c>
      <c r="G126" s="319">
        <v>100</v>
      </c>
      <c r="J126" s="320">
        <f t="shared" si="20"/>
        <v>100</v>
      </c>
      <c r="K126" s="319">
        <v>100</v>
      </c>
      <c r="P126" s="320">
        <f t="shared" si="21"/>
        <v>100</v>
      </c>
      <c r="R126" s="319">
        <v>100</v>
      </c>
      <c r="U126" s="320">
        <f t="shared" si="18"/>
        <v>100</v>
      </c>
    </row>
    <row r="127" spans="1:21" x14ac:dyDescent="0.35">
      <c r="A127" s="64" t="s">
        <v>2370</v>
      </c>
      <c r="B127" s="319" t="s">
        <v>2750</v>
      </c>
      <c r="C127" s="321" t="s">
        <v>2424</v>
      </c>
      <c r="D127" s="64">
        <v>100</v>
      </c>
      <c r="F127" s="320">
        <f t="shared" si="19"/>
        <v>100</v>
      </c>
      <c r="G127" s="319">
        <v>100</v>
      </c>
      <c r="J127" s="320">
        <f t="shared" si="20"/>
        <v>100</v>
      </c>
      <c r="K127" s="319">
        <v>100</v>
      </c>
      <c r="P127" s="320">
        <f t="shared" si="21"/>
        <v>100</v>
      </c>
      <c r="R127" s="319">
        <v>100</v>
      </c>
      <c r="U127" s="320">
        <f t="shared" si="18"/>
        <v>100</v>
      </c>
    </row>
    <row r="128" spans="1:21" x14ac:dyDescent="0.35">
      <c r="A128" s="64" t="s">
        <v>2726</v>
      </c>
      <c r="B128" s="319" t="s">
        <v>2751</v>
      </c>
      <c r="C128" s="321" t="s">
        <v>2425</v>
      </c>
      <c r="D128" s="64">
        <v>100</v>
      </c>
      <c r="F128" s="320">
        <f t="shared" si="19"/>
        <v>100</v>
      </c>
      <c r="G128" s="319">
        <v>100</v>
      </c>
      <c r="J128" s="320">
        <f t="shared" si="20"/>
        <v>100</v>
      </c>
      <c r="K128" s="319">
        <v>100</v>
      </c>
      <c r="P128" s="320">
        <f t="shared" si="21"/>
        <v>100</v>
      </c>
      <c r="R128" s="319">
        <v>100</v>
      </c>
      <c r="U128" s="320">
        <f t="shared" si="18"/>
        <v>100</v>
      </c>
    </row>
    <row r="129" spans="1:21" x14ac:dyDescent="0.35">
      <c r="A129" s="64" t="s">
        <v>2727</v>
      </c>
      <c r="B129" s="319" t="s">
        <v>2752</v>
      </c>
      <c r="C129" s="321" t="s">
        <v>2426</v>
      </c>
      <c r="D129" s="64">
        <v>100</v>
      </c>
      <c r="F129" s="320">
        <f t="shared" si="19"/>
        <v>100</v>
      </c>
      <c r="G129" s="319">
        <v>100</v>
      </c>
      <c r="J129" s="320">
        <f t="shared" si="20"/>
        <v>100</v>
      </c>
      <c r="K129" s="319">
        <v>100</v>
      </c>
      <c r="P129" s="320">
        <f t="shared" si="21"/>
        <v>100</v>
      </c>
      <c r="R129" s="319">
        <v>100</v>
      </c>
      <c r="U129" s="320">
        <f t="shared" si="18"/>
        <v>100</v>
      </c>
    </row>
    <row r="130" spans="1:21" x14ac:dyDescent="0.35">
      <c r="A130" s="64" t="s">
        <v>2728</v>
      </c>
      <c r="B130" s="319" t="s">
        <v>2753</v>
      </c>
      <c r="C130" s="321" t="s">
        <v>2427</v>
      </c>
      <c r="D130" s="64">
        <v>100</v>
      </c>
      <c r="F130" s="320">
        <f t="shared" si="19"/>
        <v>100</v>
      </c>
      <c r="G130" s="319">
        <v>100</v>
      </c>
      <c r="J130" s="320">
        <f t="shared" si="20"/>
        <v>100</v>
      </c>
      <c r="K130" s="319">
        <v>100</v>
      </c>
      <c r="P130" s="320">
        <f t="shared" si="21"/>
        <v>100</v>
      </c>
      <c r="R130" s="319">
        <v>100</v>
      </c>
      <c r="U130" s="320">
        <f t="shared" ref="U130:U158" si="22">SUM(Q130:T130)</f>
        <v>100</v>
      </c>
    </row>
    <row r="131" spans="1:21" x14ac:dyDescent="0.35">
      <c r="B131" s="319" t="s">
        <v>2754</v>
      </c>
      <c r="C131" s="321" t="s">
        <v>2428</v>
      </c>
      <c r="D131" s="64">
        <v>100</v>
      </c>
      <c r="F131" s="320">
        <f t="shared" si="19"/>
        <v>100</v>
      </c>
      <c r="G131" s="319">
        <v>100</v>
      </c>
      <c r="J131" s="320">
        <f t="shared" si="20"/>
        <v>100</v>
      </c>
      <c r="K131" s="319">
        <v>100</v>
      </c>
      <c r="P131" s="320">
        <f t="shared" si="21"/>
        <v>100</v>
      </c>
      <c r="R131" s="319">
        <v>100</v>
      </c>
      <c r="U131" s="320">
        <f t="shared" si="22"/>
        <v>100</v>
      </c>
    </row>
    <row r="132" spans="1:21" x14ac:dyDescent="0.35">
      <c r="A132" s="64" t="s">
        <v>2386</v>
      </c>
      <c r="B132" s="319" t="s">
        <v>2755</v>
      </c>
      <c r="C132" s="321" t="s">
        <v>2429</v>
      </c>
      <c r="D132" s="64">
        <v>100</v>
      </c>
      <c r="F132" s="320">
        <f t="shared" si="19"/>
        <v>100</v>
      </c>
      <c r="G132" s="319">
        <v>100</v>
      </c>
      <c r="J132" s="320">
        <f t="shared" si="20"/>
        <v>100</v>
      </c>
      <c r="K132" s="319">
        <v>100</v>
      </c>
      <c r="P132" s="320">
        <f t="shared" si="21"/>
        <v>100</v>
      </c>
      <c r="R132" s="319">
        <v>100</v>
      </c>
      <c r="U132" s="320">
        <f t="shared" si="22"/>
        <v>100</v>
      </c>
    </row>
    <row r="133" spans="1:21" x14ac:dyDescent="0.35">
      <c r="A133" s="64" t="s">
        <v>2387</v>
      </c>
      <c r="B133" s="319" t="s">
        <v>2609</v>
      </c>
      <c r="C133" s="321" t="s">
        <v>2610</v>
      </c>
      <c r="D133" s="64">
        <v>100</v>
      </c>
      <c r="F133" s="320">
        <f t="shared" si="19"/>
        <v>100</v>
      </c>
      <c r="G133" s="319">
        <v>100</v>
      </c>
      <c r="J133" s="320">
        <f t="shared" si="20"/>
        <v>100</v>
      </c>
      <c r="K133" s="319">
        <v>100</v>
      </c>
      <c r="P133" s="320">
        <f t="shared" si="21"/>
        <v>100</v>
      </c>
      <c r="R133" s="319">
        <v>100</v>
      </c>
      <c r="U133" s="320">
        <f t="shared" si="22"/>
        <v>100</v>
      </c>
    </row>
    <row r="134" spans="1:21" x14ac:dyDescent="0.35">
      <c r="A134" s="64" t="s">
        <v>2729</v>
      </c>
      <c r="B134" s="319" t="s">
        <v>2465</v>
      </c>
      <c r="C134" s="321" t="s">
        <v>2466</v>
      </c>
      <c r="D134" s="64">
        <v>100</v>
      </c>
      <c r="F134" s="320">
        <f t="shared" si="19"/>
        <v>100</v>
      </c>
      <c r="G134" s="319">
        <v>100</v>
      </c>
      <c r="J134" s="320">
        <f t="shared" si="20"/>
        <v>100</v>
      </c>
      <c r="K134" s="319">
        <v>100</v>
      </c>
      <c r="P134" s="320">
        <f t="shared" si="21"/>
        <v>100</v>
      </c>
      <c r="R134" s="319">
        <v>100</v>
      </c>
      <c r="U134" s="320">
        <f t="shared" si="22"/>
        <v>100</v>
      </c>
    </row>
    <row r="135" spans="1:21" x14ac:dyDescent="0.35">
      <c r="A135" s="64" t="s">
        <v>2730</v>
      </c>
      <c r="B135" s="319" t="s">
        <v>2758</v>
      </c>
      <c r="C135" s="321" t="s">
        <v>2472</v>
      </c>
      <c r="D135" s="64">
        <v>100</v>
      </c>
      <c r="F135" s="320">
        <f t="shared" si="19"/>
        <v>100</v>
      </c>
      <c r="G135" s="319">
        <v>100</v>
      </c>
      <c r="J135" s="320">
        <f t="shared" si="20"/>
        <v>100</v>
      </c>
      <c r="K135" s="319">
        <v>100</v>
      </c>
      <c r="P135" s="320">
        <f t="shared" si="21"/>
        <v>100</v>
      </c>
      <c r="R135" s="319">
        <v>100</v>
      </c>
      <c r="U135" s="320">
        <f t="shared" si="22"/>
        <v>100</v>
      </c>
    </row>
    <row r="136" spans="1:21" x14ac:dyDescent="0.35">
      <c r="A136" s="344"/>
      <c r="B136" s="345" t="s">
        <v>2759</v>
      </c>
      <c r="C136" s="345" t="s">
        <v>2474</v>
      </c>
      <c r="D136" s="64">
        <v>100</v>
      </c>
      <c r="F136" s="320">
        <f t="shared" si="19"/>
        <v>100</v>
      </c>
      <c r="G136" s="319">
        <v>100</v>
      </c>
      <c r="J136" s="320">
        <f t="shared" si="20"/>
        <v>100</v>
      </c>
      <c r="K136" s="319">
        <v>100</v>
      </c>
      <c r="P136" s="320">
        <f t="shared" si="21"/>
        <v>100</v>
      </c>
      <c r="R136" s="319">
        <v>100</v>
      </c>
      <c r="U136" s="320">
        <f t="shared" si="22"/>
        <v>100</v>
      </c>
    </row>
    <row r="137" spans="1:21" x14ac:dyDescent="0.35">
      <c r="A137" s="64" t="s">
        <v>2396</v>
      </c>
      <c r="B137" s="319" t="s">
        <v>2760</v>
      </c>
      <c r="C137" s="319" t="s">
        <v>2484</v>
      </c>
      <c r="D137" s="64">
        <v>100</v>
      </c>
      <c r="F137" s="320">
        <f t="shared" si="19"/>
        <v>100</v>
      </c>
      <c r="G137" s="319">
        <v>100</v>
      </c>
      <c r="J137" s="320">
        <f t="shared" si="20"/>
        <v>100</v>
      </c>
      <c r="K137" s="319">
        <v>100</v>
      </c>
      <c r="P137" s="320">
        <f t="shared" si="21"/>
        <v>100</v>
      </c>
      <c r="R137" s="319">
        <v>100</v>
      </c>
      <c r="U137" s="320">
        <f t="shared" si="22"/>
        <v>100</v>
      </c>
    </row>
    <row r="138" spans="1:21" x14ac:dyDescent="0.35">
      <c r="A138" s="64" t="s">
        <v>2397</v>
      </c>
      <c r="B138" s="319" t="s">
        <v>2761</v>
      </c>
      <c r="C138" s="319" t="s">
        <v>2483</v>
      </c>
      <c r="D138" s="64">
        <v>100</v>
      </c>
      <c r="F138" s="320">
        <f t="shared" si="19"/>
        <v>100</v>
      </c>
      <c r="G138" s="319">
        <v>100</v>
      </c>
      <c r="J138" s="320">
        <f t="shared" si="20"/>
        <v>100</v>
      </c>
      <c r="K138" s="319">
        <v>100</v>
      </c>
      <c r="P138" s="320">
        <f t="shared" si="21"/>
        <v>100</v>
      </c>
      <c r="R138" s="319">
        <v>100</v>
      </c>
      <c r="U138" s="320">
        <f t="shared" si="22"/>
        <v>100</v>
      </c>
    </row>
    <row r="139" spans="1:21" x14ac:dyDescent="0.35">
      <c r="A139" s="64" t="s">
        <v>2398</v>
      </c>
      <c r="B139" s="319" t="s">
        <v>2762</v>
      </c>
      <c r="C139" s="319" t="s">
        <v>2481</v>
      </c>
      <c r="D139" s="64">
        <v>100</v>
      </c>
      <c r="F139" s="320">
        <f t="shared" si="19"/>
        <v>100</v>
      </c>
      <c r="G139" s="319">
        <v>100</v>
      </c>
      <c r="J139" s="320">
        <f t="shared" si="20"/>
        <v>100</v>
      </c>
      <c r="K139" s="319">
        <v>100</v>
      </c>
      <c r="P139" s="320">
        <f t="shared" si="21"/>
        <v>100</v>
      </c>
      <c r="R139" s="319">
        <v>100</v>
      </c>
      <c r="U139" s="320">
        <f t="shared" si="22"/>
        <v>100</v>
      </c>
    </row>
    <row r="140" spans="1:21" x14ac:dyDescent="0.35">
      <c r="A140" s="64" t="s">
        <v>2731</v>
      </c>
      <c r="B140" s="319" t="s">
        <v>2763</v>
      </c>
      <c r="C140" s="321" t="s">
        <v>2475</v>
      </c>
      <c r="D140" s="64">
        <v>100</v>
      </c>
      <c r="F140" s="320">
        <f t="shared" si="19"/>
        <v>100</v>
      </c>
      <c r="G140" s="319">
        <v>100</v>
      </c>
      <c r="J140" s="320">
        <f t="shared" si="20"/>
        <v>100</v>
      </c>
      <c r="K140" s="319">
        <v>100</v>
      </c>
      <c r="P140" s="320">
        <f t="shared" si="21"/>
        <v>100</v>
      </c>
      <c r="R140" s="319">
        <v>100</v>
      </c>
      <c r="U140" s="320">
        <f t="shared" si="22"/>
        <v>100</v>
      </c>
    </row>
    <row r="141" spans="1:21" x14ac:dyDescent="0.35">
      <c r="A141" s="64" t="s">
        <v>2732</v>
      </c>
      <c r="B141" s="319" t="s">
        <v>2764</v>
      </c>
      <c r="C141" s="321" t="s">
        <v>2476</v>
      </c>
      <c r="D141" s="64">
        <v>100</v>
      </c>
      <c r="F141" s="320">
        <f t="shared" si="19"/>
        <v>100</v>
      </c>
      <c r="G141" s="319">
        <v>100</v>
      </c>
      <c r="J141" s="320">
        <f t="shared" si="20"/>
        <v>100</v>
      </c>
      <c r="K141" s="319">
        <v>100</v>
      </c>
      <c r="P141" s="320">
        <f t="shared" si="21"/>
        <v>100</v>
      </c>
      <c r="R141" s="319">
        <v>100</v>
      </c>
      <c r="U141" s="320">
        <f t="shared" si="22"/>
        <v>100</v>
      </c>
    </row>
    <row r="142" spans="1:21" x14ac:dyDescent="0.35">
      <c r="A142" s="64" t="s">
        <v>2733</v>
      </c>
      <c r="B142" s="319" t="s">
        <v>2765</v>
      </c>
      <c r="C142" s="321" t="s">
        <v>2479</v>
      </c>
      <c r="D142" s="64">
        <v>100</v>
      </c>
      <c r="F142" s="320">
        <f t="shared" si="19"/>
        <v>100</v>
      </c>
      <c r="G142" s="319">
        <v>100</v>
      </c>
      <c r="J142" s="320">
        <f t="shared" si="20"/>
        <v>100</v>
      </c>
      <c r="K142" s="319">
        <v>100</v>
      </c>
      <c r="P142" s="320">
        <f t="shared" si="21"/>
        <v>100</v>
      </c>
      <c r="R142" s="319">
        <v>100</v>
      </c>
      <c r="U142" s="320">
        <f t="shared" si="22"/>
        <v>100</v>
      </c>
    </row>
    <row r="143" spans="1:21" x14ac:dyDescent="0.35">
      <c r="A143" s="64" t="s">
        <v>2734</v>
      </c>
      <c r="B143" s="319" t="s">
        <v>2766</v>
      </c>
      <c r="C143" s="321" t="s">
        <v>2480</v>
      </c>
      <c r="D143" s="64">
        <v>100</v>
      </c>
      <c r="F143" s="320">
        <f t="shared" si="19"/>
        <v>100</v>
      </c>
      <c r="G143" s="319">
        <v>100</v>
      </c>
      <c r="J143" s="320">
        <f t="shared" si="20"/>
        <v>100</v>
      </c>
      <c r="K143" s="319">
        <v>100</v>
      </c>
      <c r="P143" s="320">
        <f t="shared" si="21"/>
        <v>100</v>
      </c>
      <c r="R143" s="319">
        <v>100</v>
      </c>
      <c r="U143" s="320">
        <f t="shared" si="22"/>
        <v>100</v>
      </c>
    </row>
    <row r="144" spans="1:21" x14ac:dyDescent="0.35">
      <c r="A144" s="64" t="s">
        <v>2735</v>
      </c>
      <c r="B144" s="319" t="s">
        <v>2767</v>
      </c>
      <c r="C144" s="321" t="s">
        <v>2486</v>
      </c>
      <c r="D144" s="64">
        <v>100</v>
      </c>
      <c r="F144" s="320">
        <f t="shared" si="19"/>
        <v>100</v>
      </c>
      <c r="G144" s="319">
        <v>100</v>
      </c>
      <c r="J144" s="320">
        <f t="shared" si="20"/>
        <v>100</v>
      </c>
      <c r="K144" s="319">
        <v>100</v>
      </c>
      <c r="P144" s="320">
        <f t="shared" si="21"/>
        <v>100</v>
      </c>
      <c r="R144" s="319">
        <v>100</v>
      </c>
      <c r="U144" s="320">
        <f t="shared" si="22"/>
        <v>100</v>
      </c>
    </row>
    <row r="145" spans="1:21" x14ac:dyDescent="0.35">
      <c r="A145" s="64" t="s">
        <v>2736</v>
      </c>
      <c r="B145" s="319" t="s">
        <v>2768</v>
      </c>
      <c r="C145" s="321" t="s">
        <v>2487</v>
      </c>
      <c r="D145" s="64">
        <v>100</v>
      </c>
      <c r="F145" s="320">
        <f t="shared" si="19"/>
        <v>100</v>
      </c>
      <c r="G145" s="319">
        <v>100</v>
      </c>
      <c r="J145" s="320">
        <f t="shared" si="20"/>
        <v>100</v>
      </c>
      <c r="K145" s="319">
        <v>100</v>
      </c>
      <c r="P145" s="320">
        <f t="shared" si="21"/>
        <v>100</v>
      </c>
      <c r="R145" s="319">
        <v>100</v>
      </c>
      <c r="U145" s="320">
        <f t="shared" si="22"/>
        <v>100</v>
      </c>
    </row>
    <row r="146" spans="1:21" x14ac:dyDescent="0.35">
      <c r="A146" s="64" t="s">
        <v>2737</v>
      </c>
      <c r="B146" s="319" t="s">
        <v>2769</v>
      </c>
      <c r="C146" s="321" t="s">
        <v>2489</v>
      </c>
      <c r="D146" s="64">
        <v>100</v>
      </c>
      <c r="F146" s="320">
        <f t="shared" si="19"/>
        <v>100</v>
      </c>
      <c r="G146" s="319">
        <v>100</v>
      </c>
      <c r="J146" s="320">
        <f t="shared" si="20"/>
        <v>100</v>
      </c>
      <c r="K146" s="319">
        <v>100</v>
      </c>
      <c r="P146" s="320">
        <f t="shared" si="21"/>
        <v>100</v>
      </c>
      <c r="R146" s="319">
        <v>100</v>
      </c>
      <c r="U146" s="320">
        <f t="shared" si="22"/>
        <v>100</v>
      </c>
    </row>
    <row r="147" spans="1:21" x14ac:dyDescent="0.35">
      <c r="A147" s="64" t="s">
        <v>2738</v>
      </c>
      <c r="B147" s="319" t="s">
        <v>2770</v>
      </c>
      <c r="C147" s="321" t="s">
        <v>2482</v>
      </c>
      <c r="D147" s="64">
        <v>100</v>
      </c>
      <c r="F147" s="320">
        <f t="shared" si="19"/>
        <v>100</v>
      </c>
      <c r="G147" s="319">
        <v>100</v>
      </c>
      <c r="J147" s="320">
        <f t="shared" si="20"/>
        <v>100</v>
      </c>
      <c r="K147" s="319">
        <v>100</v>
      </c>
      <c r="P147" s="320">
        <f t="shared" si="21"/>
        <v>100</v>
      </c>
      <c r="R147" s="319">
        <v>100</v>
      </c>
      <c r="U147" s="320">
        <f t="shared" si="22"/>
        <v>100</v>
      </c>
    </row>
    <row r="148" spans="1:21" x14ac:dyDescent="0.35">
      <c r="A148" s="64" t="s">
        <v>2739</v>
      </c>
      <c r="B148" s="319" t="s">
        <v>2771</v>
      </c>
      <c r="C148" s="321" t="s">
        <v>2491</v>
      </c>
      <c r="D148" s="64">
        <v>100</v>
      </c>
      <c r="F148" s="320">
        <f t="shared" si="19"/>
        <v>100</v>
      </c>
      <c r="G148" s="319">
        <v>100</v>
      </c>
      <c r="J148" s="320">
        <f t="shared" si="20"/>
        <v>100</v>
      </c>
      <c r="K148" s="319">
        <v>100</v>
      </c>
      <c r="P148" s="320">
        <f t="shared" si="21"/>
        <v>100</v>
      </c>
      <c r="R148" s="319">
        <v>100</v>
      </c>
      <c r="U148" s="320">
        <f t="shared" si="22"/>
        <v>100</v>
      </c>
    </row>
    <row r="149" spans="1:21" x14ac:dyDescent="0.35">
      <c r="A149" s="64" t="s">
        <v>2740</v>
      </c>
      <c r="B149" s="319" t="s">
        <v>2772</v>
      </c>
      <c r="C149" s="321" t="s">
        <v>2493</v>
      </c>
      <c r="D149" s="64">
        <v>100</v>
      </c>
      <c r="F149" s="320">
        <f t="shared" si="19"/>
        <v>100</v>
      </c>
      <c r="G149" s="319">
        <v>100</v>
      </c>
      <c r="J149" s="320">
        <f t="shared" si="20"/>
        <v>100</v>
      </c>
      <c r="K149" s="319">
        <v>100</v>
      </c>
      <c r="P149" s="320">
        <f t="shared" si="21"/>
        <v>100</v>
      </c>
      <c r="R149" s="319">
        <v>100</v>
      </c>
      <c r="U149" s="320">
        <f t="shared" si="22"/>
        <v>100</v>
      </c>
    </row>
    <row r="150" spans="1:21" x14ac:dyDescent="0.35">
      <c r="A150" s="64" t="s">
        <v>2741</v>
      </c>
      <c r="B150" s="319" t="s">
        <v>2773</v>
      </c>
      <c r="C150" s="321" t="s">
        <v>2494</v>
      </c>
      <c r="D150" s="64">
        <v>100</v>
      </c>
      <c r="F150" s="320">
        <f t="shared" si="19"/>
        <v>100</v>
      </c>
      <c r="G150" s="319">
        <v>100</v>
      </c>
      <c r="J150" s="320">
        <f t="shared" si="20"/>
        <v>100</v>
      </c>
      <c r="K150" s="319">
        <v>100</v>
      </c>
      <c r="P150" s="320">
        <f t="shared" si="21"/>
        <v>100</v>
      </c>
      <c r="R150" s="319">
        <v>100</v>
      </c>
      <c r="U150" s="320">
        <f t="shared" si="22"/>
        <v>100</v>
      </c>
    </row>
    <row r="151" spans="1:21" x14ac:dyDescent="0.35">
      <c r="A151" s="64" t="s">
        <v>2742</v>
      </c>
      <c r="B151" s="319" t="s">
        <v>2774</v>
      </c>
      <c r="C151" s="321" t="s">
        <v>2495</v>
      </c>
      <c r="D151" s="64">
        <v>100</v>
      </c>
      <c r="F151" s="320">
        <f t="shared" si="19"/>
        <v>100</v>
      </c>
      <c r="G151" s="319">
        <v>100</v>
      </c>
      <c r="J151" s="320">
        <f t="shared" si="20"/>
        <v>100</v>
      </c>
      <c r="K151" s="319">
        <v>100</v>
      </c>
      <c r="P151" s="320">
        <f t="shared" si="21"/>
        <v>100</v>
      </c>
      <c r="R151" s="319">
        <v>100</v>
      </c>
      <c r="U151" s="320">
        <f t="shared" si="22"/>
        <v>100</v>
      </c>
    </row>
    <row r="152" spans="1:21" x14ac:dyDescent="0.35">
      <c r="A152" s="64" t="s">
        <v>2743</v>
      </c>
      <c r="B152" s="319" t="s">
        <v>2775</v>
      </c>
      <c r="C152" s="321" t="s">
        <v>2497</v>
      </c>
      <c r="D152" s="64">
        <v>100</v>
      </c>
      <c r="F152" s="320">
        <f t="shared" ref="F152:F158" si="23">SUM(D152:E152)</f>
        <v>100</v>
      </c>
      <c r="G152" s="319">
        <v>100</v>
      </c>
      <c r="J152" s="320">
        <f t="shared" ref="J152:J158" si="24">SUM(G152:I152)</f>
        <v>100</v>
      </c>
      <c r="K152" s="319">
        <v>100</v>
      </c>
      <c r="P152" s="320">
        <f t="shared" ref="P152:P158" si="25">SUM(K152:O152)</f>
        <v>100</v>
      </c>
      <c r="R152" s="319">
        <v>100</v>
      </c>
      <c r="U152" s="320">
        <f t="shared" si="22"/>
        <v>100</v>
      </c>
    </row>
    <row r="153" spans="1:21" x14ac:dyDescent="0.35">
      <c r="A153" s="64" t="s">
        <v>2744</v>
      </c>
      <c r="B153" s="319" t="s">
        <v>2776</v>
      </c>
      <c r="C153" s="321" t="s">
        <v>2507</v>
      </c>
      <c r="D153" s="64">
        <v>100</v>
      </c>
      <c r="F153" s="320">
        <f t="shared" si="23"/>
        <v>100</v>
      </c>
      <c r="G153" s="319">
        <v>100</v>
      </c>
      <c r="J153" s="320">
        <f t="shared" si="24"/>
        <v>100</v>
      </c>
      <c r="K153" s="319">
        <v>100</v>
      </c>
      <c r="P153" s="320">
        <f t="shared" si="25"/>
        <v>100</v>
      </c>
      <c r="R153" s="319">
        <v>100</v>
      </c>
      <c r="U153" s="320">
        <f t="shared" si="22"/>
        <v>100</v>
      </c>
    </row>
    <row r="154" spans="1:21" x14ac:dyDescent="0.35">
      <c r="A154" s="64" t="s">
        <v>2745</v>
      </c>
      <c r="B154" s="319" t="s">
        <v>2645</v>
      </c>
      <c r="C154" s="321" t="s">
        <v>2499</v>
      </c>
      <c r="D154" s="64">
        <v>100</v>
      </c>
      <c r="F154" s="320">
        <f t="shared" si="23"/>
        <v>100</v>
      </c>
      <c r="G154" s="319">
        <v>100</v>
      </c>
      <c r="J154" s="320">
        <f t="shared" si="24"/>
        <v>100</v>
      </c>
      <c r="K154" s="319">
        <v>100</v>
      </c>
      <c r="P154" s="320">
        <f t="shared" si="25"/>
        <v>100</v>
      </c>
      <c r="R154" s="319">
        <v>100</v>
      </c>
      <c r="U154" s="320">
        <f t="shared" si="22"/>
        <v>100</v>
      </c>
    </row>
    <row r="155" spans="1:21" x14ac:dyDescent="0.35">
      <c r="B155" s="319" t="s">
        <v>2646</v>
      </c>
      <c r="C155" s="321" t="s">
        <v>2499</v>
      </c>
      <c r="D155" s="64">
        <v>100</v>
      </c>
      <c r="F155" s="320">
        <f t="shared" si="23"/>
        <v>100</v>
      </c>
      <c r="G155" s="319">
        <v>100</v>
      </c>
      <c r="J155" s="320">
        <f t="shared" si="24"/>
        <v>100</v>
      </c>
      <c r="K155" s="319">
        <v>100</v>
      </c>
      <c r="P155" s="320">
        <f t="shared" si="25"/>
        <v>100</v>
      </c>
      <c r="R155" s="319">
        <v>100</v>
      </c>
      <c r="U155" s="320">
        <f t="shared" si="22"/>
        <v>100</v>
      </c>
    </row>
    <row r="156" spans="1:21" x14ac:dyDescent="0.35">
      <c r="A156" s="64" t="s">
        <v>2456</v>
      </c>
      <c r="B156" s="319" t="s">
        <v>192</v>
      </c>
      <c r="C156" s="321" t="s">
        <v>192</v>
      </c>
      <c r="D156" s="64">
        <v>100</v>
      </c>
      <c r="F156" s="320">
        <f t="shared" si="23"/>
        <v>100</v>
      </c>
      <c r="G156" s="319">
        <v>100</v>
      </c>
      <c r="J156" s="320">
        <f t="shared" si="24"/>
        <v>100</v>
      </c>
      <c r="K156" s="319">
        <v>100</v>
      </c>
      <c r="P156" s="320">
        <f t="shared" si="25"/>
        <v>100</v>
      </c>
      <c r="R156" s="319">
        <v>100</v>
      </c>
      <c r="U156" s="320">
        <f t="shared" si="22"/>
        <v>100</v>
      </c>
    </row>
    <row r="157" spans="1:21" x14ac:dyDescent="0.35">
      <c r="A157" s="64" t="s">
        <v>2457</v>
      </c>
      <c r="B157" s="319" t="s">
        <v>2643</v>
      </c>
      <c r="C157" s="321" t="s">
        <v>1954</v>
      </c>
      <c r="D157" s="64">
        <v>100</v>
      </c>
      <c r="F157" s="320">
        <f t="shared" si="23"/>
        <v>100</v>
      </c>
      <c r="G157" s="319">
        <v>100</v>
      </c>
      <c r="J157" s="320">
        <f t="shared" si="24"/>
        <v>100</v>
      </c>
      <c r="K157" s="319">
        <v>100</v>
      </c>
      <c r="P157" s="320">
        <f t="shared" si="25"/>
        <v>100</v>
      </c>
      <c r="R157" s="319">
        <v>100</v>
      </c>
      <c r="U157" s="320">
        <f t="shared" si="22"/>
        <v>100</v>
      </c>
    </row>
    <row r="158" spans="1:21" x14ac:dyDescent="0.35">
      <c r="A158" s="64" t="s">
        <v>2746</v>
      </c>
      <c r="B158" s="319" t="s">
        <v>1958</v>
      </c>
      <c r="C158" s="321" t="s">
        <v>1958</v>
      </c>
      <c r="D158" s="64">
        <v>100</v>
      </c>
      <c r="F158" s="320">
        <f t="shared" si="23"/>
        <v>100</v>
      </c>
      <c r="G158" s="319">
        <v>100</v>
      </c>
      <c r="J158" s="320">
        <f t="shared" si="24"/>
        <v>100</v>
      </c>
      <c r="K158" s="319">
        <v>100</v>
      </c>
      <c r="P158" s="320">
        <f t="shared" si="25"/>
        <v>100</v>
      </c>
      <c r="R158" s="319">
        <v>100</v>
      </c>
      <c r="U158" s="320">
        <f t="shared" si="22"/>
        <v>100</v>
      </c>
    </row>
  </sheetData>
  <conditionalFormatting sqref="U2:U158 F2:F158 J2:J158 P2:P158">
    <cfRule type="cellIs" dxfId="4" priority="4" operator="notEqual">
      <formula>100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AB178"/>
  <sheetViews>
    <sheetView topLeftCell="B1" workbookViewId="0">
      <pane ySplit="1" topLeftCell="A2" activePane="bottomLeft" state="frozen"/>
      <selection pane="bottomLeft" activeCell="B15" sqref="B15"/>
    </sheetView>
  </sheetViews>
  <sheetFormatPr defaultRowHeight="14.5" x14ac:dyDescent="0.35"/>
  <cols>
    <col min="1" max="1" width="15.1796875" style="64" customWidth="1"/>
    <col min="2" max="2" width="15.1796875" style="319" customWidth="1"/>
    <col min="3" max="3" width="42" style="319" bestFit="1" customWidth="1"/>
    <col min="4" max="4" width="3.81640625" style="64" customWidth="1"/>
    <col min="5" max="7" width="3.81640625" style="319" customWidth="1"/>
    <col min="8" max="8" width="3.81640625" style="320" customWidth="1"/>
    <col min="9" max="9" width="3.81640625" style="64" customWidth="1"/>
    <col min="10" max="12" width="3.81640625" style="319" customWidth="1"/>
    <col min="13" max="13" width="3.81640625" style="320" customWidth="1"/>
    <col min="14" max="14" width="3.81640625" style="64" customWidth="1"/>
    <col min="15" max="20" width="3.81640625" style="319" customWidth="1"/>
    <col min="21" max="21" width="3.81640625" style="320" customWidth="1"/>
    <col min="22" max="22" width="3.81640625" style="64" customWidth="1"/>
    <col min="23" max="27" width="3.81640625" style="319" customWidth="1"/>
    <col min="28" max="28" width="3.81640625" style="320" customWidth="1"/>
  </cols>
  <sheetData>
    <row r="1" spans="1:28" s="177" customFormat="1" ht="87.5" customHeight="1" x14ac:dyDescent="0.35">
      <c r="A1" s="327" t="s">
        <v>135</v>
      </c>
      <c r="B1" s="328" t="s">
        <v>135</v>
      </c>
      <c r="C1" s="328" t="s">
        <v>136</v>
      </c>
      <c r="D1" s="363" t="s">
        <v>2647</v>
      </c>
      <c r="E1" s="364" t="s">
        <v>2648</v>
      </c>
      <c r="F1" s="364" t="s">
        <v>2649</v>
      </c>
      <c r="G1" s="364" t="s">
        <v>2651</v>
      </c>
      <c r="H1" s="365" t="s">
        <v>2650</v>
      </c>
      <c r="I1" s="363" t="s">
        <v>2778</v>
      </c>
      <c r="J1" s="364" t="s">
        <v>2779</v>
      </c>
      <c r="K1" s="364" t="s">
        <v>2780</v>
      </c>
      <c r="L1" s="364" t="s">
        <v>2783</v>
      </c>
      <c r="M1" s="365" t="s">
        <v>2784</v>
      </c>
      <c r="N1" s="363" t="s">
        <v>2785</v>
      </c>
      <c r="O1" s="364" t="s">
        <v>2786</v>
      </c>
      <c r="P1" s="364" t="s">
        <v>2787</v>
      </c>
      <c r="Q1" s="364" t="s">
        <v>2781</v>
      </c>
      <c r="R1" s="364" t="s">
        <v>2788</v>
      </c>
      <c r="S1" s="364" t="s">
        <v>2789</v>
      </c>
      <c r="T1" s="364" t="s">
        <v>2790</v>
      </c>
      <c r="U1" s="365" t="s">
        <v>2791</v>
      </c>
      <c r="V1" s="363" t="s">
        <v>2792</v>
      </c>
      <c r="W1" s="364" t="s">
        <v>2793</v>
      </c>
      <c r="X1" s="364" t="s">
        <v>2794</v>
      </c>
      <c r="Y1" s="364" t="s">
        <v>2795</v>
      </c>
      <c r="Z1" s="364" t="s">
        <v>2796</v>
      </c>
      <c r="AA1" s="364" t="s">
        <v>2797</v>
      </c>
      <c r="AB1" s="365" t="s">
        <v>2798</v>
      </c>
    </row>
    <row r="2" spans="1:28" x14ac:dyDescent="0.35">
      <c r="A2" s="64" t="s">
        <v>2171</v>
      </c>
      <c r="B2" s="319" t="s">
        <v>2171</v>
      </c>
      <c r="C2" s="319" t="s">
        <v>2173</v>
      </c>
      <c r="D2" s="64">
        <v>100</v>
      </c>
      <c r="H2" s="320">
        <f>SUM(D2:G2)</f>
        <v>100</v>
      </c>
      <c r="I2" s="64">
        <v>100</v>
      </c>
      <c r="M2" s="320">
        <f>SUM(I2:L2)</f>
        <v>100</v>
      </c>
      <c r="N2" s="64">
        <v>100</v>
      </c>
      <c r="U2" s="320">
        <f>SUM(N2:T2)</f>
        <v>100</v>
      </c>
      <c r="V2" s="64">
        <v>100</v>
      </c>
      <c r="AB2" s="320">
        <f>SUM(V2:AA2)</f>
        <v>100</v>
      </c>
    </row>
    <row r="3" spans="1:28" x14ac:dyDescent="0.35">
      <c r="A3" s="64" t="s">
        <v>2206</v>
      </c>
      <c r="B3" s="319" t="s">
        <v>2206</v>
      </c>
      <c r="C3" s="319" t="s">
        <v>2179</v>
      </c>
      <c r="D3" s="64">
        <v>100</v>
      </c>
      <c r="H3" s="320">
        <f t="shared" ref="H3:H66" si="0">SUM(D3:G3)</f>
        <v>100</v>
      </c>
      <c r="I3" s="64">
        <v>100</v>
      </c>
      <c r="M3" s="320">
        <f t="shared" ref="M3:M66" si="1">SUM(I3:L3)</f>
        <v>100</v>
      </c>
      <c r="N3" s="64">
        <v>100</v>
      </c>
      <c r="U3" s="320">
        <f t="shared" ref="U3:U66" si="2">SUM(N3:T3)</f>
        <v>100</v>
      </c>
      <c r="V3" s="64">
        <v>100</v>
      </c>
      <c r="AB3" s="320">
        <f t="shared" ref="AB3:AB66" si="3">SUM(V3:AA3)</f>
        <v>100</v>
      </c>
    </row>
    <row r="4" spans="1:28" x14ac:dyDescent="0.35">
      <c r="A4" s="64" t="s">
        <v>2186</v>
      </c>
      <c r="B4" s="319" t="s">
        <v>2186</v>
      </c>
      <c r="C4" s="321" t="s">
        <v>2183</v>
      </c>
      <c r="D4" s="64">
        <v>100</v>
      </c>
      <c r="H4" s="320">
        <f t="shared" si="0"/>
        <v>100</v>
      </c>
      <c r="I4" s="64">
        <v>100</v>
      </c>
      <c r="M4" s="320">
        <f t="shared" si="1"/>
        <v>100</v>
      </c>
      <c r="N4" s="64">
        <v>100</v>
      </c>
      <c r="U4" s="320">
        <f t="shared" si="2"/>
        <v>100</v>
      </c>
      <c r="V4" s="64">
        <v>100</v>
      </c>
      <c r="AB4" s="320">
        <f t="shared" si="3"/>
        <v>100</v>
      </c>
    </row>
    <row r="5" spans="1:28" x14ac:dyDescent="0.35">
      <c r="A5" s="64" t="s">
        <v>2187</v>
      </c>
      <c r="B5" s="319" t="s">
        <v>2187</v>
      </c>
      <c r="C5" s="321" t="s">
        <v>2182</v>
      </c>
      <c r="D5" s="64">
        <v>100</v>
      </c>
      <c r="H5" s="320">
        <f t="shared" si="0"/>
        <v>100</v>
      </c>
      <c r="I5" s="64">
        <v>100</v>
      </c>
      <c r="M5" s="320">
        <f t="shared" si="1"/>
        <v>100</v>
      </c>
      <c r="N5" s="64">
        <v>100</v>
      </c>
      <c r="U5" s="320">
        <f t="shared" si="2"/>
        <v>100</v>
      </c>
      <c r="V5" s="64">
        <v>100</v>
      </c>
      <c r="AB5" s="320">
        <f t="shared" si="3"/>
        <v>100</v>
      </c>
    </row>
    <row r="6" spans="1:28" x14ac:dyDescent="0.35">
      <c r="A6" s="64" t="s">
        <v>2188</v>
      </c>
      <c r="B6" s="319" t="s">
        <v>2188</v>
      </c>
      <c r="C6" s="321" t="s">
        <v>2184</v>
      </c>
      <c r="D6" s="64">
        <v>100</v>
      </c>
      <c r="H6" s="320">
        <f t="shared" si="0"/>
        <v>100</v>
      </c>
      <c r="I6" s="64">
        <v>100</v>
      </c>
      <c r="M6" s="320">
        <f t="shared" si="1"/>
        <v>100</v>
      </c>
      <c r="N6" s="64">
        <v>100</v>
      </c>
      <c r="U6" s="320">
        <f t="shared" si="2"/>
        <v>100</v>
      </c>
      <c r="V6" s="64">
        <v>100</v>
      </c>
      <c r="AB6" s="320">
        <f t="shared" si="3"/>
        <v>100</v>
      </c>
    </row>
    <row r="7" spans="1:28" x14ac:dyDescent="0.35">
      <c r="A7" s="64" t="s">
        <v>2189</v>
      </c>
      <c r="B7" s="319" t="s">
        <v>2189</v>
      </c>
      <c r="C7" s="321" t="s">
        <v>2185</v>
      </c>
      <c r="D7" s="64">
        <v>100</v>
      </c>
      <c r="H7" s="320">
        <f t="shared" si="0"/>
        <v>100</v>
      </c>
      <c r="I7" s="64">
        <v>100</v>
      </c>
      <c r="M7" s="320">
        <f t="shared" si="1"/>
        <v>100</v>
      </c>
      <c r="N7" s="64">
        <v>100</v>
      </c>
      <c r="U7" s="320">
        <f t="shared" si="2"/>
        <v>100</v>
      </c>
      <c r="V7" s="64">
        <v>100</v>
      </c>
      <c r="AB7" s="320">
        <f t="shared" si="3"/>
        <v>100</v>
      </c>
    </row>
    <row r="8" spans="1:28" x14ac:dyDescent="0.35">
      <c r="A8" s="64" t="s">
        <v>2198</v>
      </c>
      <c r="B8" s="319" t="s">
        <v>2198</v>
      </c>
      <c r="C8" s="321" t="s">
        <v>2193</v>
      </c>
      <c r="D8" s="64">
        <v>100</v>
      </c>
      <c r="H8" s="320">
        <f t="shared" si="0"/>
        <v>100</v>
      </c>
      <c r="I8" s="64">
        <v>100</v>
      </c>
      <c r="M8" s="320">
        <f t="shared" si="1"/>
        <v>100</v>
      </c>
      <c r="N8" s="64">
        <v>100</v>
      </c>
      <c r="U8" s="320">
        <f t="shared" si="2"/>
        <v>100</v>
      </c>
      <c r="V8" s="64">
        <v>100</v>
      </c>
      <c r="AB8" s="320">
        <f t="shared" si="3"/>
        <v>100</v>
      </c>
    </row>
    <row r="9" spans="1:28" x14ac:dyDescent="0.35">
      <c r="A9" s="64" t="s">
        <v>2199</v>
      </c>
      <c r="B9" s="319" t="s">
        <v>2199</v>
      </c>
      <c r="C9" s="321" t="s">
        <v>2194</v>
      </c>
      <c r="D9" s="64">
        <v>100</v>
      </c>
      <c r="H9" s="320">
        <f t="shared" si="0"/>
        <v>100</v>
      </c>
      <c r="I9" s="64">
        <v>100</v>
      </c>
      <c r="M9" s="320">
        <f t="shared" si="1"/>
        <v>100</v>
      </c>
      <c r="N9" s="64">
        <v>100</v>
      </c>
      <c r="U9" s="320">
        <f t="shared" si="2"/>
        <v>100</v>
      </c>
      <c r="V9" s="64">
        <v>100</v>
      </c>
      <c r="AB9" s="320">
        <f t="shared" si="3"/>
        <v>100</v>
      </c>
    </row>
    <row r="10" spans="1:28" x14ac:dyDescent="0.35">
      <c r="A10" s="64" t="s">
        <v>2200</v>
      </c>
      <c r="B10" s="319" t="s">
        <v>2200</v>
      </c>
      <c r="C10" s="321" t="s">
        <v>2195</v>
      </c>
      <c r="D10" s="64">
        <v>100</v>
      </c>
      <c r="H10" s="320">
        <f t="shared" si="0"/>
        <v>100</v>
      </c>
      <c r="I10" s="64">
        <v>100</v>
      </c>
      <c r="M10" s="320">
        <f t="shared" si="1"/>
        <v>100</v>
      </c>
      <c r="N10" s="64">
        <v>100</v>
      </c>
      <c r="U10" s="320">
        <f t="shared" si="2"/>
        <v>100</v>
      </c>
      <c r="V10" s="64">
        <v>100</v>
      </c>
      <c r="AB10" s="320">
        <f t="shared" si="3"/>
        <v>100</v>
      </c>
    </row>
    <row r="11" spans="1:28" x14ac:dyDescent="0.35">
      <c r="A11" s="64" t="s">
        <v>2201</v>
      </c>
      <c r="B11" s="319" t="s">
        <v>2201</v>
      </c>
      <c r="C11" s="321" t="s">
        <v>2196</v>
      </c>
      <c r="D11" s="64">
        <v>100</v>
      </c>
      <c r="H11" s="320">
        <f t="shared" si="0"/>
        <v>100</v>
      </c>
      <c r="I11" s="64">
        <v>100</v>
      </c>
      <c r="M11" s="320">
        <f t="shared" si="1"/>
        <v>100</v>
      </c>
      <c r="N11" s="64">
        <v>100</v>
      </c>
      <c r="U11" s="320">
        <f t="shared" si="2"/>
        <v>100</v>
      </c>
      <c r="V11" s="64">
        <v>100</v>
      </c>
      <c r="AB11" s="320">
        <f t="shared" si="3"/>
        <v>100</v>
      </c>
    </row>
    <row r="12" spans="1:28" x14ac:dyDescent="0.35">
      <c r="A12" s="64" t="s">
        <v>2210</v>
      </c>
      <c r="B12" s="319" t="s">
        <v>2210</v>
      </c>
      <c r="C12" s="321" t="s">
        <v>2197</v>
      </c>
      <c r="D12" s="64">
        <v>100</v>
      </c>
      <c r="H12" s="320">
        <f t="shared" si="0"/>
        <v>100</v>
      </c>
      <c r="I12" s="64">
        <v>100</v>
      </c>
      <c r="M12" s="320">
        <f t="shared" si="1"/>
        <v>100</v>
      </c>
      <c r="N12" s="64">
        <v>100</v>
      </c>
      <c r="U12" s="320">
        <f t="shared" si="2"/>
        <v>100</v>
      </c>
      <c r="V12" s="64">
        <v>100</v>
      </c>
      <c r="AB12" s="320">
        <f t="shared" si="3"/>
        <v>100</v>
      </c>
    </row>
    <row r="13" spans="1:28" x14ac:dyDescent="0.35">
      <c r="A13" s="64" t="s">
        <v>2215</v>
      </c>
      <c r="B13" s="319" t="s">
        <v>2215</v>
      </c>
      <c r="C13" s="321" t="s">
        <v>2216</v>
      </c>
      <c r="E13" s="319">
        <v>100</v>
      </c>
      <c r="H13" s="320">
        <f t="shared" si="0"/>
        <v>100</v>
      </c>
      <c r="J13" s="319">
        <v>100</v>
      </c>
      <c r="M13" s="320">
        <f t="shared" si="1"/>
        <v>100</v>
      </c>
      <c r="O13" s="319">
        <v>100</v>
      </c>
      <c r="U13" s="320">
        <f t="shared" si="2"/>
        <v>100</v>
      </c>
      <c r="W13" s="319">
        <v>100</v>
      </c>
      <c r="AB13" s="320">
        <f t="shared" si="3"/>
        <v>100</v>
      </c>
    </row>
    <row r="14" spans="1:28" x14ac:dyDescent="0.35">
      <c r="A14" s="64" t="s">
        <v>2215</v>
      </c>
      <c r="B14" s="319" t="s">
        <v>2799</v>
      </c>
      <c r="C14" s="321" t="s">
        <v>2217</v>
      </c>
      <c r="E14" s="319">
        <v>100</v>
      </c>
      <c r="H14" s="320">
        <f t="shared" si="0"/>
        <v>100</v>
      </c>
      <c r="J14" s="319">
        <v>100</v>
      </c>
      <c r="M14" s="320">
        <f t="shared" si="1"/>
        <v>100</v>
      </c>
      <c r="O14" s="319">
        <v>100</v>
      </c>
      <c r="U14" s="320">
        <f t="shared" si="2"/>
        <v>100</v>
      </c>
      <c r="W14" s="319">
        <v>100</v>
      </c>
      <c r="AB14" s="320">
        <f t="shared" si="3"/>
        <v>100</v>
      </c>
    </row>
    <row r="15" spans="1:28" x14ac:dyDescent="0.35">
      <c r="A15" s="64" t="s">
        <v>2215</v>
      </c>
      <c r="B15" s="319" t="s">
        <v>2800</v>
      </c>
      <c r="C15" s="321" t="s">
        <v>2218</v>
      </c>
      <c r="E15" s="319">
        <v>100</v>
      </c>
      <c r="H15" s="320">
        <f t="shared" si="0"/>
        <v>100</v>
      </c>
      <c r="J15" s="319">
        <v>100</v>
      </c>
      <c r="M15" s="320">
        <f t="shared" si="1"/>
        <v>100</v>
      </c>
      <c r="O15" s="319">
        <v>100</v>
      </c>
      <c r="U15" s="320">
        <f t="shared" si="2"/>
        <v>100</v>
      </c>
      <c r="W15" s="319">
        <v>100</v>
      </c>
      <c r="AB15" s="320">
        <f t="shared" si="3"/>
        <v>100</v>
      </c>
    </row>
    <row r="16" spans="1:28" x14ac:dyDescent="0.35">
      <c r="A16" s="64" t="s">
        <v>2652</v>
      </c>
      <c r="B16" s="319" t="s">
        <v>2652</v>
      </c>
      <c r="C16" s="321" t="s">
        <v>295</v>
      </c>
      <c r="F16" s="319">
        <v>100</v>
      </c>
      <c r="H16" s="320">
        <f t="shared" si="0"/>
        <v>100</v>
      </c>
      <c r="K16" s="319">
        <v>100</v>
      </c>
      <c r="M16" s="320">
        <f t="shared" si="1"/>
        <v>100</v>
      </c>
      <c r="P16" s="319">
        <v>100</v>
      </c>
      <c r="U16" s="320">
        <f t="shared" si="2"/>
        <v>100</v>
      </c>
      <c r="Y16" s="319">
        <v>100</v>
      </c>
      <c r="AB16" s="320">
        <f t="shared" si="3"/>
        <v>100</v>
      </c>
    </row>
    <row r="17" spans="1:28" x14ac:dyDescent="0.35">
      <c r="A17" s="64" t="s">
        <v>2653</v>
      </c>
      <c r="B17" s="319" t="s">
        <v>2653</v>
      </c>
      <c r="C17" s="321" t="s">
        <v>2222</v>
      </c>
      <c r="F17" s="319">
        <v>100</v>
      </c>
      <c r="H17" s="320">
        <f t="shared" si="0"/>
        <v>100</v>
      </c>
      <c r="K17" s="319">
        <v>100</v>
      </c>
      <c r="M17" s="320">
        <f t="shared" si="1"/>
        <v>100</v>
      </c>
      <c r="P17" s="319">
        <v>100</v>
      </c>
      <c r="U17" s="320">
        <f t="shared" si="2"/>
        <v>100</v>
      </c>
      <c r="Y17" s="319">
        <v>100</v>
      </c>
      <c r="AB17" s="320">
        <f t="shared" si="3"/>
        <v>100</v>
      </c>
    </row>
    <row r="18" spans="1:28" x14ac:dyDescent="0.35">
      <c r="A18" s="64" t="s">
        <v>2654</v>
      </c>
      <c r="B18" s="319" t="s">
        <v>2654</v>
      </c>
      <c r="C18" s="321" t="s">
        <v>2223</v>
      </c>
      <c r="F18" s="319">
        <v>100</v>
      </c>
      <c r="H18" s="320">
        <f t="shared" si="0"/>
        <v>100</v>
      </c>
      <c r="K18" s="319">
        <v>100</v>
      </c>
      <c r="M18" s="320">
        <f t="shared" si="1"/>
        <v>100</v>
      </c>
      <c r="P18" s="319">
        <v>100</v>
      </c>
      <c r="U18" s="320">
        <f t="shared" si="2"/>
        <v>100</v>
      </c>
      <c r="Y18" s="319">
        <v>100</v>
      </c>
      <c r="AB18" s="320">
        <f t="shared" si="3"/>
        <v>100</v>
      </c>
    </row>
    <row r="19" spans="1:28" x14ac:dyDescent="0.35">
      <c r="A19" s="64" t="s">
        <v>2655</v>
      </c>
      <c r="B19" s="319" t="s">
        <v>2655</v>
      </c>
      <c r="C19" s="321" t="s">
        <v>2224</v>
      </c>
      <c r="F19" s="319">
        <v>100</v>
      </c>
      <c r="H19" s="320">
        <f t="shared" si="0"/>
        <v>100</v>
      </c>
      <c r="K19" s="319">
        <v>100</v>
      </c>
      <c r="M19" s="320">
        <f t="shared" si="1"/>
        <v>100</v>
      </c>
      <c r="P19" s="319">
        <v>100</v>
      </c>
      <c r="U19" s="320">
        <f t="shared" si="2"/>
        <v>100</v>
      </c>
      <c r="Y19" s="319">
        <v>100</v>
      </c>
      <c r="AB19" s="320">
        <f t="shared" si="3"/>
        <v>100</v>
      </c>
    </row>
    <row r="20" spans="1:28" x14ac:dyDescent="0.35">
      <c r="B20" s="319" t="s">
        <v>2233</v>
      </c>
      <c r="C20" s="321" t="s">
        <v>2240</v>
      </c>
      <c r="F20" s="319">
        <v>100</v>
      </c>
      <c r="H20" s="320">
        <f t="shared" si="0"/>
        <v>100</v>
      </c>
      <c r="K20" s="319">
        <v>100</v>
      </c>
      <c r="M20" s="320">
        <f t="shared" si="1"/>
        <v>100</v>
      </c>
      <c r="P20" s="319">
        <v>100</v>
      </c>
      <c r="U20" s="320">
        <f t="shared" si="2"/>
        <v>100</v>
      </c>
      <c r="Y20" s="319">
        <v>100</v>
      </c>
      <c r="AB20" s="320">
        <f t="shared" si="3"/>
        <v>100</v>
      </c>
    </row>
    <row r="21" spans="1:28" x14ac:dyDescent="0.35">
      <c r="A21" s="64" t="s">
        <v>2233</v>
      </c>
      <c r="B21" s="319" t="s">
        <v>2235</v>
      </c>
      <c r="C21" s="58" t="s">
        <v>171</v>
      </c>
      <c r="F21" s="319">
        <v>100</v>
      </c>
      <c r="H21" s="320">
        <f t="shared" si="0"/>
        <v>100</v>
      </c>
      <c r="K21" s="319">
        <v>100</v>
      </c>
      <c r="M21" s="320">
        <f t="shared" si="1"/>
        <v>100</v>
      </c>
      <c r="P21" s="319">
        <v>100</v>
      </c>
      <c r="U21" s="320">
        <f t="shared" si="2"/>
        <v>100</v>
      </c>
      <c r="Y21" s="319">
        <v>100</v>
      </c>
      <c r="AB21" s="320">
        <f t="shared" si="3"/>
        <v>100</v>
      </c>
    </row>
    <row r="22" spans="1:28" x14ac:dyDescent="0.35">
      <c r="A22" s="64" t="s">
        <v>2235</v>
      </c>
      <c r="B22" s="319" t="s">
        <v>2236</v>
      </c>
      <c r="C22" s="58" t="s">
        <v>173</v>
      </c>
      <c r="F22" s="319">
        <v>100</v>
      </c>
      <c r="H22" s="320">
        <f t="shared" si="0"/>
        <v>100</v>
      </c>
      <c r="K22" s="319">
        <v>100</v>
      </c>
      <c r="M22" s="320">
        <f t="shared" si="1"/>
        <v>100</v>
      </c>
      <c r="P22" s="319">
        <v>100</v>
      </c>
      <c r="U22" s="320">
        <f t="shared" si="2"/>
        <v>100</v>
      </c>
      <c r="Y22" s="319">
        <v>100</v>
      </c>
      <c r="AB22" s="320">
        <f t="shared" si="3"/>
        <v>100</v>
      </c>
    </row>
    <row r="23" spans="1:28" x14ac:dyDescent="0.35">
      <c r="A23" s="64" t="s">
        <v>2236</v>
      </c>
      <c r="B23" s="319" t="s">
        <v>2656</v>
      </c>
      <c r="C23" s="58" t="s">
        <v>2226</v>
      </c>
      <c r="F23" s="319">
        <v>100</v>
      </c>
      <c r="H23" s="320">
        <f t="shared" si="0"/>
        <v>100</v>
      </c>
      <c r="K23" s="319">
        <v>100</v>
      </c>
      <c r="M23" s="320">
        <f t="shared" si="1"/>
        <v>100</v>
      </c>
      <c r="P23" s="319">
        <v>100</v>
      </c>
      <c r="U23" s="320">
        <f t="shared" si="2"/>
        <v>100</v>
      </c>
      <c r="Y23" s="319">
        <v>100</v>
      </c>
      <c r="AB23" s="320">
        <f t="shared" si="3"/>
        <v>100</v>
      </c>
    </row>
    <row r="24" spans="1:28" x14ac:dyDescent="0.35">
      <c r="A24" s="64" t="s">
        <v>2656</v>
      </c>
      <c r="B24" s="319" t="s">
        <v>2234</v>
      </c>
      <c r="C24" s="321" t="s">
        <v>2232</v>
      </c>
      <c r="F24" s="319">
        <v>100</v>
      </c>
      <c r="H24" s="320">
        <f t="shared" si="0"/>
        <v>100</v>
      </c>
      <c r="K24" s="319">
        <v>100</v>
      </c>
      <c r="M24" s="320">
        <f t="shared" si="1"/>
        <v>100</v>
      </c>
      <c r="P24" s="319">
        <v>100</v>
      </c>
      <c r="U24" s="320">
        <f t="shared" si="2"/>
        <v>100</v>
      </c>
      <c r="Y24" s="319">
        <v>100</v>
      </c>
      <c r="AB24" s="320">
        <f t="shared" si="3"/>
        <v>100</v>
      </c>
    </row>
    <row r="25" spans="1:28" x14ac:dyDescent="0.35">
      <c r="A25" s="64" t="s">
        <v>2234</v>
      </c>
      <c r="B25" s="319" t="s">
        <v>2657</v>
      </c>
      <c r="C25" s="321" t="s">
        <v>2228</v>
      </c>
      <c r="F25" s="319">
        <v>100</v>
      </c>
      <c r="H25" s="320">
        <f t="shared" si="0"/>
        <v>100</v>
      </c>
      <c r="K25" s="319">
        <v>100</v>
      </c>
      <c r="M25" s="320">
        <f t="shared" si="1"/>
        <v>100</v>
      </c>
      <c r="P25" s="319">
        <v>100</v>
      </c>
      <c r="U25" s="320">
        <f t="shared" si="2"/>
        <v>100</v>
      </c>
      <c r="Y25" s="319">
        <v>100</v>
      </c>
      <c r="AB25" s="320">
        <f t="shared" si="3"/>
        <v>100</v>
      </c>
    </row>
    <row r="26" spans="1:28" x14ac:dyDescent="0.35">
      <c r="A26" s="64" t="s">
        <v>2657</v>
      </c>
      <c r="B26" s="319" t="s">
        <v>2658</v>
      </c>
      <c r="C26" s="321" t="s">
        <v>2227</v>
      </c>
      <c r="F26" s="319">
        <v>100</v>
      </c>
      <c r="H26" s="320">
        <f t="shared" si="0"/>
        <v>100</v>
      </c>
      <c r="K26" s="319">
        <v>100</v>
      </c>
      <c r="M26" s="320">
        <f t="shared" si="1"/>
        <v>100</v>
      </c>
      <c r="P26" s="319">
        <v>100</v>
      </c>
      <c r="U26" s="320">
        <f t="shared" si="2"/>
        <v>100</v>
      </c>
      <c r="Y26" s="319">
        <v>100</v>
      </c>
      <c r="AB26" s="320">
        <f t="shared" si="3"/>
        <v>100</v>
      </c>
    </row>
    <row r="27" spans="1:28" x14ac:dyDescent="0.35">
      <c r="A27" s="64" t="s">
        <v>2658</v>
      </c>
      <c r="B27" s="319" t="s">
        <v>2659</v>
      </c>
      <c r="C27" s="321" t="s">
        <v>2229</v>
      </c>
      <c r="F27" s="319">
        <v>100</v>
      </c>
      <c r="H27" s="320">
        <f t="shared" si="0"/>
        <v>100</v>
      </c>
      <c r="K27" s="319">
        <v>100</v>
      </c>
      <c r="M27" s="320">
        <f t="shared" si="1"/>
        <v>100</v>
      </c>
      <c r="P27" s="319">
        <v>100</v>
      </c>
      <c r="U27" s="320">
        <f t="shared" si="2"/>
        <v>100</v>
      </c>
      <c r="Y27" s="319">
        <v>100</v>
      </c>
      <c r="AB27" s="320">
        <f t="shared" si="3"/>
        <v>100</v>
      </c>
    </row>
    <row r="28" spans="1:28" x14ac:dyDescent="0.35">
      <c r="A28" s="64" t="s">
        <v>2659</v>
      </c>
      <c r="B28" s="319" t="s">
        <v>2660</v>
      </c>
      <c r="C28" s="321" t="s">
        <v>2230</v>
      </c>
      <c r="F28" s="319">
        <v>100</v>
      </c>
      <c r="H28" s="320">
        <f t="shared" si="0"/>
        <v>100</v>
      </c>
      <c r="K28" s="319">
        <v>100</v>
      </c>
      <c r="M28" s="320">
        <f t="shared" si="1"/>
        <v>100</v>
      </c>
      <c r="P28" s="319">
        <v>100</v>
      </c>
      <c r="U28" s="320">
        <f t="shared" si="2"/>
        <v>100</v>
      </c>
      <c r="Y28" s="319">
        <v>100</v>
      </c>
      <c r="AB28" s="320">
        <f t="shared" si="3"/>
        <v>100</v>
      </c>
    </row>
    <row r="29" spans="1:28" x14ac:dyDescent="0.35">
      <c r="A29" s="64" t="s">
        <v>2660</v>
      </c>
      <c r="B29" s="319" t="s">
        <v>2661</v>
      </c>
      <c r="C29" s="321" t="s">
        <v>2231</v>
      </c>
      <c r="F29" s="319">
        <v>100</v>
      </c>
      <c r="H29" s="320">
        <f t="shared" si="0"/>
        <v>100</v>
      </c>
      <c r="K29" s="319">
        <v>100</v>
      </c>
      <c r="M29" s="320">
        <f t="shared" si="1"/>
        <v>100</v>
      </c>
      <c r="P29" s="319">
        <v>100</v>
      </c>
      <c r="U29" s="320">
        <f t="shared" si="2"/>
        <v>100</v>
      </c>
      <c r="Y29" s="319">
        <v>100</v>
      </c>
      <c r="AB29" s="320">
        <f t="shared" si="3"/>
        <v>100</v>
      </c>
    </row>
    <row r="30" spans="1:28" x14ac:dyDescent="0.35">
      <c r="A30" s="64" t="s">
        <v>2661</v>
      </c>
      <c r="B30" s="319" t="s">
        <v>2662</v>
      </c>
      <c r="C30" s="321" t="s">
        <v>2247</v>
      </c>
      <c r="F30" s="319">
        <v>100</v>
      </c>
      <c r="H30" s="320">
        <f t="shared" si="0"/>
        <v>100</v>
      </c>
      <c r="K30" s="319">
        <v>100</v>
      </c>
      <c r="M30" s="320">
        <f t="shared" si="1"/>
        <v>100</v>
      </c>
      <c r="P30" s="319">
        <v>100</v>
      </c>
      <c r="U30" s="320">
        <f t="shared" si="2"/>
        <v>100</v>
      </c>
      <c r="Y30" s="319">
        <v>100</v>
      </c>
      <c r="AB30" s="320">
        <f t="shared" si="3"/>
        <v>100</v>
      </c>
    </row>
    <row r="31" spans="1:28" x14ac:dyDescent="0.35">
      <c r="A31" s="344"/>
      <c r="B31" s="345" t="s">
        <v>2663</v>
      </c>
      <c r="C31" s="345" t="s">
        <v>2248</v>
      </c>
      <c r="F31" s="319">
        <v>100</v>
      </c>
      <c r="H31" s="320">
        <f t="shared" si="0"/>
        <v>100</v>
      </c>
      <c r="K31" s="319">
        <v>100</v>
      </c>
      <c r="M31" s="320">
        <f t="shared" si="1"/>
        <v>100</v>
      </c>
      <c r="P31" s="319">
        <v>100</v>
      </c>
      <c r="U31" s="320">
        <f t="shared" si="2"/>
        <v>100</v>
      </c>
      <c r="Y31" s="319">
        <v>100</v>
      </c>
      <c r="AB31" s="320">
        <f t="shared" si="3"/>
        <v>100</v>
      </c>
    </row>
    <row r="32" spans="1:28" x14ac:dyDescent="0.35">
      <c r="A32" s="344"/>
      <c r="B32" s="345" t="s">
        <v>2664</v>
      </c>
      <c r="C32" s="345" t="s">
        <v>2249</v>
      </c>
      <c r="F32" s="319">
        <v>100</v>
      </c>
      <c r="H32" s="320">
        <f t="shared" si="0"/>
        <v>100</v>
      </c>
      <c r="K32" s="319">
        <v>100</v>
      </c>
      <c r="M32" s="320">
        <f t="shared" si="1"/>
        <v>100</v>
      </c>
      <c r="P32" s="319">
        <v>100</v>
      </c>
      <c r="U32" s="320">
        <f t="shared" si="2"/>
        <v>100</v>
      </c>
      <c r="Y32" s="319">
        <v>100</v>
      </c>
      <c r="AB32" s="320">
        <f t="shared" si="3"/>
        <v>100</v>
      </c>
    </row>
    <row r="33" spans="1:28" x14ac:dyDescent="0.35">
      <c r="A33" s="64" t="s">
        <v>2662</v>
      </c>
      <c r="B33" s="319" t="s">
        <v>2264</v>
      </c>
      <c r="C33" s="321" t="s">
        <v>2252</v>
      </c>
      <c r="F33" s="319">
        <v>100</v>
      </c>
      <c r="H33" s="320">
        <f t="shared" si="0"/>
        <v>100</v>
      </c>
      <c r="K33" s="319">
        <v>100</v>
      </c>
      <c r="M33" s="320">
        <f t="shared" si="1"/>
        <v>100</v>
      </c>
      <c r="P33" s="319">
        <v>100</v>
      </c>
      <c r="U33" s="320">
        <f t="shared" si="2"/>
        <v>100</v>
      </c>
      <c r="Y33" s="319">
        <v>100</v>
      </c>
      <c r="AB33" s="320">
        <f t="shared" si="3"/>
        <v>100</v>
      </c>
    </row>
    <row r="34" spans="1:28" x14ac:dyDescent="0.35">
      <c r="A34" s="64" t="s">
        <v>2663</v>
      </c>
      <c r="B34" s="319" t="s">
        <v>2270</v>
      </c>
      <c r="C34" s="321" t="s">
        <v>176</v>
      </c>
      <c r="F34" s="319">
        <v>100</v>
      </c>
      <c r="H34" s="320">
        <f t="shared" si="0"/>
        <v>100</v>
      </c>
      <c r="K34" s="319">
        <v>100</v>
      </c>
      <c r="M34" s="320">
        <f t="shared" si="1"/>
        <v>100</v>
      </c>
      <c r="P34" s="319">
        <v>100</v>
      </c>
      <c r="U34" s="320">
        <f t="shared" si="2"/>
        <v>100</v>
      </c>
      <c r="Y34" s="319">
        <v>100</v>
      </c>
      <c r="AB34" s="320">
        <f t="shared" si="3"/>
        <v>100</v>
      </c>
    </row>
    <row r="35" spans="1:28" x14ac:dyDescent="0.35">
      <c r="A35" s="64" t="s">
        <v>2664</v>
      </c>
      <c r="B35" s="319" t="s">
        <v>2271</v>
      </c>
      <c r="C35" s="321" t="s">
        <v>178</v>
      </c>
      <c r="F35" s="319">
        <v>100</v>
      </c>
      <c r="H35" s="320">
        <f t="shared" si="0"/>
        <v>100</v>
      </c>
      <c r="K35" s="319">
        <v>100</v>
      </c>
      <c r="M35" s="320">
        <f t="shared" si="1"/>
        <v>100</v>
      </c>
      <c r="P35" s="319">
        <v>100</v>
      </c>
      <c r="U35" s="320">
        <f t="shared" si="2"/>
        <v>100</v>
      </c>
      <c r="Y35" s="319">
        <v>100</v>
      </c>
      <c r="AB35" s="320">
        <f t="shared" si="3"/>
        <v>100</v>
      </c>
    </row>
    <row r="36" spans="1:28" x14ac:dyDescent="0.35">
      <c r="A36" s="64" t="s">
        <v>2264</v>
      </c>
      <c r="B36" s="319" t="s">
        <v>2272</v>
      </c>
      <c r="C36" s="321" t="s">
        <v>181</v>
      </c>
      <c r="F36" s="319">
        <v>100</v>
      </c>
      <c r="H36" s="320">
        <f t="shared" si="0"/>
        <v>100</v>
      </c>
      <c r="K36" s="319">
        <v>100</v>
      </c>
      <c r="M36" s="320">
        <f t="shared" si="1"/>
        <v>100</v>
      </c>
      <c r="P36" s="319">
        <v>100</v>
      </c>
      <c r="U36" s="320">
        <f t="shared" si="2"/>
        <v>100</v>
      </c>
      <c r="Y36" s="319">
        <v>100</v>
      </c>
      <c r="AB36" s="320">
        <f t="shared" si="3"/>
        <v>100</v>
      </c>
    </row>
    <row r="37" spans="1:28" x14ac:dyDescent="0.35">
      <c r="B37" s="319" t="s">
        <v>2273</v>
      </c>
      <c r="C37" s="321" t="s">
        <v>184</v>
      </c>
      <c r="E37" s="319">
        <v>50</v>
      </c>
      <c r="F37" s="319">
        <v>50</v>
      </c>
      <c r="H37" s="320">
        <f t="shared" si="0"/>
        <v>100</v>
      </c>
      <c r="J37" s="319">
        <v>50</v>
      </c>
      <c r="K37" s="319">
        <v>50</v>
      </c>
      <c r="M37" s="320">
        <f t="shared" si="1"/>
        <v>100</v>
      </c>
      <c r="P37" s="319">
        <v>50</v>
      </c>
      <c r="R37" s="319">
        <v>50</v>
      </c>
      <c r="U37" s="320">
        <f t="shared" si="2"/>
        <v>100</v>
      </c>
      <c r="Y37" s="319">
        <v>100</v>
      </c>
      <c r="AB37" s="320">
        <f t="shared" si="3"/>
        <v>100</v>
      </c>
    </row>
    <row r="38" spans="1:28" x14ac:dyDescent="0.35">
      <c r="A38" s="64" t="s">
        <v>2270</v>
      </c>
      <c r="B38" s="319" t="s">
        <v>2265</v>
      </c>
      <c r="C38" s="319" t="s">
        <v>2254</v>
      </c>
      <c r="E38" s="319">
        <v>50</v>
      </c>
      <c r="F38" s="319">
        <v>50</v>
      </c>
      <c r="H38" s="320">
        <f t="shared" si="0"/>
        <v>100</v>
      </c>
      <c r="J38" s="319">
        <v>50</v>
      </c>
      <c r="K38" s="319">
        <v>50</v>
      </c>
      <c r="M38" s="320">
        <f t="shared" si="1"/>
        <v>100</v>
      </c>
      <c r="P38" s="319">
        <v>50</v>
      </c>
      <c r="R38" s="319">
        <v>50</v>
      </c>
      <c r="U38" s="320">
        <f t="shared" si="2"/>
        <v>100</v>
      </c>
      <c r="Y38" s="319">
        <v>100</v>
      </c>
      <c r="AB38" s="320">
        <f t="shared" si="3"/>
        <v>100</v>
      </c>
    </row>
    <row r="39" spans="1:28" x14ac:dyDescent="0.35">
      <c r="A39" s="64" t="s">
        <v>2271</v>
      </c>
      <c r="B39" s="319" t="s">
        <v>2266</v>
      </c>
      <c r="C39" s="319" t="s">
        <v>2255</v>
      </c>
      <c r="E39" s="319">
        <v>50</v>
      </c>
      <c r="F39" s="319">
        <v>50</v>
      </c>
      <c r="H39" s="320">
        <f t="shared" si="0"/>
        <v>100</v>
      </c>
      <c r="J39" s="319">
        <v>50</v>
      </c>
      <c r="K39" s="319">
        <v>50</v>
      </c>
      <c r="M39" s="320">
        <f t="shared" si="1"/>
        <v>100</v>
      </c>
      <c r="P39" s="319">
        <v>50</v>
      </c>
      <c r="R39" s="319">
        <v>50</v>
      </c>
      <c r="U39" s="320">
        <f t="shared" si="2"/>
        <v>100</v>
      </c>
      <c r="Y39" s="319">
        <v>100</v>
      </c>
      <c r="AB39" s="320">
        <f t="shared" si="3"/>
        <v>100</v>
      </c>
    </row>
    <row r="40" spans="1:28" x14ac:dyDescent="0.35">
      <c r="A40" s="64" t="s">
        <v>2272</v>
      </c>
      <c r="B40" s="319" t="s">
        <v>2267</v>
      </c>
      <c r="C40" s="319" t="s">
        <v>2256</v>
      </c>
      <c r="E40" s="319">
        <v>50</v>
      </c>
      <c r="F40" s="319">
        <v>50</v>
      </c>
      <c r="H40" s="320">
        <f t="shared" si="0"/>
        <v>100</v>
      </c>
      <c r="J40" s="319">
        <v>50</v>
      </c>
      <c r="K40" s="319">
        <v>50</v>
      </c>
      <c r="M40" s="320">
        <f t="shared" si="1"/>
        <v>100</v>
      </c>
      <c r="P40" s="319">
        <v>50</v>
      </c>
      <c r="R40" s="319">
        <v>50</v>
      </c>
      <c r="U40" s="320">
        <f t="shared" si="2"/>
        <v>100</v>
      </c>
      <c r="Y40" s="319">
        <v>100</v>
      </c>
      <c r="AB40" s="320">
        <f t="shared" si="3"/>
        <v>100</v>
      </c>
    </row>
    <row r="41" spans="1:28" x14ac:dyDescent="0.35">
      <c r="A41" s="64" t="s">
        <v>2273</v>
      </c>
      <c r="B41" s="319" t="s">
        <v>2268</v>
      </c>
      <c r="C41" s="319" t="s">
        <v>2257</v>
      </c>
      <c r="E41" s="319">
        <v>50</v>
      </c>
      <c r="F41" s="319">
        <v>50</v>
      </c>
      <c r="H41" s="320">
        <f t="shared" si="0"/>
        <v>100</v>
      </c>
      <c r="J41" s="319">
        <v>50</v>
      </c>
      <c r="K41" s="319">
        <v>50</v>
      </c>
      <c r="M41" s="320">
        <f t="shared" si="1"/>
        <v>100</v>
      </c>
      <c r="P41" s="319">
        <v>50</v>
      </c>
      <c r="R41" s="319">
        <v>50</v>
      </c>
      <c r="U41" s="320">
        <f t="shared" si="2"/>
        <v>100</v>
      </c>
      <c r="Y41" s="319">
        <v>100</v>
      </c>
      <c r="AB41" s="320">
        <f t="shared" si="3"/>
        <v>100</v>
      </c>
    </row>
    <row r="42" spans="1:28" x14ac:dyDescent="0.35">
      <c r="A42" s="64" t="s">
        <v>2265</v>
      </c>
      <c r="B42" s="319" t="s">
        <v>2269</v>
      </c>
      <c r="C42" s="321" t="s">
        <v>2258</v>
      </c>
      <c r="F42" s="319">
        <v>100</v>
      </c>
      <c r="H42" s="320">
        <f t="shared" si="0"/>
        <v>100</v>
      </c>
      <c r="K42" s="319">
        <v>100</v>
      </c>
      <c r="M42" s="320">
        <f t="shared" si="1"/>
        <v>100</v>
      </c>
      <c r="P42" s="319">
        <v>100</v>
      </c>
      <c r="U42" s="320">
        <f t="shared" si="2"/>
        <v>100</v>
      </c>
      <c r="Y42" s="319">
        <v>100</v>
      </c>
      <c r="AB42" s="320">
        <f t="shared" si="3"/>
        <v>100</v>
      </c>
    </row>
    <row r="43" spans="1:28" x14ac:dyDescent="0.35">
      <c r="A43" s="64" t="s">
        <v>2266</v>
      </c>
      <c r="B43" s="319" t="s">
        <v>2305</v>
      </c>
      <c r="C43" s="321" t="s">
        <v>2301</v>
      </c>
      <c r="F43" s="319">
        <v>100</v>
      </c>
      <c r="H43" s="320">
        <f t="shared" si="0"/>
        <v>100</v>
      </c>
      <c r="K43" s="319">
        <v>100</v>
      </c>
      <c r="M43" s="320">
        <f t="shared" si="1"/>
        <v>100</v>
      </c>
      <c r="P43" s="319">
        <v>100</v>
      </c>
      <c r="U43" s="320">
        <f t="shared" si="2"/>
        <v>100</v>
      </c>
      <c r="Y43" s="319">
        <v>100</v>
      </c>
      <c r="AB43" s="320">
        <f t="shared" si="3"/>
        <v>100</v>
      </c>
    </row>
    <row r="44" spans="1:28" x14ac:dyDescent="0.35">
      <c r="A44" s="64" t="s">
        <v>2267</v>
      </c>
      <c r="B44" s="319" t="s">
        <v>2306</v>
      </c>
      <c r="C44" s="321" t="s">
        <v>2302</v>
      </c>
      <c r="F44" s="319">
        <v>100</v>
      </c>
      <c r="H44" s="320">
        <f t="shared" si="0"/>
        <v>100</v>
      </c>
      <c r="K44" s="319">
        <v>100</v>
      </c>
      <c r="M44" s="320">
        <f t="shared" si="1"/>
        <v>100</v>
      </c>
      <c r="P44" s="319">
        <v>100</v>
      </c>
      <c r="U44" s="320">
        <f t="shared" si="2"/>
        <v>100</v>
      </c>
      <c r="Y44" s="319">
        <v>100</v>
      </c>
      <c r="AB44" s="320">
        <f t="shared" si="3"/>
        <v>100</v>
      </c>
    </row>
    <row r="45" spans="1:28" x14ac:dyDescent="0.35">
      <c r="A45" s="64" t="s">
        <v>2268</v>
      </c>
      <c r="B45" s="319" t="s">
        <v>2307</v>
      </c>
      <c r="C45" s="321" t="s">
        <v>2303</v>
      </c>
      <c r="F45" s="319">
        <v>100</v>
      </c>
      <c r="H45" s="320">
        <f t="shared" si="0"/>
        <v>100</v>
      </c>
      <c r="K45" s="319">
        <v>100</v>
      </c>
      <c r="M45" s="320">
        <f t="shared" si="1"/>
        <v>100</v>
      </c>
      <c r="P45" s="319">
        <v>100</v>
      </c>
      <c r="U45" s="320">
        <f t="shared" si="2"/>
        <v>100</v>
      </c>
      <c r="Y45" s="319">
        <v>100</v>
      </c>
      <c r="AB45" s="320">
        <f t="shared" si="3"/>
        <v>100</v>
      </c>
    </row>
    <row r="46" spans="1:28" x14ac:dyDescent="0.35">
      <c r="A46" s="64" t="s">
        <v>2269</v>
      </c>
      <c r="B46" s="319" t="s">
        <v>2308</v>
      </c>
      <c r="C46" s="321" t="s">
        <v>2304</v>
      </c>
      <c r="F46" s="319">
        <v>100</v>
      </c>
      <c r="H46" s="320">
        <f t="shared" si="0"/>
        <v>100</v>
      </c>
      <c r="K46" s="319">
        <v>100</v>
      </c>
      <c r="M46" s="320">
        <f t="shared" si="1"/>
        <v>100</v>
      </c>
      <c r="P46" s="319">
        <v>100</v>
      </c>
      <c r="U46" s="320">
        <f t="shared" si="2"/>
        <v>100</v>
      </c>
      <c r="Y46" s="319">
        <v>100</v>
      </c>
      <c r="AB46" s="320">
        <f t="shared" si="3"/>
        <v>100</v>
      </c>
    </row>
    <row r="47" spans="1:28" x14ac:dyDescent="0.35">
      <c r="B47" s="319" t="s">
        <v>2665</v>
      </c>
      <c r="C47" s="321" t="s">
        <v>2279</v>
      </c>
      <c r="F47" s="319">
        <v>100</v>
      </c>
      <c r="H47" s="320">
        <f t="shared" si="0"/>
        <v>100</v>
      </c>
      <c r="K47" s="319">
        <v>100</v>
      </c>
      <c r="M47" s="320">
        <f t="shared" si="1"/>
        <v>100</v>
      </c>
      <c r="P47" s="319">
        <v>100</v>
      </c>
      <c r="U47" s="320">
        <f t="shared" si="2"/>
        <v>100</v>
      </c>
      <c r="Y47" s="319">
        <v>100</v>
      </c>
      <c r="AB47" s="320">
        <f t="shared" si="3"/>
        <v>100</v>
      </c>
    </row>
    <row r="48" spans="1:28" x14ac:dyDescent="0.35">
      <c r="A48" s="64" t="s">
        <v>2305</v>
      </c>
      <c r="B48" s="319" t="s">
        <v>2666</v>
      </c>
      <c r="C48" s="58" t="s">
        <v>2300</v>
      </c>
      <c r="F48" s="319">
        <v>100</v>
      </c>
      <c r="H48" s="320">
        <f t="shared" si="0"/>
        <v>100</v>
      </c>
      <c r="K48" s="319">
        <v>100</v>
      </c>
      <c r="M48" s="320">
        <f t="shared" si="1"/>
        <v>100</v>
      </c>
      <c r="P48" s="319">
        <v>100</v>
      </c>
      <c r="U48" s="320">
        <f t="shared" si="2"/>
        <v>100</v>
      </c>
      <c r="Y48" s="319">
        <v>100</v>
      </c>
      <c r="AB48" s="320">
        <f t="shared" si="3"/>
        <v>100</v>
      </c>
    </row>
    <row r="49" spans="1:28" x14ac:dyDescent="0.35">
      <c r="A49" s="64" t="s">
        <v>2306</v>
      </c>
      <c r="B49" s="319" t="s">
        <v>2667</v>
      </c>
      <c r="C49" s="58" t="s">
        <v>2299</v>
      </c>
      <c r="D49" s="64">
        <v>50</v>
      </c>
      <c r="F49" s="319">
        <v>50</v>
      </c>
      <c r="H49" s="320">
        <f t="shared" si="0"/>
        <v>100</v>
      </c>
      <c r="I49" s="64">
        <v>50</v>
      </c>
      <c r="K49" s="319">
        <v>50</v>
      </c>
      <c r="M49" s="320">
        <f t="shared" si="1"/>
        <v>100</v>
      </c>
      <c r="N49" s="64">
        <v>50</v>
      </c>
      <c r="P49" s="319">
        <v>50</v>
      </c>
      <c r="U49" s="320">
        <f t="shared" si="2"/>
        <v>100</v>
      </c>
      <c r="V49" s="64">
        <v>50</v>
      </c>
      <c r="Y49" s="319">
        <v>100</v>
      </c>
      <c r="AB49" s="320">
        <f t="shared" si="3"/>
        <v>150</v>
      </c>
    </row>
    <row r="50" spans="1:28" x14ac:dyDescent="0.35">
      <c r="A50" s="64" t="s">
        <v>2307</v>
      </c>
      <c r="B50" s="319" t="s">
        <v>2668</v>
      </c>
      <c r="C50" s="58" t="s">
        <v>2280</v>
      </c>
      <c r="F50" s="319">
        <v>50</v>
      </c>
      <c r="G50" s="319">
        <v>50</v>
      </c>
      <c r="H50" s="320">
        <f t="shared" si="0"/>
        <v>100</v>
      </c>
      <c r="K50" s="319">
        <v>50</v>
      </c>
      <c r="L50" s="319">
        <v>50</v>
      </c>
      <c r="M50" s="320">
        <f t="shared" si="1"/>
        <v>100</v>
      </c>
      <c r="P50" s="319">
        <v>50</v>
      </c>
      <c r="R50" s="319">
        <v>50</v>
      </c>
      <c r="U50" s="320">
        <f t="shared" si="2"/>
        <v>100</v>
      </c>
      <c r="Y50" s="319">
        <v>100</v>
      </c>
      <c r="AB50" s="320">
        <f t="shared" si="3"/>
        <v>100</v>
      </c>
    </row>
    <row r="51" spans="1:28" x14ac:dyDescent="0.35">
      <c r="A51" s="64" t="s">
        <v>2308</v>
      </c>
      <c r="B51" s="319" t="s">
        <v>2669</v>
      </c>
      <c r="C51" s="58" t="s">
        <v>2281</v>
      </c>
      <c r="F51" s="319">
        <v>50</v>
      </c>
      <c r="G51" s="319">
        <v>50</v>
      </c>
      <c r="H51" s="320">
        <f t="shared" si="0"/>
        <v>100</v>
      </c>
      <c r="K51" s="319">
        <v>50</v>
      </c>
      <c r="L51" s="319">
        <v>50</v>
      </c>
      <c r="M51" s="320">
        <f t="shared" si="1"/>
        <v>100</v>
      </c>
      <c r="P51" s="319">
        <v>50</v>
      </c>
      <c r="R51" s="319">
        <v>50</v>
      </c>
      <c r="U51" s="320">
        <f t="shared" si="2"/>
        <v>100</v>
      </c>
      <c r="Y51" s="319">
        <v>100</v>
      </c>
      <c r="AB51" s="320">
        <f t="shared" si="3"/>
        <v>100</v>
      </c>
    </row>
    <row r="52" spans="1:28" x14ac:dyDescent="0.35">
      <c r="A52" s="64" t="s">
        <v>2665</v>
      </c>
      <c r="B52" s="319" t="s">
        <v>2670</v>
      </c>
      <c r="C52" s="321" t="s">
        <v>2282</v>
      </c>
      <c r="F52" s="319">
        <v>100</v>
      </c>
      <c r="H52" s="320">
        <f t="shared" si="0"/>
        <v>100</v>
      </c>
      <c r="K52" s="319">
        <v>100</v>
      </c>
      <c r="M52" s="320">
        <f t="shared" si="1"/>
        <v>100</v>
      </c>
      <c r="P52" s="319">
        <v>100</v>
      </c>
      <c r="U52" s="320">
        <f t="shared" si="2"/>
        <v>100</v>
      </c>
      <c r="Y52" s="319">
        <v>100</v>
      </c>
      <c r="AB52" s="320">
        <f t="shared" si="3"/>
        <v>100</v>
      </c>
    </row>
    <row r="53" spans="1:28" x14ac:dyDescent="0.35">
      <c r="A53" s="64" t="s">
        <v>2666</v>
      </c>
      <c r="B53" s="319" t="s">
        <v>2671</v>
      </c>
      <c r="C53" s="321" t="s">
        <v>2283</v>
      </c>
      <c r="G53" s="319">
        <v>50</v>
      </c>
      <c r="H53" s="320">
        <f t="shared" si="0"/>
        <v>50</v>
      </c>
      <c r="L53" s="319">
        <v>50</v>
      </c>
      <c r="M53" s="320">
        <f t="shared" si="1"/>
        <v>50</v>
      </c>
      <c r="R53" s="319">
        <v>100</v>
      </c>
      <c r="U53" s="320">
        <f t="shared" si="2"/>
        <v>100</v>
      </c>
      <c r="Y53" s="319">
        <v>100</v>
      </c>
      <c r="AB53" s="320">
        <f t="shared" si="3"/>
        <v>100</v>
      </c>
    </row>
    <row r="54" spans="1:28" x14ac:dyDescent="0.35">
      <c r="A54" s="64" t="s">
        <v>2667</v>
      </c>
      <c r="B54" s="319" t="s">
        <v>2672</v>
      </c>
      <c r="C54" s="321" t="s">
        <v>2284</v>
      </c>
      <c r="G54" s="319">
        <v>50</v>
      </c>
      <c r="H54" s="320">
        <f t="shared" si="0"/>
        <v>50</v>
      </c>
      <c r="L54" s="319">
        <v>50</v>
      </c>
      <c r="M54" s="320">
        <f t="shared" si="1"/>
        <v>50</v>
      </c>
      <c r="R54" s="319">
        <v>100</v>
      </c>
      <c r="U54" s="320">
        <f t="shared" si="2"/>
        <v>100</v>
      </c>
      <c r="Y54" s="319">
        <v>100</v>
      </c>
      <c r="AB54" s="320">
        <f t="shared" si="3"/>
        <v>100</v>
      </c>
    </row>
    <row r="55" spans="1:28" x14ac:dyDescent="0.35">
      <c r="A55" s="64" t="s">
        <v>2668</v>
      </c>
      <c r="B55" s="319" t="s">
        <v>2673</v>
      </c>
      <c r="C55" s="321" t="s">
        <v>2285</v>
      </c>
      <c r="F55" s="319">
        <v>100</v>
      </c>
      <c r="H55" s="320">
        <f t="shared" si="0"/>
        <v>100</v>
      </c>
      <c r="K55" s="319">
        <v>100</v>
      </c>
      <c r="M55" s="320">
        <f t="shared" si="1"/>
        <v>100</v>
      </c>
      <c r="P55" s="319">
        <v>100</v>
      </c>
      <c r="U55" s="320">
        <f t="shared" si="2"/>
        <v>100</v>
      </c>
      <c r="Y55" s="319">
        <v>100</v>
      </c>
      <c r="AB55" s="320">
        <f t="shared" si="3"/>
        <v>100</v>
      </c>
    </row>
    <row r="56" spans="1:28" x14ac:dyDescent="0.35">
      <c r="A56" s="64" t="s">
        <v>2669</v>
      </c>
      <c r="B56" s="319" t="s">
        <v>2674</v>
      </c>
      <c r="C56" s="321" t="s">
        <v>2286</v>
      </c>
      <c r="F56" s="319">
        <v>100</v>
      </c>
      <c r="H56" s="320">
        <f t="shared" si="0"/>
        <v>100</v>
      </c>
      <c r="K56" s="319">
        <v>100</v>
      </c>
      <c r="M56" s="320">
        <f t="shared" si="1"/>
        <v>100</v>
      </c>
      <c r="P56" s="319">
        <v>100</v>
      </c>
      <c r="U56" s="320">
        <f t="shared" si="2"/>
        <v>100</v>
      </c>
      <c r="Y56" s="319">
        <v>100</v>
      </c>
      <c r="AB56" s="320">
        <f t="shared" si="3"/>
        <v>100</v>
      </c>
    </row>
    <row r="57" spans="1:28" x14ac:dyDescent="0.35">
      <c r="A57" s="64" t="s">
        <v>2670</v>
      </c>
      <c r="B57" s="319" t="s">
        <v>2675</v>
      </c>
      <c r="C57" s="321" t="s">
        <v>2287</v>
      </c>
      <c r="F57" s="319">
        <v>100</v>
      </c>
      <c r="H57" s="320">
        <f t="shared" si="0"/>
        <v>100</v>
      </c>
      <c r="K57" s="319">
        <v>100</v>
      </c>
      <c r="M57" s="320">
        <f t="shared" si="1"/>
        <v>100</v>
      </c>
      <c r="P57" s="319">
        <v>100</v>
      </c>
      <c r="U57" s="320">
        <f t="shared" si="2"/>
        <v>100</v>
      </c>
      <c r="Y57" s="319">
        <v>100</v>
      </c>
      <c r="AB57" s="320">
        <f t="shared" si="3"/>
        <v>100</v>
      </c>
    </row>
    <row r="58" spans="1:28" x14ac:dyDescent="0.35">
      <c r="A58" s="64" t="s">
        <v>2671</v>
      </c>
      <c r="B58" s="319" t="s">
        <v>2676</v>
      </c>
      <c r="C58" s="321" t="s">
        <v>2288</v>
      </c>
      <c r="F58" s="319">
        <v>100</v>
      </c>
      <c r="H58" s="320">
        <f t="shared" si="0"/>
        <v>100</v>
      </c>
      <c r="K58" s="319">
        <v>100</v>
      </c>
      <c r="M58" s="320">
        <f t="shared" si="1"/>
        <v>100</v>
      </c>
      <c r="P58" s="319">
        <v>100</v>
      </c>
      <c r="U58" s="320">
        <f t="shared" si="2"/>
        <v>100</v>
      </c>
      <c r="Y58" s="319">
        <v>100</v>
      </c>
      <c r="AB58" s="320">
        <f t="shared" si="3"/>
        <v>100</v>
      </c>
    </row>
    <row r="59" spans="1:28" x14ac:dyDescent="0.35">
      <c r="A59" s="64" t="s">
        <v>2672</v>
      </c>
      <c r="B59" s="319" t="s">
        <v>2677</v>
      </c>
      <c r="C59" s="321" t="s">
        <v>2289</v>
      </c>
      <c r="F59" s="319">
        <v>100</v>
      </c>
      <c r="H59" s="320">
        <f t="shared" si="0"/>
        <v>100</v>
      </c>
      <c r="K59" s="319">
        <v>100</v>
      </c>
      <c r="M59" s="320">
        <f t="shared" si="1"/>
        <v>100</v>
      </c>
      <c r="P59" s="319">
        <v>100</v>
      </c>
      <c r="U59" s="320">
        <f t="shared" si="2"/>
        <v>100</v>
      </c>
      <c r="Y59" s="319">
        <v>100</v>
      </c>
      <c r="AB59" s="320">
        <f t="shared" si="3"/>
        <v>100</v>
      </c>
    </row>
    <row r="60" spans="1:28" x14ac:dyDescent="0.35">
      <c r="A60" s="64" t="s">
        <v>2673</v>
      </c>
      <c r="B60" s="319" t="s">
        <v>2678</v>
      </c>
      <c r="C60" s="321" t="s">
        <v>2290</v>
      </c>
      <c r="F60" s="319">
        <v>100</v>
      </c>
      <c r="H60" s="320">
        <f t="shared" si="0"/>
        <v>100</v>
      </c>
      <c r="K60" s="319">
        <v>100</v>
      </c>
      <c r="M60" s="320">
        <f t="shared" si="1"/>
        <v>100</v>
      </c>
      <c r="P60" s="319">
        <v>100</v>
      </c>
      <c r="U60" s="320">
        <f t="shared" si="2"/>
        <v>100</v>
      </c>
      <c r="Y60" s="319">
        <v>100</v>
      </c>
      <c r="AB60" s="320">
        <f t="shared" si="3"/>
        <v>100</v>
      </c>
    </row>
    <row r="61" spans="1:28" x14ac:dyDescent="0.35">
      <c r="A61" s="64" t="s">
        <v>2674</v>
      </c>
      <c r="B61" s="319" t="s">
        <v>2679</v>
      </c>
      <c r="C61" s="321" t="s">
        <v>2291</v>
      </c>
      <c r="F61" s="319">
        <v>100</v>
      </c>
      <c r="H61" s="320">
        <f t="shared" si="0"/>
        <v>100</v>
      </c>
      <c r="K61" s="319">
        <v>100</v>
      </c>
      <c r="M61" s="320">
        <f t="shared" si="1"/>
        <v>100</v>
      </c>
      <c r="P61" s="319">
        <v>100</v>
      </c>
      <c r="U61" s="320">
        <f t="shared" si="2"/>
        <v>100</v>
      </c>
      <c r="Y61" s="319">
        <v>100</v>
      </c>
      <c r="AB61" s="320">
        <f t="shared" si="3"/>
        <v>100</v>
      </c>
    </row>
    <row r="62" spans="1:28" x14ac:dyDescent="0.35">
      <c r="A62" s="64" t="s">
        <v>2675</v>
      </c>
      <c r="B62" s="319" t="s">
        <v>2680</v>
      </c>
      <c r="C62" s="321" t="s">
        <v>2292</v>
      </c>
      <c r="F62" s="319">
        <v>100</v>
      </c>
      <c r="H62" s="320">
        <f t="shared" si="0"/>
        <v>100</v>
      </c>
      <c r="K62" s="319">
        <v>100</v>
      </c>
      <c r="M62" s="320">
        <f t="shared" si="1"/>
        <v>100</v>
      </c>
      <c r="P62" s="319">
        <v>100</v>
      </c>
      <c r="U62" s="320">
        <f t="shared" si="2"/>
        <v>100</v>
      </c>
      <c r="Y62" s="319">
        <v>100</v>
      </c>
      <c r="AB62" s="320">
        <f t="shared" si="3"/>
        <v>100</v>
      </c>
    </row>
    <row r="63" spans="1:28" x14ac:dyDescent="0.35">
      <c r="A63" s="64" t="s">
        <v>2676</v>
      </c>
      <c r="B63" s="319" t="s">
        <v>2681</v>
      </c>
      <c r="C63" s="321" t="s">
        <v>2314</v>
      </c>
      <c r="F63" s="319">
        <v>100</v>
      </c>
      <c r="H63" s="320">
        <f t="shared" si="0"/>
        <v>100</v>
      </c>
      <c r="K63" s="319">
        <v>100</v>
      </c>
      <c r="M63" s="320">
        <f t="shared" si="1"/>
        <v>100</v>
      </c>
      <c r="P63" s="319">
        <v>100</v>
      </c>
      <c r="U63" s="320">
        <f t="shared" si="2"/>
        <v>100</v>
      </c>
      <c r="Y63" s="319">
        <v>100</v>
      </c>
      <c r="AB63" s="320">
        <f t="shared" si="3"/>
        <v>100</v>
      </c>
    </row>
    <row r="64" spans="1:28" x14ac:dyDescent="0.35">
      <c r="A64" s="64" t="s">
        <v>2677</v>
      </c>
      <c r="B64" s="319" t="s">
        <v>2682</v>
      </c>
      <c r="C64" s="321" t="s">
        <v>2293</v>
      </c>
      <c r="F64" s="319">
        <v>100</v>
      </c>
      <c r="H64" s="320">
        <f t="shared" si="0"/>
        <v>100</v>
      </c>
      <c r="K64" s="319">
        <v>100</v>
      </c>
      <c r="M64" s="320">
        <f t="shared" si="1"/>
        <v>100</v>
      </c>
      <c r="P64" s="319">
        <v>100</v>
      </c>
      <c r="U64" s="320">
        <f t="shared" si="2"/>
        <v>100</v>
      </c>
      <c r="Y64" s="319">
        <v>100</v>
      </c>
      <c r="AB64" s="320">
        <f t="shared" si="3"/>
        <v>100</v>
      </c>
    </row>
    <row r="65" spans="1:28" x14ac:dyDescent="0.35">
      <c r="A65" s="64" t="s">
        <v>2678</v>
      </c>
      <c r="B65" s="319" t="s">
        <v>2683</v>
      </c>
      <c r="C65" s="321" t="s">
        <v>2294</v>
      </c>
      <c r="F65" s="319">
        <v>100</v>
      </c>
      <c r="H65" s="320">
        <f t="shared" si="0"/>
        <v>100</v>
      </c>
      <c r="K65" s="319">
        <v>100</v>
      </c>
      <c r="M65" s="320">
        <f t="shared" si="1"/>
        <v>100</v>
      </c>
      <c r="P65" s="319">
        <v>100</v>
      </c>
      <c r="U65" s="320">
        <f t="shared" si="2"/>
        <v>100</v>
      </c>
      <c r="Y65" s="319">
        <v>100</v>
      </c>
      <c r="AB65" s="320">
        <f t="shared" si="3"/>
        <v>100</v>
      </c>
    </row>
    <row r="66" spans="1:28" x14ac:dyDescent="0.35">
      <c r="A66" s="64" t="s">
        <v>2679</v>
      </c>
      <c r="B66" s="319" t="s">
        <v>2684</v>
      </c>
      <c r="C66" s="321" t="s">
        <v>2295</v>
      </c>
      <c r="F66" s="319">
        <v>100</v>
      </c>
      <c r="H66" s="320">
        <f t="shared" si="0"/>
        <v>100</v>
      </c>
      <c r="K66" s="319">
        <v>100</v>
      </c>
      <c r="M66" s="320">
        <f t="shared" si="1"/>
        <v>100</v>
      </c>
      <c r="P66" s="319">
        <v>100</v>
      </c>
      <c r="U66" s="320">
        <f t="shared" si="2"/>
        <v>100</v>
      </c>
      <c r="Y66" s="319">
        <v>100</v>
      </c>
      <c r="AB66" s="320">
        <f t="shared" si="3"/>
        <v>100</v>
      </c>
    </row>
    <row r="67" spans="1:28" x14ac:dyDescent="0.35">
      <c r="A67" s="64" t="s">
        <v>2680</v>
      </c>
      <c r="B67" s="319" t="s">
        <v>2685</v>
      </c>
      <c r="C67" s="321" t="s">
        <v>2296</v>
      </c>
      <c r="F67" s="319">
        <v>100</v>
      </c>
      <c r="H67" s="320">
        <f t="shared" ref="H67:H130" si="4">SUM(D67:G67)</f>
        <v>100</v>
      </c>
      <c r="K67" s="319">
        <v>100</v>
      </c>
      <c r="M67" s="320">
        <f t="shared" ref="M67:M130" si="5">SUM(I67:L67)</f>
        <v>100</v>
      </c>
      <c r="P67" s="319">
        <v>100</v>
      </c>
      <c r="U67" s="320">
        <f t="shared" ref="U67:U130" si="6">SUM(N67:T67)</f>
        <v>100</v>
      </c>
      <c r="Y67" s="319">
        <v>100</v>
      </c>
      <c r="AB67" s="320">
        <f t="shared" ref="AB67:AB130" si="7">SUM(V67:AA67)</f>
        <v>100</v>
      </c>
    </row>
    <row r="68" spans="1:28" x14ac:dyDescent="0.35">
      <c r="A68" s="64" t="s">
        <v>2681</v>
      </c>
      <c r="B68" s="319" t="s">
        <v>2686</v>
      </c>
      <c r="C68" s="321" t="s">
        <v>2297</v>
      </c>
      <c r="F68" s="319">
        <v>100</v>
      </c>
      <c r="H68" s="320">
        <f t="shared" si="4"/>
        <v>100</v>
      </c>
      <c r="K68" s="319">
        <v>100</v>
      </c>
      <c r="M68" s="320">
        <f t="shared" si="5"/>
        <v>100</v>
      </c>
      <c r="P68" s="319">
        <v>100</v>
      </c>
      <c r="U68" s="320">
        <f t="shared" si="6"/>
        <v>100</v>
      </c>
      <c r="Y68" s="319">
        <v>100</v>
      </c>
      <c r="AB68" s="320">
        <f t="shared" si="7"/>
        <v>100</v>
      </c>
    </row>
    <row r="69" spans="1:28" x14ac:dyDescent="0.35">
      <c r="A69" s="64" t="s">
        <v>2682</v>
      </c>
      <c r="B69" s="319" t="s">
        <v>2687</v>
      </c>
      <c r="C69" s="321" t="s">
        <v>2298</v>
      </c>
      <c r="F69" s="319">
        <v>100</v>
      </c>
      <c r="H69" s="320">
        <f t="shared" si="4"/>
        <v>100</v>
      </c>
      <c r="K69" s="319">
        <v>100</v>
      </c>
      <c r="M69" s="320">
        <f t="shared" si="5"/>
        <v>100</v>
      </c>
      <c r="P69" s="319">
        <v>100</v>
      </c>
      <c r="U69" s="320">
        <f t="shared" si="6"/>
        <v>100</v>
      </c>
      <c r="Y69" s="319">
        <v>100</v>
      </c>
      <c r="AB69" s="320">
        <f t="shared" si="7"/>
        <v>100</v>
      </c>
    </row>
    <row r="70" spans="1:28" x14ac:dyDescent="0.35">
      <c r="A70" s="64" t="s">
        <v>2683</v>
      </c>
      <c r="B70" s="319" t="s">
        <v>2688</v>
      </c>
      <c r="C70" s="321" t="s">
        <v>2313</v>
      </c>
      <c r="F70" s="319">
        <v>100</v>
      </c>
      <c r="H70" s="320">
        <f t="shared" si="4"/>
        <v>100</v>
      </c>
      <c r="K70" s="319">
        <v>100</v>
      </c>
      <c r="M70" s="320">
        <f t="shared" si="5"/>
        <v>100</v>
      </c>
      <c r="P70" s="319">
        <v>100</v>
      </c>
      <c r="U70" s="320">
        <f t="shared" si="6"/>
        <v>100</v>
      </c>
      <c r="Y70" s="319">
        <v>100</v>
      </c>
      <c r="AB70" s="320">
        <f t="shared" si="7"/>
        <v>100</v>
      </c>
    </row>
    <row r="71" spans="1:28" x14ac:dyDescent="0.35">
      <c r="A71" s="64" t="s">
        <v>2684</v>
      </c>
      <c r="B71" s="319" t="s">
        <v>2689</v>
      </c>
      <c r="C71" s="321" t="s">
        <v>2315</v>
      </c>
      <c r="F71" s="319">
        <v>100</v>
      </c>
      <c r="H71" s="320">
        <f t="shared" si="4"/>
        <v>100</v>
      </c>
      <c r="K71" s="319">
        <v>100</v>
      </c>
      <c r="M71" s="320">
        <f t="shared" si="5"/>
        <v>100</v>
      </c>
      <c r="P71" s="319">
        <v>100</v>
      </c>
      <c r="U71" s="320">
        <f t="shared" si="6"/>
        <v>100</v>
      </c>
      <c r="Y71" s="319">
        <v>100</v>
      </c>
      <c r="AB71" s="320">
        <f t="shared" si="7"/>
        <v>100</v>
      </c>
    </row>
    <row r="72" spans="1:28" x14ac:dyDescent="0.35">
      <c r="A72" s="64" t="s">
        <v>2685</v>
      </c>
      <c r="B72" s="319" t="s">
        <v>2690</v>
      </c>
      <c r="C72" s="321" t="s">
        <v>2316</v>
      </c>
      <c r="F72" s="319">
        <v>100</v>
      </c>
      <c r="H72" s="320">
        <f t="shared" si="4"/>
        <v>100</v>
      </c>
      <c r="K72" s="319">
        <v>100</v>
      </c>
      <c r="M72" s="320">
        <f t="shared" si="5"/>
        <v>100</v>
      </c>
      <c r="P72" s="319">
        <v>100</v>
      </c>
      <c r="U72" s="320">
        <f t="shared" si="6"/>
        <v>100</v>
      </c>
      <c r="Y72" s="319">
        <v>100</v>
      </c>
      <c r="AB72" s="320">
        <f t="shared" si="7"/>
        <v>100</v>
      </c>
    </row>
    <row r="73" spans="1:28" x14ac:dyDescent="0.35">
      <c r="A73" s="64" t="s">
        <v>2686</v>
      </c>
      <c r="B73" s="319" t="s">
        <v>2691</v>
      </c>
      <c r="C73" s="321" t="s">
        <v>2317</v>
      </c>
      <c r="F73" s="319">
        <v>100</v>
      </c>
      <c r="H73" s="320">
        <f t="shared" si="4"/>
        <v>100</v>
      </c>
      <c r="K73" s="319">
        <v>100</v>
      </c>
      <c r="M73" s="320">
        <f t="shared" si="5"/>
        <v>100</v>
      </c>
      <c r="P73" s="319">
        <v>100</v>
      </c>
      <c r="U73" s="320">
        <f t="shared" si="6"/>
        <v>100</v>
      </c>
      <c r="Y73" s="319">
        <v>100</v>
      </c>
      <c r="AB73" s="320">
        <f t="shared" si="7"/>
        <v>100</v>
      </c>
    </row>
    <row r="74" spans="1:28" x14ac:dyDescent="0.35">
      <c r="A74" s="64" t="s">
        <v>2687</v>
      </c>
      <c r="B74" s="319" t="s">
        <v>2692</v>
      </c>
      <c r="C74" s="321" t="s">
        <v>2318</v>
      </c>
      <c r="F74" s="319">
        <v>100</v>
      </c>
      <c r="H74" s="320">
        <f t="shared" si="4"/>
        <v>100</v>
      </c>
      <c r="K74" s="319">
        <v>100</v>
      </c>
      <c r="M74" s="320">
        <f t="shared" si="5"/>
        <v>100</v>
      </c>
      <c r="P74" s="319">
        <v>100</v>
      </c>
      <c r="U74" s="320">
        <f t="shared" si="6"/>
        <v>100</v>
      </c>
      <c r="Y74" s="319">
        <v>100</v>
      </c>
      <c r="AB74" s="320">
        <f t="shared" si="7"/>
        <v>100</v>
      </c>
    </row>
    <row r="75" spans="1:28" x14ac:dyDescent="0.35">
      <c r="A75" s="64" t="s">
        <v>2688</v>
      </c>
      <c r="B75" s="319" t="s">
        <v>2693</v>
      </c>
      <c r="C75" s="321" t="s">
        <v>2319</v>
      </c>
      <c r="F75" s="319">
        <v>100</v>
      </c>
      <c r="H75" s="320">
        <f t="shared" si="4"/>
        <v>100</v>
      </c>
      <c r="K75" s="319">
        <v>100</v>
      </c>
      <c r="M75" s="320">
        <f t="shared" si="5"/>
        <v>100</v>
      </c>
      <c r="P75" s="319">
        <v>100</v>
      </c>
      <c r="U75" s="320">
        <f t="shared" si="6"/>
        <v>100</v>
      </c>
      <c r="Y75" s="319">
        <v>100</v>
      </c>
      <c r="AB75" s="320">
        <f t="shared" si="7"/>
        <v>100</v>
      </c>
    </row>
    <row r="76" spans="1:28" x14ac:dyDescent="0.35">
      <c r="A76" s="344"/>
      <c r="B76" s="345" t="s">
        <v>2638</v>
      </c>
      <c r="C76" s="345" t="s">
        <v>2553</v>
      </c>
      <c r="F76" s="319">
        <v>100</v>
      </c>
      <c r="H76" s="320">
        <f t="shared" si="4"/>
        <v>100</v>
      </c>
      <c r="K76" s="319">
        <v>100</v>
      </c>
      <c r="M76" s="320">
        <f t="shared" si="5"/>
        <v>100</v>
      </c>
      <c r="P76" s="319">
        <v>100</v>
      </c>
      <c r="U76" s="320">
        <f t="shared" si="6"/>
        <v>100</v>
      </c>
      <c r="Y76" s="319">
        <v>100</v>
      </c>
      <c r="AB76" s="320">
        <f t="shared" si="7"/>
        <v>100</v>
      </c>
    </row>
    <row r="77" spans="1:28" x14ac:dyDescent="0.35">
      <c r="A77" s="64" t="s">
        <v>2689</v>
      </c>
      <c r="B77" s="319" t="s">
        <v>2551</v>
      </c>
      <c r="C77" s="321" t="s">
        <v>2554</v>
      </c>
      <c r="F77" s="319">
        <v>100</v>
      </c>
      <c r="H77" s="320">
        <f t="shared" si="4"/>
        <v>100</v>
      </c>
      <c r="K77" s="319">
        <v>100</v>
      </c>
      <c r="M77" s="320">
        <f t="shared" si="5"/>
        <v>100</v>
      </c>
      <c r="P77" s="319">
        <v>100</v>
      </c>
      <c r="U77" s="320">
        <f t="shared" si="6"/>
        <v>100</v>
      </c>
      <c r="Y77" s="319">
        <v>100</v>
      </c>
      <c r="AB77" s="320">
        <f t="shared" si="7"/>
        <v>100</v>
      </c>
    </row>
    <row r="78" spans="1:28" x14ac:dyDescent="0.35">
      <c r="A78" s="64" t="s">
        <v>2690</v>
      </c>
      <c r="B78" s="319" t="s">
        <v>2552</v>
      </c>
      <c r="C78" s="321" t="s">
        <v>2555</v>
      </c>
      <c r="F78" s="319">
        <v>100</v>
      </c>
      <c r="H78" s="320">
        <f t="shared" si="4"/>
        <v>100</v>
      </c>
      <c r="K78" s="319">
        <v>100</v>
      </c>
      <c r="M78" s="320">
        <f t="shared" si="5"/>
        <v>100</v>
      </c>
      <c r="P78" s="319">
        <v>100</v>
      </c>
      <c r="U78" s="320">
        <f t="shared" si="6"/>
        <v>100</v>
      </c>
      <c r="Y78" s="319">
        <v>100</v>
      </c>
      <c r="AB78" s="320">
        <f t="shared" si="7"/>
        <v>100</v>
      </c>
    </row>
    <row r="79" spans="1:28" x14ac:dyDescent="0.35">
      <c r="A79" s="64" t="s">
        <v>2691</v>
      </c>
      <c r="B79" s="319" t="s">
        <v>2694</v>
      </c>
      <c r="C79" s="321" t="s">
        <v>2321</v>
      </c>
      <c r="F79" s="319">
        <v>100</v>
      </c>
      <c r="H79" s="320">
        <f t="shared" si="4"/>
        <v>100</v>
      </c>
      <c r="K79" s="319">
        <v>100</v>
      </c>
      <c r="M79" s="320">
        <f t="shared" si="5"/>
        <v>100</v>
      </c>
      <c r="P79" s="319">
        <v>100</v>
      </c>
      <c r="U79" s="320">
        <f t="shared" si="6"/>
        <v>100</v>
      </c>
      <c r="Y79" s="319">
        <v>100</v>
      </c>
      <c r="AB79" s="320">
        <f t="shared" si="7"/>
        <v>100</v>
      </c>
    </row>
    <row r="80" spans="1:28" x14ac:dyDescent="0.35">
      <c r="A80" s="64" t="s">
        <v>2692</v>
      </c>
      <c r="B80" s="319" t="s">
        <v>2695</v>
      </c>
      <c r="C80" s="321" t="s">
        <v>2322</v>
      </c>
      <c r="F80" s="319">
        <v>100</v>
      </c>
      <c r="H80" s="320">
        <f t="shared" si="4"/>
        <v>100</v>
      </c>
      <c r="K80" s="319">
        <v>100</v>
      </c>
      <c r="M80" s="320">
        <f t="shared" si="5"/>
        <v>100</v>
      </c>
      <c r="P80" s="319">
        <v>100</v>
      </c>
      <c r="U80" s="320">
        <f t="shared" si="6"/>
        <v>100</v>
      </c>
      <c r="Y80" s="319">
        <v>100</v>
      </c>
      <c r="AB80" s="320">
        <f t="shared" si="7"/>
        <v>100</v>
      </c>
    </row>
    <row r="81" spans="1:28" x14ac:dyDescent="0.35">
      <c r="A81" s="64" t="s">
        <v>2693</v>
      </c>
      <c r="B81" s="319" t="s">
        <v>2696</v>
      </c>
      <c r="C81" s="321" t="s">
        <v>2323</v>
      </c>
      <c r="F81" s="319">
        <v>100</v>
      </c>
      <c r="H81" s="320">
        <f t="shared" si="4"/>
        <v>100</v>
      </c>
      <c r="K81" s="319">
        <v>100</v>
      </c>
      <c r="M81" s="320">
        <f t="shared" si="5"/>
        <v>100</v>
      </c>
      <c r="P81" s="319">
        <v>100</v>
      </c>
      <c r="U81" s="320">
        <f t="shared" si="6"/>
        <v>100</v>
      </c>
      <c r="Y81" s="319">
        <v>100</v>
      </c>
      <c r="AB81" s="320">
        <f t="shared" si="7"/>
        <v>100</v>
      </c>
    </row>
    <row r="82" spans="1:28" x14ac:dyDescent="0.35">
      <c r="B82" s="319" t="s">
        <v>2697</v>
      </c>
      <c r="C82" s="321" t="s">
        <v>2324</v>
      </c>
      <c r="F82" s="319">
        <v>100</v>
      </c>
      <c r="H82" s="320">
        <f t="shared" si="4"/>
        <v>100</v>
      </c>
      <c r="K82" s="319">
        <v>100</v>
      </c>
      <c r="M82" s="320">
        <f t="shared" si="5"/>
        <v>100</v>
      </c>
      <c r="P82" s="319">
        <v>100</v>
      </c>
      <c r="U82" s="320">
        <f t="shared" si="6"/>
        <v>100</v>
      </c>
      <c r="Y82" s="319">
        <v>100</v>
      </c>
      <c r="AB82" s="320">
        <f t="shared" si="7"/>
        <v>100</v>
      </c>
    </row>
    <row r="83" spans="1:28" x14ac:dyDescent="0.35">
      <c r="A83" s="265" t="s">
        <v>2638</v>
      </c>
      <c r="B83" s="266" t="s">
        <v>2698</v>
      </c>
      <c r="C83" s="321" t="s">
        <v>2325</v>
      </c>
      <c r="F83" s="319">
        <v>100</v>
      </c>
      <c r="H83" s="320">
        <f t="shared" si="4"/>
        <v>100</v>
      </c>
      <c r="K83" s="319">
        <v>100</v>
      </c>
      <c r="M83" s="320">
        <f t="shared" si="5"/>
        <v>100</v>
      </c>
      <c r="P83" s="319">
        <v>100</v>
      </c>
      <c r="U83" s="320">
        <f t="shared" si="6"/>
        <v>100</v>
      </c>
      <c r="Y83" s="319">
        <v>100</v>
      </c>
      <c r="AB83" s="320">
        <f t="shared" si="7"/>
        <v>100</v>
      </c>
    </row>
    <row r="84" spans="1:28" x14ac:dyDescent="0.35">
      <c r="A84" s="265" t="s">
        <v>2551</v>
      </c>
      <c r="B84" s="266" t="s">
        <v>2699</v>
      </c>
      <c r="C84" s="321" t="s">
        <v>2326</v>
      </c>
      <c r="F84" s="319">
        <v>100</v>
      </c>
      <c r="H84" s="320">
        <f t="shared" si="4"/>
        <v>100</v>
      </c>
      <c r="K84" s="319">
        <v>100</v>
      </c>
      <c r="M84" s="320">
        <f t="shared" si="5"/>
        <v>100</v>
      </c>
      <c r="P84" s="319">
        <v>100</v>
      </c>
      <c r="U84" s="320">
        <f t="shared" si="6"/>
        <v>100</v>
      </c>
      <c r="Y84" s="319">
        <v>100</v>
      </c>
      <c r="AB84" s="320">
        <f t="shared" si="7"/>
        <v>100</v>
      </c>
    </row>
    <row r="85" spans="1:28" x14ac:dyDescent="0.35">
      <c r="A85" s="265" t="s">
        <v>2552</v>
      </c>
      <c r="B85" s="266" t="s">
        <v>2700</v>
      </c>
      <c r="C85" s="321" t="s">
        <v>2327</v>
      </c>
      <c r="F85" s="319">
        <v>100</v>
      </c>
      <c r="H85" s="320">
        <f t="shared" si="4"/>
        <v>100</v>
      </c>
      <c r="K85" s="319">
        <v>100</v>
      </c>
      <c r="M85" s="320">
        <f t="shared" si="5"/>
        <v>100</v>
      </c>
      <c r="P85" s="319">
        <v>100</v>
      </c>
      <c r="U85" s="320">
        <f t="shared" si="6"/>
        <v>100</v>
      </c>
      <c r="Y85" s="319">
        <v>100</v>
      </c>
      <c r="AB85" s="320">
        <f t="shared" si="7"/>
        <v>100</v>
      </c>
    </row>
    <row r="86" spans="1:28" x14ac:dyDescent="0.35">
      <c r="A86" s="64" t="s">
        <v>2694</v>
      </c>
      <c r="B86" s="319" t="s">
        <v>2701</v>
      </c>
      <c r="C86" s="321" t="s">
        <v>2328</v>
      </c>
      <c r="F86" s="319">
        <v>100</v>
      </c>
      <c r="H86" s="320">
        <f t="shared" si="4"/>
        <v>100</v>
      </c>
      <c r="K86" s="319">
        <v>100</v>
      </c>
      <c r="M86" s="320">
        <f t="shared" si="5"/>
        <v>100</v>
      </c>
      <c r="P86" s="319">
        <v>100</v>
      </c>
      <c r="U86" s="320">
        <f t="shared" si="6"/>
        <v>100</v>
      </c>
      <c r="Y86" s="319">
        <v>100</v>
      </c>
      <c r="AB86" s="320">
        <f t="shared" si="7"/>
        <v>100</v>
      </c>
    </row>
    <row r="87" spans="1:28" x14ac:dyDescent="0.35">
      <c r="A87" s="64" t="s">
        <v>2695</v>
      </c>
      <c r="B87" s="319" t="s">
        <v>2702</v>
      </c>
      <c r="C87" s="321" t="s">
        <v>2329</v>
      </c>
      <c r="F87" s="319">
        <v>100</v>
      </c>
      <c r="H87" s="320">
        <f t="shared" si="4"/>
        <v>100</v>
      </c>
      <c r="K87" s="319">
        <v>100</v>
      </c>
      <c r="M87" s="320">
        <f t="shared" si="5"/>
        <v>100</v>
      </c>
      <c r="P87" s="319">
        <v>100</v>
      </c>
      <c r="U87" s="320">
        <f t="shared" si="6"/>
        <v>100</v>
      </c>
      <c r="Y87" s="319">
        <v>100</v>
      </c>
      <c r="AB87" s="320">
        <f t="shared" si="7"/>
        <v>100</v>
      </c>
    </row>
    <row r="88" spans="1:28" x14ac:dyDescent="0.35">
      <c r="A88" s="64" t="s">
        <v>2696</v>
      </c>
      <c r="B88" s="319" t="s">
        <v>2703</v>
      </c>
      <c r="C88" s="321" t="s">
        <v>2330</v>
      </c>
      <c r="F88" s="319">
        <v>100</v>
      </c>
      <c r="H88" s="320">
        <f t="shared" si="4"/>
        <v>100</v>
      </c>
      <c r="K88" s="319">
        <v>100</v>
      </c>
      <c r="M88" s="320">
        <f t="shared" si="5"/>
        <v>100</v>
      </c>
      <c r="P88" s="319">
        <v>100</v>
      </c>
      <c r="U88" s="320">
        <f t="shared" si="6"/>
        <v>100</v>
      </c>
      <c r="Y88" s="319">
        <v>100</v>
      </c>
      <c r="AB88" s="320">
        <f t="shared" si="7"/>
        <v>100</v>
      </c>
    </row>
    <row r="89" spans="1:28" x14ac:dyDescent="0.35">
      <c r="A89" s="64" t="s">
        <v>2697</v>
      </c>
      <c r="B89" s="319" t="s">
        <v>2704</v>
      </c>
      <c r="C89" s="321" t="s">
        <v>2331</v>
      </c>
      <c r="F89" s="319">
        <v>100</v>
      </c>
      <c r="H89" s="320">
        <f t="shared" si="4"/>
        <v>100</v>
      </c>
      <c r="K89" s="319">
        <v>100</v>
      </c>
      <c r="M89" s="320">
        <f t="shared" si="5"/>
        <v>100</v>
      </c>
      <c r="P89" s="319">
        <v>100</v>
      </c>
      <c r="U89" s="320">
        <f t="shared" si="6"/>
        <v>100</v>
      </c>
      <c r="Y89" s="319">
        <v>100</v>
      </c>
      <c r="AB89" s="320">
        <f t="shared" si="7"/>
        <v>100</v>
      </c>
    </row>
    <row r="90" spans="1:28" x14ac:dyDescent="0.35">
      <c r="A90" s="64" t="s">
        <v>2698</v>
      </c>
      <c r="B90" s="319" t="s">
        <v>2705</v>
      </c>
      <c r="C90" s="321" t="s">
        <v>2332</v>
      </c>
      <c r="F90" s="319">
        <v>100</v>
      </c>
      <c r="H90" s="320">
        <f t="shared" si="4"/>
        <v>100</v>
      </c>
      <c r="K90" s="319">
        <v>100</v>
      </c>
      <c r="M90" s="320">
        <f t="shared" si="5"/>
        <v>100</v>
      </c>
      <c r="P90" s="319">
        <v>100</v>
      </c>
      <c r="U90" s="320">
        <f t="shared" si="6"/>
        <v>100</v>
      </c>
      <c r="Y90" s="319">
        <v>100</v>
      </c>
      <c r="AB90" s="320">
        <f t="shared" si="7"/>
        <v>100</v>
      </c>
    </row>
    <row r="91" spans="1:28" x14ac:dyDescent="0.35">
      <c r="A91" s="64" t="s">
        <v>2699</v>
      </c>
      <c r="B91" s="319" t="s">
        <v>2706</v>
      </c>
      <c r="C91" s="321" t="s">
        <v>2333</v>
      </c>
      <c r="F91" s="319">
        <v>100</v>
      </c>
      <c r="H91" s="320">
        <f t="shared" si="4"/>
        <v>100</v>
      </c>
      <c r="K91" s="319">
        <v>100</v>
      </c>
      <c r="M91" s="320">
        <f t="shared" si="5"/>
        <v>100</v>
      </c>
      <c r="P91" s="319">
        <v>100</v>
      </c>
      <c r="U91" s="320">
        <f t="shared" si="6"/>
        <v>100</v>
      </c>
      <c r="Y91" s="319">
        <v>100</v>
      </c>
      <c r="AB91" s="320">
        <f t="shared" si="7"/>
        <v>100</v>
      </c>
    </row>
    <row r="92" spans="1:28" x14ac:dyDescent="0.35">
      <c r="A92" s="64" t="s">
        <v>2700</v>
      </c>
      <c r="B92" s="319" t="s">
        <v>2707</v>
      </c>
      <c r="C92" s="321" t="s">
        <v>2335</v>
      </c>
      <c r="F92" s="319">
        <v>100</v>
      </c>
      <c r="H92" s="320">
        <f t="shared" si="4"/>
        <v>100</v>
      </c>
      <c r="K92" s="319">
        <v>100</v>
      </c>
      <c r="M92" s="320">
        <f t="shared" si="5"/>
        <v>100</v>
      </c>
      <c r="P92" s="319">
        <v>100</v>
      </c>
      <c r="U92" s="320">
        <f t="shared" si="6"/>
        <v>100</v>
      </c>
      <c r="Y92" s="319">
        <v>100</v>
      </c>
      <c r="AB92" s="320">
        <f t="shared" si="7"/>
        <v>100</v>
      </c>
    </row>
    <row r="93" spans="1:28" x14ac:dyDescent="0.35">
      <c r="A93" s="64" t="s">
        <v>2701</v>
      </c>
      <c r="B93" s="319" t="s">
        <v>2708</v>
      </c>
      <c r="C93" s="321" t="s">
        <v>2334</v>
      </c>
      <c r="F93" s="319">
        <v>100</v>
      </c>
      <c r="H93" s="320">
        <f t="shared" si="4"/>
        <v>100</v>
      </c>
      <c r="K93" s="319">
        <v>100</v>
      </c>
      <c r="M93" s="320">
        <f t="shared" si="5"/>
        <v>100</v>
      </c>
      <c r="P93" s="319">
        <v>100</v>
      </c>
      <c r="U93" s="320">
        <f t="shared" si="6"/>
        <v>100</v>
      </c>
      <c r="Y93" s="319">
        <v>100</v>
      </c>
      <c r="AB93" s="320">
        <f t="shared" si="7"/>
        <v>100</v>
      </c>
    </row>
    <row r="94" spans="1:28" x14ac:dyDescent="0.35">
      <c r="A94" s="64" t="s">
        <v>2702</v>
      </c>
      <c r="B94" s="319" t="s">
        <v>2709</v>
      </c>
      <c r="C94" s="321" t="s">
        <v>2336</v>
      </c>
      <c r="F94" s="319">
        <v>100</v>
      </c>
      <c r="H94" s="320">
        <f t="shared" si="4"/>
        <v>100</v>
      </c>
      <c r="K94" s="319">
        <v>100</v>
      </c>
      <c r="M94" s="320">
        <f t="shared" si="5"/>
        <v>100</v>
      </c>
      <c r="P94" s="319">
        <v>100</v>
      </c>
      <c r="U94" s="320">
        <f t="shared" si="6"/>
        <v>100</v>
      </c>
      <c r="Y94" s="319">
        <v>100</v>
      </c>
      <c r="AB94" s="320">
        <f t="shared" si="7"/>
        <v>100</v>
      </c>
    </row>
    <row r="95" spans="1:28" x14ac:dyDescent="0.35">
      <c r="A95" s="64" t="s">
        <v>2703</v>
      </c>
      <c r="B95" s="319" t="s">
        <v>2710</v>
      </c>
      <c r="C95" s="321" t="s">
        <v>2337</v>
      </c>
      <c r="F95" s="319">
        <v>100</v>
      </c>
      <c r="H95" s="320">
        <f t="shared" si="4"/>
        <v>100</v>
      </c>
      <c r="K95" s="319">
        <v>100</v>
      </c>
      <c r="M95" s="320">
        <f t="shared" si="5"/>
        <v>100</v>
      </c>
      <c r="P95" s="319">
        <v>100</v>
      </c>
      <c r="U95" s="320">
        <f t="shared" si="6"/>
        <v>100</v>
      </c>
      <c r="Y95" s="319">
        <v>100</v>
      </c>
      <c r="AB95" s="320">
        <f t="shared" si="7"/>
        <v>100</v>
      </c>
    </row>
    <row r="96" spans="1:28" x14ac:dyDescent="0.35">
      <c r="A96" s="64" t="s">
        <v>2704</v>
      </c>
      <c r="B96" s="319" t="s">
        <v>2561</v>
      </c>
      <c r="C96" s="321" t="s">
        <v>2563</v>
      </c>
      <c r="F96" s="319">
        <v>100</v>
      </c>
      <c r="H96" s="320">
        <f t="shared" si="4"/>
        <v>100</v>
      </c>
      <c r="K96" s="319">
        <v>100</v>
      </c>
      <c r="M96" s="320">
        <f t="shared" si="5"/>
        <v>100</v>
      </c>
      <c r="P96" s="319">
        <v>100</v>
      </c>
      <c r="U96" s="320">
        <f t="shared" si="6"/>
        <v>100</v>
      </c>
      <c r="Y96" s="319">
        <v>100</v>
      </c>
      <c r="AB96" s="320">
        <f t="shared" si="7"/>
        <v>100</v>
      </c>
    </row>
    <row r="97" spans="1:28" x14ac:dyDescent="0.35">
      <c r="A97" s="64" t="s">
        <v>2705</v>
      </c>
      <c r="B97" s="319" t="s">
        <v>2562</v>
      </c>
      <c r="C97" s="321" t="s">
        <v>2564</v>
      </c>
      <c r="F97" s="319">
        <v>100</v>
      </c>
      <c r="H97" s="320">
        <f t="shared" si="4"/>
        <v>100</v>
      </c>
      <c r="K97" s="319">
        <v>100</v>
      </c>
      <c r="M97" s="320">
        <f t="shared" si="5"/>
        <v>100</v>
      </c>
      <c r="P97" s="319">
        <v>100</v>
      </c>
      <c r="U97" s="320">
        <f t="shared" si="6"/>
        <v>100</v>
      </c>
      <c r="Y97" s="319">
        <v>100</v>
      </c>
      <c r="AB97" s="320">
        <f t="shared" si="7"/>
        <v>100</v>
      </c>
    </row>
    <row r="98" spans="1:28" x14ac:dyDescent="0.35">
      <c r="A98" s="64" t="s">
        <v>2706</v>
      </c>
      <c r="B98" s="319" t="s">
        <v>2717</v>
      </c>
      <c r="C98" s="321" t="s">
        <v>2352</v>
      </c>
      <c r="F98" s="319">
        <v>100</v>
      </c>
      <c r="H98" s="320">
        <f t="shared" si="4"/>
        <v>100</v>
      </c>
      <c r="K98" s="319">
        <v>100</v>
      </c>
      <c r="M98" s="320">
        <f t="shared" si="5"/>
        <v>100</v>
      </c>
      <c r="P98" s="319">
        <v>100</v>
      </c>
      <c r="U98" s="320">
        <f t="shared" si="6"/>
        <v>100</v>
      </c>
      <c r="Y98" s="319">
        <v>100</v>
      </c>
      <c r="AB98" s="320">
        <f t="shared" si="7"/>
        <v>100</v>
      </c>
    </row>
    <row r="99" spans="1:28" x14ac:dyDescent="0.35">
      <c r="A99" s="64" t="s">
        <v>2707</v>
      </c>
      <c r="B99" s="319" t="s">
        <v>2718</v>
      </c>
      <c r="C99" s="321" t="s">
        <v>2353</v>
      </c>
      <c r="F99" s="319">
        <v>100</v>
      </c>
      <c r="H99" s="320">
        <f t="shared" si="4"/>
        <v>100</v>
      </c>
      <c r="K99" s="319">
        <v>100</v>
      </c>
      <c r="M99" s="320">
        <f t="shared" si="5"/>
        <v>100</v>
      </c>
      <c r="P99" s="319">
        <v>100</v>
      </c>
      <c r="U99" s="320">
        <f t="shared" si="6"/>
        <v>100</v>
      </c>
      <c r="Y99" s="319">
        <v>100</v>
      </c>
      <c r="AB99" s="320">
        <f t="shared" si="7"/>
        <v>100</v>
      </c>
    </row>
    <row r="100" spans="1:28" x14ac:dyDescent="0.35">
      <c r="A100" s="64" t="s">
        <v>2708</v>
      </c>
      <c r="B100" s="319" t="s">
        <v>2719</v>
      </c>
      <c r="C100" s="321" t="s">
        <v>2354</v>
      </c>
      <c r="F100" s="319">
        <v>100</v>
      </c>
      <c r="H100" s="320">
        <f t="shared" si="4"/>
        <v>100</v>
      </c>
      <c r="K100" s="319">
        <v>100</v>
      </c>
      <c r="M100" s="320">
        <f t="shared" si="5"/>
        <v>100</v>
      </c>
      <c r="P100" s="319">
        <v>100</v>
      </c>
      <c r="U100" s="320">
        <f t="shared" si="6"/>
        <v>100</v>
      </c>
      <c r="Y100" s="319">
        <v>100</v>
      </c>
      <c r="AB100" s="320">
        <f t="shared" si="7"/>
        <v>100</v>
      </c>
    </row>
    <row r="101" spans="1:28" x14ac:dyDescent="0.35">
      <c r="A101" s="64" t="s">
        <v>2709</v>
      </c>
      <c r="B101" s="319" t="s">
        <v>2720</v>
      </c>
      <c r="C101" s="321" t="s">
        <v>2358</v>
      </c>
      <c r="F101" s="319">
        <v>100</v>
      </c>
      <c r="H101" s="320">
        <f t="shared" si="4"/>
        <v>100</v>
      </c>
      <c r="K101" s="319">
        <v>100</v>
      </c>
      <c r="M101" s="320">
        <f t="shared" si="5"/>
        <v>100</v>
      </c>
      <c r="P101" s="319">
        <v>100</v>
      </c>
      <c r="U101" s="320">
        <f t="shared" si="6"/>
        <v>100</v>
      </c>
      <c r="Y101" s="319">
        <v>100</v>
      </c>
      <c r="AB101" s="320">
        <f t="shared" si="7"/>
        <v>100</v>
      </c>
    </row>
    <row r="102" spans="1:28" x14ac:dyDescent="0.35">
      <c r="A102" s="64" t="s">
        <v>2710</v>
      </c>
      <c r="B102" s="319" t="s">
        <v>2721</v>
      </c>
      <c r="C102" s="321" t="s">
        <v>2359</v>
      </c>
      <c r="F102" s="319">
        <v>100</v>
      </c>
      <c r="H102" s="320">
        <f t="shared" si="4"/>
        <v>100</v>
      </c>
      <c r="K102" s="319">
        <v>100</v>
      </c>
      <c r="M102" s="320">
        <f t="shared" si="5"/>
        <v>100</v>
      </c>
      <c r="P102" s="319">
        <v>100</v>
      </c>
      <c r="U102" s="320">
        <f t="shared" si="6"/>
        <v>100</v>
      </c>
      <c r="Y102" s="319">
        <v>100</v>
      </c>
      <c r="AB102" s="320">
        <f t="shared" si="7"/>
        <v>100</v>
      </c>
    </row>
    <row r="103" spans="1:28" x14ac:dyDescent="0.35">
      <c r="A103" s="64" t="s">
        <v>2711</v>
      </c>
      <c r="B103" s="319" t="s">
        <v>2722</v>
      </c>
      <c r="C103" s="321" t="s">
        <v>2355</v>
      </c>
      <c r="F103" s="319">
        <v>100</v>
      </c>
      <c r="H103" s="320">
        <f t="shared" si="4"/>
        <v>100</v>
      </c>
      <c r="K103" s="319">
        <v>100</v>
      </c>
      <c r="M103" s="320">
        <f t="shared" si="5"/>
        <v>100</v>
      </c>
      <c r="P103" s="319">
        <v>100</v>
      </c>
      <c r="U103" s="320">
        <f t="shared" si="6"/>
        <v>100</v>
      </c>
      <c r="Y103" s="319">
        <v>100</v>
      </c>
      <c r="AB103" s="320">
        <f t="shared" si="7"/>
        <v>100</v>
      </c>
    </row>
    <row r="104" spans="1:28" x14ac:dyDescent="0.35">
      <c r="A104" s="64" t="s">
        <v>2712</v>
      </c>
      <c r="B104" s="319" t="s">
        <v>2723</v>
      </c>
      <c r="C104" s="321" t="s">
        <v>2356</v>
      </c>
      <c r="F104" s="319">
        <v>100</v>
      </c>
      <c r="H104" s="320">
        <f t="shared" si="4"/>
        <v>100</v>
      </c>
      <c r="K104" s="319">
        <v>100</v>
      </c>
      <c r="M104" s="320">
        <f t="shared" si="5"/>
        <v>100</v>
      </c>
      <c r="P104" s="319">
        <v>100</v>
      </c>
      <c r="U104" s="320">
        <f t="shared" si="6"/>
        <v>100</v>
      </c>
      <c r="Y104" s="319">
        <v>100</v>
      </c>
      <c r="AB104" s="320">
        <f t="shared" si="7"/>
        <v>100</v>
      </c>
    </row>
    <row r="105" spans="1:28" x14ac:dyDescent="0.35">
      <c r="A105" s="64" t="s">
        <v>2713</v>
      </c>
      <c r="B105" s="319" t="s">
        <v>2724</v>
      </c>
      <c r="C105" s="321" t="s">
        <v>2357</v>
      </c>
      <c r="F105" s="319">
        <v>100</v>
      </c>
      <c r="H105" s="320">
        <f t="shared" si="4"/>
        <v>100</v>
      </c>
      <c r="K105" s="319">
        <v>100</v>
      </c>
      <c r="M105" s="320">
        <f t="shared" si="5"/>
        <v>100</v>
      </c>
      <c r="P105" s="319">
        <v>100</v>
      </c>
      <c r="U105" s="320">
        <f t="shared" si="6"/>
        <v>100</v>
      </c>
      <c r="Y105" s="319">
        <v>100</v>
      </c>
      <c r="AB105" s="320">
        <f t="shared" si="7"/>
        <v>100</v>
      </c>
    </row>
    <row r="106" spans="1:28" x14ac:dyDescent="0.35">
      <c r="A106" s="64" t="s">
        <v>2714</v>
      </c>
      <c r="B106" s="319" t="s">
        <v>2725</v>
      </c>
      <c r="C106" s="321" t="s">
        <v>2363</v>
      </c>
      <c r="F106" s="319">
        <v>100</v>
      </c>
      <c r="H106" s="320">
        <f t="shared" si="4"/>
        <v>100</v>
      </c>
      <c r="K106" s="319">
        <v>100</v>
      </c>
      <c r="M106" s="320">
        <f t="shared" si="5"/>
        <v>100</v>
      </c>
      <c r="P106" s="319">
        <v>100</v>
      </c>
      <c r="U106" s="320">
        <f t="shared" si="6"/>
        <v>100</v>
      </c>
      <c r="Y106" s="319">
        <v>100</v>
      </c>
      <c r="AB106" s="320">
        <f t="shared" si="7"/>
        <v>100</v>
      </c>
    </row>
    <row r="107" spans="1:28" x14ac:dyDescent="0.35">
      <c r="A107" s="64" t="s">
        <v>2715</v>
      </c>
      <c r="B107" s="319" t="s">
        <v>2367</v>
      </c>
      <c r="C107" s="321" t="s">
        <v>2372</v>
      </c>
      <c r="F107" s="319">
        <v>100</v>
      </c>
      <c r="H107" s="320">
        <f t="shared" si="4"/>
        <v>100</v>
      </c>
      <c r="K107" s="319">
        <v>100</v>
      </c>
      <c r="M107" s="320">
        <f t="shared" si="5"/>
        <v>100</v>
      </c>
      <c r="P107" s="319">
        <v>100</v>
      </c>
      <c r="U107" s="320">
        <f t="shared" si="6"/>
        <v>100</v>
      </c>
      <c r="Y107" s="319">
        <v>100</v>
      </c>
      <c r="AB107" s="320">
        <f t="shared" si="7"/>
        <v>100</v>
      </c>
    </row>
    <row r="108" spans="1:28" x14ac:dyDescent="0.35">
      <c r="A108" s="64" t="s">
        <v>2716</v>
      </c>
      <c r="B108" s="319" t="s">
        <v>2368</v>
      </c>
      <c r="C108" s="321" t="s">
        <v>2373</v>
      </c>
      <c r="F108" s="319">
        <v>100</v>
      </c>
      <c r="H108" s="320">
        <f t="shared" si="4"/>
        <v>100</v>
      </c>
      <c r="K108" s="319">
        <v>100</v>
      </c>
      <c r="M108" s="320">
        <f t="shared" si="5"/>
        <v>100</v>
      </c>
      <c r="P108" s="319">
        <v>100</v>
      </c>
      <c r="U108" s="320">
        <f t="shared" si="6"/>
        <v>100</v>
      </c>
      <c r="Y108" s="319">
        <v>100</v>
      </c>
      <c r="AB108" s="320">
        <f t="shared" si="7"/>
        <v>100</v>
      </c>
    </row>
    <row r="109" spans="1:28" x14ac:dyDescent="0.35">
      <c r="B109" s="319" t="s">
        <v>2371</v>
      </c>
      <c r="C109" s="319" t="s">
        <v>2374</v>
      </c>
      <c r="F109" s="319">
        <v>100</v>
      </c>
      <c r="H109" s="320">
        <f t="shared" si="4"/>
        <v>100</v>
      </c>
      <c r="K109" s="319">
        <v>100</v>
      </c>
      <c r="M109" s="320">
        <f t="shared" si="5"/>
        <v>100</v>
      </c>
      <c r="P109" s="319">
        <v>100</v>
      </c>
      <c r="U109" s="320">
        <f t="shared" si="6"/>
        <v>100</v>
      </c>
      <c r="Y109" s="319">
        <v>100</v>
      </c>
      <c r="AB109" s="320">
        <f t="shared" si="7"/>
        <v>100</v>
      </c>
    </row>
    <row r="110" spans="1:28" x14ac:dyDescent="0.35">
      <c r="A110" s="64" t="s">
        <v>2561</v>
      </c>
      <c r="B110" s="319" t="s">
        <v>2369</v>
      </c>
      <c r="C110" s="321" t="s">
        <v>2375</v>
      </c>
      <c r="F110" s="319">
        <v>100</v>
      </c>
      <c r="H110" s="320">
        <f t="shared" si="4"/>
        <v>100</v>
      </c>
      <c r="K110" s="319">
        <v>100</v>
      </c>
      <c r="M110" s="320">
        <f t="shared" si="5"/>
        <v>100</v>
      </c>
      <c r="P110" s="319">
        <v>100</v>
      </c>
      <c r="U110" s="320">
        <f t="shared" si="6"/>
        <v>100</v>
      </c>
      <c r="Y110" s="319">
        <v>100</v>
      </c>
      <c r="AB110" s="320">
        <f t="shared" si="7"/>
        <v>100</v>
      </c>
    </row>
    <row r="111" spans="1:28" x14ac:dyDescent="0.35">
      <c r="A111" s="64" t="s">
        <v>2562</v>
      </c>
      <c r="B111" s="319" t="s">
        <v>2370</v>
      </c>
      <c r="C111" s="321" t="s">
        <v>2376</v>
      </c>
      <c r="F111" s="319">
        <v>100</v>
      </c>
      <c r="H111" s="320">
        <f t="shared" si="4"/>
        <v>100</v>
      </c>
      <c r="K111" s="319">
        <v>100</v>
      </c>
      <c r="M111" s="320">
        <f t="shared" si="5"/>
        <v>100</v>
      </c>
      <c r="P111" s="319">
        <v>100</v>
      </c>
      <c r="U111" s="320">
        <f t="shared" si="6"/>
        <v>100</v>
      </c>
      <c r="Y111" s="319">
        <v>100</v>
      </c>
      <c r="AB111" s="320">
        <f t="shared" si="7"/>
        <v>100</v>
      </c>
    </row>
    <row r="112" spans="1:28" x14ac:dyDescent="0.35">
      <c r="A112" s="64" t="s">
        <v>2717</v>
      </c>
      <c r="B112" s="319" t="s">
        <v>2726</v>
      </c>
      <c r="C112" s="319" t="s">
        <v>2364</v>
      </c>
      <c r="F112" s="319">
        <v>100</v>
      </c>
      <c r="H112" s="320">
        <f t="shared" si="4"/>
        <v>100</v>
      </c>
      <c r="K112" s="319">
        <v>100</v>
      </c>
      <c r="M112" s="320">
        <f t="shared" si="5"/>
        <v>100</v>
      </c>
      <c r="P112" s="319">
        <v>100</v>
      </c>
      <c r="U112" s="320">
        <f t="shared" si="6"/>
        <v>100</v>
      </c>
      <c r="Y112" s="319">
        <v>100</v>
      </c>
      <c r="AB112" s="320">
        <f t="shared" si="7"/>
        <v>100</v>
      </c>
    </row>
    <row r="113" spans="1:28" x14ac:dyDescent="0.35">
      <c r="A113" s="64" t="s">
        <v>2718</v>
      </c>
      <c r="B113" s="319" t="s">
        <v>2727</v>
      </c>
      <c r="C113" s="319" t="s">
        <v>2353</v>
      </c>
      <c r="F113" s="319">
        <v>100</v>
      </c>
      <c r="H113" s="320">
        <f t="shared" si="4"/>
        <v>100</v>
      </c>
      <c r="K113" s="319">
        <v>100</v>
      </c>
      <c r="M113" s="320">
        <f t="shared" si="5"/>
        <v>100</v>
      </c>
      <c r="P113" s="319">
        <v>100</v>
      </c>
      <c r="U113" s="320">
        <f t="shared" si="6"/>
        <v>100</v>
      </c>
      <c r="Y113" s="319">
        <v>100</v>
      </c>
      <c r="AB113" s="320">
        <f t="shared" si="7"/>
        <v>100</v>
      </c>
    </row>
    <row r="114" spans="1:28" x14ac:dyDescent="0.35">
      <c r="A114" s="64" t="s">
        <v>2719</v>
      </c>
      <c r="B114" s="319" t="s">
        <v>2728</v>
      </c>
      <c r="C114" s="321" t="s">
        <v>2256</v>
      </c>
      <c r="F114" s="319">
        <v>100</v>
      </c>
      <c r="H114" s="320">
        <f t="shared" si="4"/>
        <v>100</v>
      </c>
      <c r="K114" s="319">
        <v>100</v>
      </c>
      <c r="M114" s="320">
        <f t="shared" si="5"/>
        <v>100</v>
      </c>
      <c r="P114" s="319">
        <v>100</v>
      </c>
      <c r="U114" s="320">
        <f t="shared" si="6"/>
        <v>100</v>
      </c>
      <c r="Y114" s="319">
        <v>100</v>
      </c>
      <c r="AB114" s="320">
        <f t="shared" si="7"/>
        <v>100</v>
      </c>
    </row>
    <row r="115" spans="1:28" x14ac:dyDescent="0.35">
      <c r="A115" s="64" t="s">
        <v>2720</v>
      </c>
      <c r="B115" s="319" t="s">
        <v>2386</v>
      </c>
      <c r="C115" s="321" t="s">
        <v>2388</v>
      </c>
      <c r="F115" s="319">
        <v>100</v>
      </c>
      <c r="H115" s="320">
        <f t="shared" si="4"/>
        <v>100</v>
      </c>
      <c r="K115" s="319">
        <v>100</v>
      </c>
      <c r="M115" s="320">
        <f t="shared" si="5"/>
        <v>100</v>
      </c>
      <c r="P115" s="319">
        <v>100</v>
      </c>
      <c r="U115" s="320">
        <f t="shared" si="6"/>
        <v>100</v>
      </c>
      <c r="Y115" s="319">
        <v>100</v>
      </c>
      <c r="AB115" s="320">
        <f t="shared" si="7"/>
        <v>100</v>
      </c>
    </row>
    <row r="116" spans="1:28" x14ac:dyDescent="0.35">
      <c r="A116" s="64" t="s">
        <v>2721</v>
      </c>
      <c r="B116" s="319" t="s">
        <v>2387</v>
      </c>
      <c r="C116" s="321" t="s">
        <v>2389</v>
      </c>
      <c r="F116" s="319">
        <v>100</v>
      </c>
      <c r="H116" s="320">
        <f t="shared" si="4"/>
        <v>100</v>
      </c>
      <c r="K116" s="319">
        <v>100</v>
      </c>
      <c r="M116" s="320">
        <f t="shared" si="5"/>
        <v>100</v>
      </c>
      <c r="P116" s="319">
        <v>100</v>
      </c>
      <c r="U116" s="320">
        <f t="shared" si="6"/>
        <v>100</v>
      </c>
      <c r="Y116" s="319">
        <v>100</v>
      </c>
      <c r="AB116" s="320">
        <f t="shared" si="7"/>
        <v>100</v>
      </c>
    </row>
    <row r="117" spans="1:28" x14ac:dyDescent="0.35">
      <c r="A117" s="64" t="s">
        <v>2722</v>
      </c>
      <c r="B117" s="319" t="s">
        <v>2729</v>
      </c>
      <c r="C117" s="321" t="s">
        <v>2382</v>
      </c>
      <c r="F117" s="319">
        <v>100</v>
      </c>
      <c r="H117" s="320">
        <f t="shared" si="4"/>
        <v>100</v>
      </c>
      <c r="K117" s="319">
        <v>100</v>
      </c>
      <c r="M117" s="320">
        <f t="shared" si="5"/>
        <v>100</v>
      </c>
      <c r="P117" s="319">
        <v>100</v>
      </c>
      <c r="U117" s="320">
        <f t="shared" si="6"/>
        <v>100</v>
      </c>
      <c r="Y117" s="319">
        <v>100</v>
      </c>
      <c r="AB117" s="320">
        <f t="shared" si="7"/>
        <v>100</v>
      </c>
    </row>
    <row r="118" spans="1:28" x14ac:dyDescent="0.35">
      <c r="A118" s="64" t="s">
        <v>2723</v>
      </c>
      <c r="B118" s="319" t="s">
        <v>2730</v>
      </c>
      <c r="C118" s="321" t="s">
        <v>2383</v>
      </c>
      <c r="F118" s="319">
        <v>100</v>
      </c>
      <c r="H118" s="320">
        <f t="shared" si="4"/>
        <v>100</v>
      </c>
      <c r="K118" s="319">
        <v>100</v>
      </c>
      <c r="M118" s="320">
        <f t="shared" si="5"/>
        <v>100</v>
      </c>
      <c r="P118" s="319">
        <v>100</v>
      </c>
      <c r="U118" s="320">
        <f t="shared" si="6"/>
        <v>100</v>
      </c>
      <c r="Y118" s="319">
        <v>100</v>
      </c>
      <c r="AB118" s="320">
        <f t="shared" si="7"/>
        <v>100</v>
      </c>
    </row>
    <row r="119" spans="1:28" x14ac:dyDescent="0.35">
      <c r="A119" s="64" t="s">
        <v>2724</v>
      </c>
      <c r="B119" s="319" t="s">
        <v>2396</v>
      </c>
      <c r="C119" s="321" t="s">
        <v>2393</v>
      </c>
      <c r="F119" s="319">
        <v>100</v>
      </c>
      <c r="H119" s="320">
        <f t="shared" si="4"/>
        <v>100</v>
      </c>
      <c r="K119" s="319">
        <v>100</v>
      </c>
      <c r="M119" s="320">
        <f t="shared" si="5"/>
        <v>100</v>
      </c>
      <c r="P119" s="319">
        <v>100</v>
      </c>
      <c r="U119" s="320">
        <f t="shared" si="6"/>
        <v>100</v>
      </c>
      <c r="Y119" s="319">
        <v>100</v>
      </c>
      <c r="AB119" s="320">
        <f t="shared" si="7"/>
        <v>100</v>
      </c>
    </row>
    <row r="120" spans="1:28" x14ac:dyDescent="0.35">
      <c r="A120" s="64" t="s">
        <v>2725</v>
      </c>
      <c r="B120" s="319" t="s">
        <v>2397</v>
      </c>
      <c r="C120" s="321" t="s">
        <v>2394</v>
      </c>
      <c r="F120" s="319">
        <v>100</v>
      </c>
      <c r="H120" s="320">
        <f t="shared" si="4"/>
        <v>100</v>
      </c>
      <c r="K120" s="319">
        <v>100</v>
      </c>
      <c r="M120" s="320">
        <f t="shared" si="5"/>
        <v>100</v>
      </c>
      <c r="P120" s="319">
        <v>100</v>
      </c>
      <c r="U120" s="320">
        <f t="shared" si="6"/>
        <v>100</v>
      </c>
      <c r="Y120" s="319">
        <v>100</v>
      </c>
      <c r="AB120" s="320">
        <f t="shared" si="7"/>
        <v>100</v>
      </c>
    </row>
    <row r="121" spans="1:28" x14ac:dyDescent="0.35">
      <c r="B121" s="319" t="s">
        <v>2398</v>
      </c>
      <c r="C121" s="321" t="s">
        <v>2395</v>
      </c>
      <c r="F121" s="319">
        <v>100</v>
      </c>
      <c r="H121" s="320">
        <f t="shared" si="4"/>
        <v>100</v>
      </c>
      <c r="K121" s="319">
        <v>100</v>
      </c>
      <c r="M121" s="320">
        <f t="shared" si="5"/>
        <v>100</v>
      </c>
      <c r="P121" s="319">
        <v>100</v>
      </c>
      <c r="U121" s="320">
        <f t="shared" si="6"/>
        <v>100</v>
      </c>
      <c r="Y121" s="319">
        <v>100</v>
      </c>
      <c r="AB121" s="320">
        <f t="shared" si="7"/>
        <v>100</v>
      </c>
    </row>
    <row r="122" spans="1:28" x14ac:dyDescent="0.35">
      <c r="A122" s="64" t="s">
        <v>2367</v>
      </c>
      <c r="B122" s="319" t="s">
        <v>2731</v>
      </c>
      <c r="C122" s="321" t="s">
        <v>2400</v>
      </c>
      <c r="F122" s="319">
        <v>100</v>
      </c>
      <c r="H122" s="320">
        <f t="shared" si="4"/>
        <v>100</v>
      </c>
      <c r="K122" s="319">
        <v>100</v>
      </c>
      <c r="M122" s="320">
        <f t="shared" si="5"/>
        <v>100</v>
      </c>
      <c r="P122" s="319">
        <v>100</v>
      </c>
      <c r="U122" s="320">
        <f t="shared" si="6"/>
        <v>100</v>
      </c>
      <c r="Y122" s="319">
        <v>100</v>
      </c>
      <c r="AB122" s="320">
        <f t="shared" si="7"/>
        <v>100</v>
      </c>
    </row>
    <row r="123" spans="1:28" x14ac:dyDescent="0.35">
      <c r="A123" s="64" t="s">
        <v>2368</v>
      </c>
      <c r="B123" s="319" t="s">
        <v>2732</v>
      </c>
      <c r="C123" s="321" t="s">
        <v>2404</v>
      </c>
      <c r="F123" s="319">
        <v>100</v>
      </c>
      <c r="H123" s="320">
        <f t="shared" si="4"/>
        <v>100</v>
      </c>
      <c r="K123" s="319">
        <v>100</v>
      </c>
      <c r="M123" s="320">
        <f t="shared" si="5"/>
        <v>100</v>
      </c>
      <c r="P123" s="319">
        <v>100</v>
      </c>
      <c r="U123" s="320">
        <f t="shared" si="6"/>
        <v>100</v>
      </c>
      <c r="Y123" s="319">
        <v>100</v>
      </c>
      <c r="AB123" s="320">
        <f t="shared" si="7"/>
        <v>100</v>
      </c>
    </row>
    <row r="124" spans="1:28" x14ac:dyDescent="0.35">
      <c r="A124" s="64" t="s">
        <v>2371</v>
      </c>
      <c r="B124" s="319" t="s">
        <v>2733</v>
      </c>
      <c r="C124" s="321" t="s">
        <v>2401</v>
      </c>
      <c r="F124" s="319">
        <v>100</v>
      </c>
      <c r="H124" s="320">
        <f t="shared" si="4"/>
        <v>100</v>
      </c>
      <c r="K124" s="319">
        <v>100</v>
      </c>
      <c r="M124" s="320">
        <f t="shared" si="5"/>
        <v>100</v>
      </c>
      <c r="P124" s="319">
        <v>100</v>
      </c>
      <c r="U124" s="320">
        <f t="shared" si="6"/>
        <v>100</v>
      </c>
      <c r="Y124" s="319">
        <v>100</v>
      </c>
      <c r="AB124" s="320">
        <f t="shared" si="7"/>
        <v>100</v>
      </c>
    </row>
    <row r="125" spans="1:28" x14ac:dyDescent="0.35">
      <c r="B125" s="319" t="s">
        <v>2734</v>
      </c>
      <c r="C125" s="321" t="s">
        <v>2402</v>
      </c>
      <c r="F125" s="319">
        <v>100</v>
      </c>
      <c r="H125" s="320">
        <f t="shared" si="4"/>
        <v>100</v>
      </c>
      <c r="K125" s="319">
        <v>100</v>
      </c>
      <c r="M125" s="320">
        <f t="shared" si="5"/>
        <v>100</v>
      </c>
      <c r="P125" s="319">
        <v>100</v>
      </c>
      <c r="U125" s="320">
        <f t="shared" si="6"/>
        <v>100</v>
      </c>
      <c r="Y125" s="319">
        <v>100</v>
      </c>
      <c r="AB125" s="320">
        <f t="shared" si="7"/>
        <v>100</v>
      </c>
    </row>
    <row r="126" spans="1:28" x14ac:dyDescent="0.35">
      <c r="A126" s="64" t="s">
        <v>2369</v>
      </c>
      <c r="B126" s="319" t="s">
        <v>2735</v>
      </c>
      <c r="C126" s="321" t="s">
        <v>2403</v>
      </c>
      <c r="F126" s="319">
        <v>100</v>
      </c>
      <c r="H126" s="320">
        <f t="shared" si="4"/>
        <v>100</v>
      </c>
      <c r="K126" s="319">
        <v>100</v>
      </c>
      <c r="M126" s="320">
        <f t="shared" si="5"/>
        <v>100</v>
      </c>
      <c r="P126" s="319">
        <v>100</v>
      </c>
      <c r="U126" s="320">
        <f t="shared" si="6"/>
        <v>100</v>
      </c>
      <c r="Y126" s="319">
        <v>100</v>
      </c>
      <c r="AB126" s="320">
        <f t="shared" si="7"/>
        <v>100</v>
      </c>
    </row>
    <row r="127" spans="1:28" x14ac:dyDescent="0.35">
      <c r="A127" s="64" t="s">
        <v>2370</v>
      </c>
      <c r="B127" s="319" t="s">
        <v>2736</v>
      </c>
      <c r="C127" s="321" t="s">
        <v>2410</v>
      </c>
      <c r="F127" s="319">
        <v>100</v>
      </c>
      <c r="H127" s="320">
        <f t="shared" si="4"/>
        <v>100</v>
      </c>
      <c r="K127" s="319">
        <v>100</v>
      </c>
      <c r="M127" s="320">
        <f t="shared" si="5"/>
        <v>100</v>
      </c>
      <c r="P127" s="319">
        <v>100</v>
      </c>
      <c r="U127" s="320">
        <f t="shared" si="6"/>
        <v>100</v>
      </c>
      <c r="Y127" s="319">
        <v>100</v>
      </c>
      <c r="AB127" s="320">
        <f t="shared" si="7"/>
        <v>100</v>
      </c>
    </row>
    <row r="128" spans="1:28" x14ac:dyDescent="0.35">
      <c r="A128" s="64" t="s">
        <v>2726</v>
      </c>
      <c r="B128" s="319" t="s">
        <v>2737</v>
      </c>
      <c r="C128" s="321" t="s">
        <v>2411</v>
      </c>
      <c r="F128" s="319">
        <v>100</v>
      </c>
      <c r="H128" s="320">
        <f t="shared" si="4"/>
        <v>100</v>
      </c>
      <c r="K128" s="319">
        <v>100</v>
      </c>
      <c r="M128" s="320">
        <f t="shared" si="5"/>
        <v>100</v>
      </c>
      <c r="P128" s="319">
        <v>100</v>
      </c>
      <c r="U128" s="320">
        <f t="shared" si="6"/>
        <v>100</v>
      </c>
      <c r="Y128" s="319">
        <v>100</v>
      </c>
      <c r="AB128" s="320">
        <f t="shared" si="7"/>
        <v>100</v>
      </c>
    </row>
    <row r="129" spans="1:28" x14ac:dyDescent="0.35">
      <c r="A129" s="64" t="s">
        <v>2727</v>
      </c>
      <c r="B129" s="319" t="s">
        <v>2738</v>
      </c>
      <c r="C129" s="321" t="s">
        <v>2412</v>
      </c>
      <c r="F129" s="319">
        <v>100</v>
      </c>
      <c r="H129" s="320">
        <f t="shared" si="4"/>
        <v>100</v>
      </c>
      <c r="K129" s="319">
        <v>100</v>
      </c>
      <c r="M129" s="320">
        <f t="shared" si="5"/>
        <v>100</v>
      </c>
      <c r="P129" s="319">
        <v>100</v>
      </c>
      <c r="U129" s="320">
        <f t="shared" si="6"/>
        <v>100</v>
      </c>
      <c r="Y129" s="319">
        <v>100</v>
      </c>
      <c r="AB129" s="320">
        <f t="shared" si="7"/>
        <v>100</v>
      </c>
    </row>
    <row r="130" spans="1:28" x14ac:dyDescent="0.35">
      <c r="A130" s="64" t="s">
        <v>2728</v>
      </c>
      <c r="B130" s="319" t="s">
        <v>2739</v>
      </c>
      <c r="C130" s="321" t="s">
        <v>2410</v>
      </c>
      <c r="F130" s="319">
        <v>100</v>
      </c>
      <c r="H130" s="320">
        <f t="shared" si="4"/>
        <v>100</v>
      </c>
      <c r="K130" s="319">
        <v>100</v>
      </c>
      <c r="M130" s="320">
        <f t="shared" si="5"/>
        <v>100</v>
      </c>
      <c r="P130" s="319">
        <v>100</v>
      </c>
      <c r="U130" s="320">
        <f t="shared" si="6"/>
        <v>100</v>
      </c>
      <c r="Y130" s="319">
        <v>100</v>
      </c>
      <c r="AB130" s="320">
        <f t="shared" si="7"/>
        <v>100</v>
      </c>
    </row>
    <row r="131" spans="1:28" x14ac:dyDescent="0.35">
      <c r="B131" s="319" t="s">
        <v>2740</v>
      </c>
      <c r="C131" s="321" t="s">
        <v>2413</v>
      </c>
      <c r="F131" s="319">
        <v>100</v>
      </c>
      <c r="H131" s="320">
        <f t="shared" ref="H131:H178" si="8">SUM(D131:G131)</f>
        <v>100</v>
      </c>
      <c r="K131" s="319">
        <v>100</v>
      </c>
      <c r="M131" s="320">
        <f t="shared" ref="M131:M178" si="9">SUM(I131:L131)</f>
        <v>100</v>
      </c>
      <c r="P131" s="319">
        <v>100</v>
      </c>
      <c r="U131" s="320">
        <f t="shared" ref="U131:U178" si="10">SUM(N131:T131)</f>
        <v>100</v>
      </c>
      <c r="Y131" s="319">
        <v>100</v>
      </c>
      <c r="AB131" s="320">
        <f t="shared" ref="AB131:AB178" si="11">SUM(V131:AA131)</f>
        <v>100</v>
      </c>
    </row>
    <row r="132" spans="1:28" x14ac:dyDescent="0.35">
      <c r="A132" s="64" t="s">
        <v>2386</v>
      </c>
      <c r="B132" s="319" t="s">
        <v>2741</v>
      </c>
      <c r="C132" s="321" t="s">
        <v>2414</v>
      </c>
      <c r="F132" s="319">
        <v>100</v>
      </c>
      <c r="H132" s="320">
        <f t="shared" si="8"/>
        <v>100</v>
      </c>
      <c r="K132" s="319">
        <v>100</v>
      </c>
      <c r="M132" s="320">
        <f t="shared" si="9"/>
        <v>100</v>
      </c>
      <c r="P132" s="319">
        <v>100</v>
      </c>
      <c r="U132" s="320">
        <f t="shared" si="10"/>
        <v>100</v>
      </c>
      <c r="Y132" s="319">
        <v>100</v>
      </c>
      <c r="AB132" s="320">
        <f t="shared" si="11"/>
        <v>100</v>
      </c>
    </row>
    <row r="133" spans="1:28" x14ac:dyDescent="0.35">
      <c r="A133" s="64" t="s">
        <v>2387</v>
      </c>
      <c r="B133" s="319" t="s">
        <v>2742</v>
      </c>
      <c r="C133" s="321" t="s">
        <v>2415</v>
      </c>
      <c r="F133" s="319">
        <v>100</v>
      </c>
      <c r="H133" s="320">
        <f t="shared" si="8"/>
        <v>100</v>
      </c>
      <c r="K133" s="319">
        <v>100</v>
      </c>
      <c r="M133" s="320">
        <f t="shared" si="9"/>
        <v>100</v>
      </c>
      <c r="P133" s="319">
        <v>100</v>
      </c>
      <c r="U133" s="320">
        <f t="shared" si="10"/>
        <v>100</v>
      </c>
      <c r="Y133" s="319">
        <v>100</v>
      </c>
      <c r="AB133" s="320">
        <f t="shared" si="11"/>
        <v>100</v>
      </c>
    </row>
    <row r="134" spans="1:28" x14ac:dyDescent="0.35">
      <c r="A134" s="64" t="s">
        <v>2729</v>
      </c>
      <c r="B134" s="319" t="s">
        <v>2743</v>
      </c>
      <c r="C134" s="321" t="s">
        <v>2416</v>
      </c>
      <c r="F134" s="319">
        <v>100</v>
      </c>
      <c r="H134" s="320">
        <f t="shared" si="8"/>
        <v>100</v>
      </c>
      <c r="K134" s="319">
        <v>100</v>
      </c>
      <c r="M134" s="320">
        <f t="shared" si="9"/>
        <v>100</v>
      </c>
      <c r="P134" s="319">
        <v>100</v>
      </c>
      <c r="U134" s="320">
        <f t="shared" si="10"/>
        <v>100</v>
      </c>
      <c r="Y134" s="319">
        <v>100</v>
      </c>
      <c r="AB134" s="320">
        <f t="shared" si="11"/>
        <v>100</v>
      </c>
    </row>
    <row r="135" spans="1:28" x14ac:dyDescent="0.35">
      <c r="A135" s="64" t="s">
        <v>2730</v>
      </c>
      <c r="B135" s="319" t="s">
        <v>2744</v>
      </c>
      <c r="C135" s="321" t="s">
        <v>2417</v>
      </c>
      <c r="F135" s="319">
        <v>100</v>
      </c>
      <c r="H135" s="320">
        <f t="shared" si="8"/>
        <v>100</v>
      </c>
      <c r="K135" s="319">
        <v>100</v>
      </c>
      <c r="M135" s="320">
        <f t="shared" si="9"/>
        <v>100</v>
      </c>
      <c r="P135" s="319">
        <v>100</v>
      </c>
      <c r="U135" s="320">
        <f t="shared" si="10"/>
        <v>100</v>
      </c>
      <c r="Y135" s="319">
        <v>100</v>
      </c>
      <c r="AB135" s="320">
        <f t="shared" si="11"/>
        <v>100</v>
      </c>
    </row>
    <row r="136" spans="1:28" x14ac:dyDescent="0.35">
      <c r="A136" s="344"/>
      <c r="B136" s="345" t="s">
        <v>2745</v>
      </c>
      <c r="C136" s="345" t="s">
        <v>2418</v>
      </c>
      <c r="F136" s="319">
        <v>100</v>
      </c>
      <c r="H136" s="320">
        <f t="shared" si="8"/>
        <v>100</v>
      </c>
      <c r="K136" s="319">
        <v>100</v>
      </c>
      <c r="M136" s="320">
        <f t="shared" si="9"/>
        <v>100</v>
      </c>
      <c r="P136" s="319">
        <v>100</v>
      </c>
      <c r="U136" s="320">
        <f t="shared" si="10"/>
        <v>100</v>
      </c>
      <c r="Y136" s="319">
        <v>100</v>
      </c>
      <c r="AB136" s="320">
        <f t="shared" si="11"/>
        <v>100</v>
      </c>
    </row>
    <row r="137" spans="1:28" x14ac:dyDescent="0.35">
      <c r="A137" s="64" t="s">
        <v>2396</v>
      </c>
      <c r="B137" s="319" t="s">
        <v>2456</v>
      </c>
      <c r="C137" s="319" t="s">
        <v>2458</v>
      </c>
      <c r="F137" s="319">
        <v>100</v>
      </c>
      <c r="H137" s="320">
        <f t="shared" si="8"/>
        <v>100</v>
      </c>
      <c r="K137" s="319">
        <v>100</v>
      </c>
      <c r="M137" s="320">
        <f t="shared" si="9"/>
        <v>100</v>
      </c>
      <c r="P137" s="319">
        <v>100</v>
      </c>
      <c r="U137" s="320">
        <f t="shared" si="10"/>
        <v>100</v>
      </c>
      <c r="Y137" s="319">
        <v>100</v>
      </c>
      <c r="AB137" s="320">
        <f t="shared" si="11"/>
        <v>100</v>
      </c>
    </row>
    <row r="138" spans="1:28" x14ac:dyDescent="0.35">
      <c r="A138" s="64" t="s">
        <v>2397</v>
      </c>
      <c r="B138" s="319" t="s">
        <v>2457</v>
      </c>
      <c r="C138" s="319" t="s">
        <v>2459</v>
      </c>
      <c r="F138" s="319">
        <v>100</v>
      </c>
      <c r="H138" s="320">
        <f t="shared" si="8"/>
        <v>100</v>
      </c>
      <c r="K138" s="319">
        <v>100</v>
      </c>
      <c r="M138" s="320">
        <f t="shared" si="9"/>
        <v>100</v>
      </c>
      <c r="P138" s="319">
        <v>100</v>
      </c>
      <c r="U138" s="320">
        <f t="shared" si="10"/>
        <v>100</v>
      </c>
      <c r="Y138" s="319">
        <v>100</v>
      </c>
      <c r="AB138" s="320">
        <f t="shared" si="11"/>
        <v>100</v>
      </c>
    </row>
    <row r="139" spans="1:28" x14ac:dyDescent="0.35">
      <c r="A139" s="64" t="s">
        <v>2398</v>
      </c>
      <c r="B139" s="319" t="s">
        <v>2746</v>
      </c>
      <c r="C139" s="319" t="s">
        <v>2421</v>
      </c>
      <c r="F139" s="319">
        <v>100</v>
      </c>
      <c r="H139" s="320">
        <f t="shared" si="8"/>
        <v>100</v>
      </c>
      <c r="K139" s="319">
        <v>100</v>
      </c>
      <c r="M139" s="320">
        <f t="shared" si="9"/>
        <v>100</v>
      </c>
      <c r="P139" s="319">
        <v>100</v>
      </c>
      <c r="U139" s="320">
        <f t="shared" si="10"/>
        <v>100</v>
      </c>
      <c r="Y139" s="319">
        <v>100</v>
      </c>
      <c r="AB139" s="320">
        <f t="shared" si="11"/>
        <v>100</v>
      </c>
    </row>
    <row r="140" spans="1:28" x14ac:dyDescent="0.35">
      <c r="A140" s="64" t="s">
        <v>2731</v>
      </c>
      <c r="B140" s="319" t="s">
        <v>2747</v>
      </c>
      <c r="C140" s="321" t="s">
        <v>2420</v>
      </c>
      <c r="F140" s="319">
        <v>100</v>
      </c>
      <c r="H140" s="320">
        <f t="shared" si="8"/>
        <v>100</v>
      </c>
      <c r="K140" s="319">
        <v>100</v>
      </c>
      <c r="M140" s="320">
        <f t="shared" si="9"/>
        <v>100</v>
      </c>
      <c r="P140" s="319">
        <v>100</v>
      </c>
      <c r="U140" s="320">
        <f t="shared" si="10"/>
        <v>100</v>
      </c>
      <c r="Y140" s="319">
        <v>100</v>
      </c>
      <c r="AB140" s="320">
        <f t="shared" si="11"/>
        <v>100</v>
      </c>
    </row>
    <row r="141" spans="1:28" x14ac:dyDescent="0.35">
      <c r="A141" s="64" t="s">
        <v>2732</v>
      </c>
      <c r="B141" s="319" t="s">
        <v>2748</v>
      </c>
      <c r="C141" s="321" t="s">
        <v>2422</v>
      </c>
      <c r="F141" s="319">
        <v>100</v>
      </c>
      <c r="H141" s="320">
        <f t="shared" si="8"/>
        <v>100</v>
      </c>
      <c r="K141" s="319">
        <v>100</v>
      </c>
      <c r="M141" s="320">
        <f t="shared" si="9"/>
        <v>100</v>
      </c>
      <c r="P141" s="319">
        <v>100</v>
      </c>
      <c r="U141" s="320">
        <f t="shared" si="10"/>
        <v>100</v>
      </c>
      <c r="Y141" s="319">
        <v>100</v>
      </c>
      <c r="AB141" s="320">
        <f t="shared" si="11"/>
        <v>100</v>
      </c>
    </row>
    <row r="142" spans="1:28" x14ac:dyDescent="0.35">
      <c r="A142" s="64" t="s">
        <v>2733</v>
      </c>
      <c r="B142" s="319" t="s">
        <v>2749</v>
      </c>
      <c r="C142" s="321" t="s">
        <v>2423</v>
      </c>
      <c r="F142" s="319">
        <v>100</v>
      </c>
      <c r="H142" s="320">
        <f t="shared" si="8"/>
        <v>100</v>
      </c>
      <c r="K142" s="319">
        <v>100</v>
      </c>
      <c r="M142" s="320">
        <f t="shared" si="9"/>
        <v>100</v>
      </c>
      <c r="P142" s="319">
        <v>100</v>
      </c>
      <c r="U142" s="320">
        <f t="shared" si="10"/>
        <v>100</v>
      </c>
      <c r="Y142" s="319">
        <v>100</v>
      </c>
      <c r="AB142" s="320">
        <f t="shared" si="11"/>
        <v>100</v>
      </c>
    </row>
    <row r="143" spans="1:28" x14ac:dyDescent="0.35">
      <c r="A143" s="64" t="s">
        <v>2734</v>
      </c>
      <c r="B143" s="319" t="s">
        <v>2750</v>
      </c>
      <c r="C143" s="321" t="s">
        <v>2424</v>
      </c>
      <c r="F143" s="319">
        <v>100</v>
      </c>
      <c r="H143" s="320">
        <f t="shared" si="8"/>
        <v>100</v>
      </c>
      <c r="K143" s="319">
        <v>100</v>
      </c>
      <c r="M143" s="320">
        <f t="shared" si="9"/>
        <v>100</v>
      </c>
      <c r="P143" s="319">
        <v>100</v>
      </c>
      <c r="U143" s="320">
        <f t="shared" si="10"/>
        <v>100</v>
      </c>
      <c r="Y143" s="319">
        <v>100</v>
      </c>
      <c r="AB143" s="320">
        <f t="shared" si="11"/>
        <v>100</v>
      </c>
    </row>
    <row r="144" spans="1:28" x14ac:dyDescent="0.35">
      <c r="A144" s="64" t="s">
        <v>2735</v>
      </c>
      <c r="B144" s="319" t="s">
        <v>2751</v>
      </c>
      <c r="C144" s="321" t="s">
        <v>2425</v>
      </c>
      <c r="F144" s="319">
        <v>100</v>
      </c>
      <c r="H144" s="320">
        <f t="shared" si="8"/>
        <v>100</v>
      </c>
      <c r="K144" s="319">
        <v>100</v>
      </c>
      <c r="M144" s="320">
        <f t="shared" si="9"/>
        <v>100</v>
      </c>
      <c r="P144" s="319">
        <v>100</v>
      </c>
      <c r="U144" s="320">
        <f t="shared" si="10"/>
        <v>100</v>
      </c>
      <c r="Y144" s="319">
        <v>100</v>
      </c>
      <c r="AB144" s="320">
        <f t="shared" si="11"/>
        <v>100</v>
      </c>
    </row>
    <row r="145" spans="1:28" x14ac:dyDescent="0.35">
      <c r="A145" s="64" t="s">
        <v>2736</v>
      </c>
      <c r="B145" s="319" t="s">
        <v>2752</v>
      </c>
      <c r="C145" s="321" t="s">
        <v>2426</v>
      </c>
      <c r="F145" s="319">
        <v>100</v>
      </c>
      <c r="H145" s="320">
        <f t="shared" si="8"/>
        <v>100</v>
      </c>
      <c r="K145" s="319">
        <v>100</v>
      </c>
      <c r="M145" s="320">
        <f t="shared" si="9"/>
        <v>100</v>
      </c>
      <c r="P145" s="319">
        <v>100</v>
      </c>
      <c r="U145" s="320">
        <f t="shared" si="10"/>
        <v>100</v>
      </c>
      <c r="Y145" s="319">
        <v>100</v>
      </c>
      <c r="AB145" s="320">
        <f t="shared" si="11"/>
        <v>100</v>
      </c>
    </row>
    <row r="146" spans="1:28" x14ac:dyDescent="0.35">
      <c r="A146" s="64" t="s">
        <v>2737</v>
      </c>
      <c r="B146" s="319" t="s">
        <v>2753</v>
      </c>
      <c r="C146" s="321" t="s">
        <v>2427</v>
      </c>
      <c r="F146" s="319">
        <v>100</v>
      </c>
      <c r="H146" s="320">
        <f t="shared" si="8"/>
        <v>100</v>
      </c>
      <c r="K146" s="319">
        <v>100</v>
      </c>
      <c r="M146" s="320">
        <f t="shared" si="9"/>
        <v>100</v>
      </c>
      <c r="P146" s="319">
        <v>100</v>
      </c>
      <c r="U146" s="320">
        <f t="shared" si="10"/>
        <v>100</v>
      </c>
      <c r="Y146" s="319">
        <v>100</v>
      </c>
      <c r="AB146" s="320">
        <f t="shared" si="11"/>
        <v>100</v>
      </c>
    </row>
    <row r="147" spans="1:28" x14ac:dyDescent="0.35">
      <c r="A147" s="64" t="s">
        <v>2738</v>
      </c>
      <c r="B147" s="319" t="s">
        <v>2754</v>
      </c>
      <c r="C147" s="321" t="s">
        <v>2428</v>
      </c>
      <c r="F147" s="319">
        <v>100</v>
      </c>
      <c r="H147" s="320">
        <f t="shared" si="8"/>
        <v>100</v>
      </c>
      <c r="K147" s="319">
        <v>100</v>
      </c>
      <c r="M147" s="320">
        <f t="shared" si="9"/>
        <v>100</v>
      </c>
      <c r="P147" s="319">
        <v>100</v>
      </c>
      <c r="U147" s="320">
        <f t="shared" si="10"/>
        <v>100</v>
      </c>
      <c r="Y147" s="319">
        <v>100</v>
      </c>
      <c r="AB147" s="320">
        <f t="shared" si="11"/>
        <v>100</v>
      </c>
    </row>
    <row r="148" spans="1:28" x14ac:dyDescent="0.35">
      <c r="A148" s="64" t="s">
        <v>2739</v>
      </c>
      <c r="B148" s="319" t="s">
        <v>2755</v>
      </c>
      <c r="C148" s="321" t="s">
        <v>2429</v>
      </c>
      <c r="F148" s="319">
        <v>100</v>
      </c>
      <c r="H148" s="320">
        <f t="shared" si="8"/>
        <v>100</v>
      </c>
      <c r="K148" s="319">
        <v>100</v>
      </c>
      <c r="M148" s="320">
        <f t="shared" si="9"/>
        <v>100</v>
      </c>
      <c r="P148" s="319">
        <v>100</v>
      </c>
      <c r="U148" s="320">
        <f t="shared" si="10"/>
        <v>100</v>
      </c>
      <c r="Y148" s="319">
        <v>100</v>
      </c>
      <c r="AB148" s="320">
        <f t="shared" si="11"/>
        <v>100</v>
      </c>
    </row>
    <row r="149" spans="1:28" x14ac:dyDescent="0.35">
      <c r="A149" s="64" t="s">
        <v>2740</v>
      </c>
      <c r="B149" s="319" t="s">
        <v>2756</v>
      </c>
      <c r="C149" s="321" t="s">
        <v>2430</v>
      </c>
      <c r="F149" s="319">
        <v>100</v>
      </c>
      <c r="H149" s="320">
        <f t="shared" si="8"/>
        <v>100</v>
      </c>
      <c r="K149" s="319">
        <v>100</v>
      </c>
      <c r="M149" s="320">
        <f t="shared" si="9"/>
        <v>100</v>
      </c>
      <c r="P149" s="319">
        <v>100</v>
      </c>
      <c r="U149" s="320">
        <f t="shared" si="10"/>
        <v>100</v>
      </c>
      <c r="Y149" s="319">
        <v>100</v>
      </c>
      <c r="AB149" s="320">
        <f t="shared" si="11"/>
        <v>100</v>
      </c>
    </row>
    <row r="150" spans="1:28" x14ac:dyDescent="0.35">
      <c r="A150" s="64" t="s">
        <v>2741</v>
      </c>
      <c r="B150" s="319" t="s">
        <v>2609</v>
      </c>
      <c r="C150" s="321" t="s">
        <v>2610</v>
      </c>
      <c r="F150" s="319">
        <v>100</v>
      </c>
      <c r="H150" s="320">
        <f t="shared" si="8"/>
        <v>100</v>
      </c>
      <c r="K150" s="319">
        <v>100</v>
      </c>
      <c r="M150" s="320">
        <f t="shared" si="9"/>
        <v>100</v>
      </c>
      <c r="P150" s="319">
        <v>100</v>
      </c>
      <c r="U150" s="320">
        <f t="shared" si="10"/>
        <v>100</v>
      </c>
      <c r="Y150" s="319">
        <v>100</v>
      </c>
      <c r="AB150" s="320">
        <f t="shared" si="11"/>
        <v>100</v>
      </c>
    </row>
    <row r="151" spans="1:28" x14ac:dyDescent="0.35">
      <c r="A151" s="64" t="s">
        <v>2742</v>
      </c>
      <c r="B151" s="319" t="s">
        <v>2611</v>
      </c>
      <c r="C151" s="321" t="s">
        <v>2612</v>
      </c>
      <c r="F151" s="319">
        <v>100</v>
      </c>
      <c r="H151" s="320">
        <f t="shared" si="8"/>
        <v>100</v>
      </c>
      <c r="K151" s="319">
        <v>100</v>
      </c>
      <c r="M151" s="320">
        <f t="shared" si="9"/>
        <v>100</v>
      </c>
      <c r="P151" s="319">
        <v>100</v>
      </c>
      <c r="U151" s="320">
        <f t="shared" si="10"/>
        <v>100</v>
      </c>
      <c r="Y151" s="319">
        <v>100</v>
      </c>
      <c r="AB151" s="320">
        <f t="shared" si="11"/>
        <v>100</v>
      </c>
    </row>
    <row r="152" spans="1:28" x14ac:dyDescent="0.35">
      <c r="A152" s="64" t="s">
        <v>2743</v>
      </c>
      <c r="B152" s="319" t="s">
        <v>2757</v>
      </c>
      <c r="C152" s="321" t="s">
        <v>2463</v>
      </c>
      <c r="F152" s="319">
        <v>100</v>
      </c>
      <c r="H152" s="320">
        <f t="shared" si="8"/>
        <v>100</v>
      </c>
      <c r="K152" s="319">
        <v>100</v>
      </c>
      <c r="M152" s="320">
        <f t="shared" si="9"/>
        <v>100</v>
      </c>
      <c r="P152" s="319">
        <v>100</v>
      </c>
      <c r="U152" s="320">
        <f t="shared" si="10"/>
        <v>100</v>
      </c>
      <c r="Y152" s="319">
        <v>100</v>
      </c>
      <c r="AB152" s="320">
        <f t="shared" si="11"/>
        <v>100</v>
      </c>
    </row>
    <row r="153" spans="1:28" x14ac:dyDescent="0.35">
      <c r="A153" s="64" t="s">
        <v>2744</v>
      </c>
      <c r="B153" s="319" t="s">
        <v>2465</v>
      </c>
      <c r="C153" s="321" t="s">
        <v>2466</v>
      </c>
      <c r="F153" s="319">
        <v>100</v>
      </c>
      <c r="H153" s="320">
        <f t="shared" si="8"/>
        <v>100</v>
      </c>
      <c r="K153" s="319">
        <v>100</v>
      </c>
      <c r="M153" s="320">
        <f t="shared" si="9"/>
        <v>100</v>
      </c>
      <c r="P153" s="319">
        <v>100</v>
      </c>
      <c r="U153" s="320">
        <f t="shared" si="10"/>
        <v>100</v>
      </c>
      <c r="Y153" s="319">
        <v>100</v>
      </c>
      <c r="AB153" s="320">
        <f t="shared" si="11"/>
        <v>100</v>
      </c>
    </row>
    <row r="154" spans="1:28" x14ac:dyDescent="0.35">
      <c r="A154" s="64" t="s">
        <v>2745</v>
      </c>
      <c r="B154" s="319" t="s">
        <v>2758</v>
      </c>
      <c r="C154" s="321" t="s">
        <v>2472</v>
      </c>
      <c r="F154" s="319">
        <v>100</v>
      </c>
      <c r="H154" s="320">
        <f t="shared" si="8"/>
        <v>100</v>
      </c>
      <c r="K154" s="319">
        <v>100</v>
      </c>
      <c r="M154" s="320">
        <f t="shared" si="9"/>
        <v>100</v>
      </c>
      <c r="P154" s="319">
        <v>100</v>
      </c>
      <c r="U154" s="320">
        <f t="shared" si="10"/>
        <v>100</v>
      </c>
      <c r="Y154" s="319">
        <v>100</v>
      </c>
      <c r="AB154" s="320">
        <f t="shared" si="11"/>
        <v>100</v>
      </c>
    </row>
    <row r="155" spans="1:28" x14ac:dyDescent="0.35">
      <c r="B155" s="319" t="s">
        <v>2759</v>
      </c>
      <c r="C155" s="321" t="s">
        <v>2474</v>
      </c>
      <c r="F155" s="319">
        <v>100</v>
      </c>
      <c r="H155" s="320">
        <f t="shared" si="8"/>
        <v>100</v>
      </c>
      <c r="K155" s="319">
        <v>100</v>
      </c>
      <c r="M155" s="320">
        <f t="shared" si="9"/>
        <v>100</v>
      </c>
      <c r="P155" s="319">
        <v>100</v>
      </c>
      <c r="U155" s="320">
        <f t="shared" si="10"/>
        <v>100</v>
      </c>
      <c r="Y155" s="319">
        <v>100</v>
      </c>
      <c r="AB155" s="320">
        <f t="shared" si="11"/>
        <v>100</v>
      </c>
    </row>
    <row r="156" spans="1:28" x14ac:dyDescent="0.35">
      <c r="A156" s="64" t="s">
        <v>2456</v>
      </c>
      <c r="B156" s="319" t="s">
        <v>2760</v>
      </c>
      <c r="C156" s="321" t="s">
        <v>2484</v>
      </c>
      <c r="F156" s="319">
        <v>100</v>
      </c>
      <c r="H156" s="320">
        <f t="shared" si="8"/>
        <v>100</v>
      </c>
      <c r="K156" s="319">
        <v>100</v>
      </c>
      <c r="M156" s="320">
        <f t="shared" si="9"/>
        <v>100</v>
      </c>
      <c r="P156" s="319">
        <v>100</v>
      </c>
      <c r="U156" s="320">
        <f t="shared" si="10"/>
        <v>100</v>
      </c>
      <c r="Y156" s="319">
        <v>100</v>
      </c>
      <c r="AB156" s="320">
        <f t="shared" si="11"/>
        <v>100</v>
      </c>
    </row>
    <row r="157" spans="1:28" x14ac:dyDescent="0.35">
      <c r="A157" s="64" t="s">
        <v>2457</v>
      </c>
      <c r="B157" s="319" t="s">
        <v>2761</v>
      </c>
      <c r="C157" s="321" t="s">
        <v>2483</v>
      </c>
      <c r="F157" s="319">
        <v>100</v>
      </c>
      <c r="H157" s="320">
        <f t="shared" si="8"/>
        <v>100</v>
      </c>
      <c r="K157" s="319">
        <v>100</v>
      </c>
      <c r="M157" s="320">
        <f t="shared" si="9"/>
        <v>100</v>
      </c>
      <c r="P157" s="319">
        <v>100</v>
      </c>
      <c r="U157" s="320">
        <f t="shared" si="10"/>
        <v>100</v>
      </c>
      <c r="Y157" s="319">
        <v>100</v>
      </c>
      <c r="AB157" s="320">
        <f t="shared" si="11"/>
        <v>100</v>
      </c>
    </row>
    <row r="158" spans="1:28" x14ac:dyDescent="0.35">
      <c r="A158" s="64" t="s">
        <v>2746</v>
      </c>
      <c r="B158" s="319" t="s">
        <v>2762</v>
      </c>
      <c r="C158" s="321" t="s">
        <v>2481</v>
      </c>
      <c r="F158" s="319">
        <v>100</v>
      </c>
      <c r="H158" s="320">
        <f t="shared" si="8"/>
        <v>100</v>
      </c>
      <c r="K158" s="319">
        <v>100</v>
      </c>
      <c r="M158" s="320">
        <f t="shared" si="9"/>
        <v>100</v>
      </c>
      <c r="P158" s="319">
        <v>100</v>
      </c>
      <c r="U158" s="320">
        <f t="shared" si="10"/>
        <v>100</v>
      </c>
      <c r="Y158" s="319">
        <v>100</v>
      </c>
      <c r="AB158" s="320">
        <f t="shared" si="11"/>
        <v>100</v>
      </c>
    </row>
    <row r="159" spans="1:28" x14ac:dyDescent="0.35">
      <c r="A159" s="64" t="s">
        <v>2747</v>
      </c>
      <c r="B159" s="319" t="s">
        <v>2763</v>
      </c>
      <c r="C159" s="321" t="s">
        <v>2475</v>
      </c>
      <c r="F159" s="319">
        <v>100</v>
      </c>
      <c r="H159" s="320">
        <f t="shared" si="8"/>
        <v>100</v>
      </c>
      <c r="K159" s="319">
        <v>100</v>
      </c>
      <c r="M159" s="320">
        <f t="shared" si="9"/>
        <v>100</v>
      </c>
      <c r="P159" s="319">
        <v>100</v>
      </c>
      <c r="U159" s="320">
        <f t="shared" si="10"/>
        <v>100</v>
      </c>
      <c r="Y159" s="319">
        <v>100</v>
      </c>
      <c r="AB159" s="320">
        <f t="shared" si="11"/>
        <v>100</v>
      </c>
    </row>
    <row r="160" spans="1:28" x14ac:dyDescent="0.35">
      <c r="A160" s="64" t="s">
        <v>2748</v>
      </c>
      <c r="B160" s="319" t="s">
        <v>2764</v>
      </c>
      <c r="C160" s="321" t="s">
        <v>2476</v>
      </c>
      <c r="F160" s="319">
        <v>100</v>
      </c>
      <c r="H160" s="320">
        <f t="shared" si="8"/>
        <v>100</v>
      </c>
      <c r="K160" s="319">
        <v>100</v>
      </c>
      <c r="M160" s="320">
        <f t="shared" si="9"/>
        <v>100</v>
      </c>
      <c r="P160" s="319">
        <v>100</v>
      </c>
      <c r="U160" s="320">
        <f t="shared" si="10"/>
        <v>100</v>
      </c>
      <c r="Y160" s="319">
        <v>100</v>
      </c>
      <c r="AB160" s="320">
        <f t="shared" si="11"/>
        <v>100</v>
      </c>
    </row>
    <row r="161" spans="1:28" x14ac:dyDescent="0.35">
      <c r="A161" s="64" t="s">
        <v>2749</v>
      </c>
      <c r="B161" s="319" t="s">
        <v>2765</v>
      </c>
      <c r="C161" s="321" t="s">
        <v>2477</v>
      </c>
      <c r="F161" s="319">
        <v>100</v>
      </c>
      <c r="H161" s="320">
        <f t="shared" si="8"/>
        <v>100</v>
      </c>
      <c r="K161" s="319">
        <v>100</v>
      </c>
      <c r="M161" s="320">
        <f t="shared" si="9"/>
        <v>100</v>
      </c>
      <c r="P161" s="319">
        <v>100</v>
      </c>
      <c r="U161" s="320">
        <f t="shared" si="10"/>
        <v>100</v>
      </c>
      <c r="Y161" s="319">
        <v>100</v>
      </c>
      <c r="AB161" s="320">
        <f t="shared" si="11"/>
        <v>100</v>
      </c>
    </row>
    <row r="162" spans="1:28" x14ac:dyDescent="0.35">
      <c r="A162" s="64" t="s">
        <v>2750</v>
      </c>
      <c r="B162" s="319" t="s">
        <v>2766</v>
      </c>
      <c r="C162" s="321" t="s">
        <v>2479</v>
      </c>
      <c r="F162" s="319">
        <v>100</v>
      </c>
      <c r="H162" s="320">
        <f t="shared" si="8"/>
        <v>100</v>
      </c>
      <c r="K162" s="319">
        <v>100</v>
      </c>
      <c r="M162" s="320">
        <f t="shared" si="9"/>
        <v>100</v>
      </c>
      <c r="P162" s="319">
        <v>100</v>
      </c>
      <c r="U162" s="320">
        <f t="shared" si="10"/>
        <v>100</v>
      </c>
      <c r="Y162" s="319">
        <v>100</v>
      </c>
      <c r="AB162" s="320">
        <f t="shared" si="11"/>
        <v>100</v>
      </c>
    </row>
    <row r="163" spans="1:28" x14ac:dyDescent="0.35">
      <c r="A163" s="64" t="s">
        <v>2751</v>
      </c>
      <c r="B163" s="319" t="s">
        <v>2767</v>
      </c>
      <c r="C163" s="321" t="s">
        <v>2480</v>
      </c>
      <c r="F163" s="319">
        <v>100</v>
      </c>
      <c r="H163" s="320">
        <f t="shared" si="8"/>
        <v>100</v>
      </c>
      <c r="K163" s="319">
        <v>100</v>
      </c>
      <c r="M163" s="320">
        <f t="shared" si="9"/>
        <v>100</v>
      </c>
      <c r="P163" s="319">
        <v>100</v>
      </c>
      <c r="U163" s="320">
        <f t="shared" si="10"/>
        <v>100</v>
      </c>
      <c r="Y163" s="319">
        <v>100</v>
      </c>
      <c r="AB163" s="320">
        <f t="shared" si="11"/>
        <v>100</v>
      </c>
    </row>
    <row r="164" spans="1:28" x14ac:dyDescent="0.35">
      <c r="A164" s="64" t="s">
        <v>2752</v>
      </c>
      <c r="B164" s="319" t="s">
        <v>2768</v>
      </c>
      <c r="C164" s="321" t="s">
        <v>2486</v>
      </c>
      <c r="F164" s="319">
        <v>100</v>
      </c>
      <c r="H164" s="320">
        <f t="shared" si="8"/>
        <v>100</v>
      </c>
      <c r="K164" s="319">
        <v>100</v>
      </c>
      <c r="M164" s="320">
        <f t="shared" si="9"/>
        <v>100</v>
      </c>
      <c r="P164" s="319">
        <v>100</v>
      </c>
      <c r="U164" s="320">
        <f t="shared" si="10"/>
        <v>100</v>
      </c>
      <c r="Y164" s="319">
        <v>100</v>
      </c>
      <c r="AB164" s="320">
        <f t="shared" si="11"/>
        <v>100</v>
      </c>
    </row>
    <row r="165" spans="1:28" x14ac:dyDescent="0.35">
      <c r="A165" s="64" t="s">
        <v>2753</v>
      </c>
      <c r="B165" s="319" t="s">
        <v>2769</v>
      </c>
      <c r="C165" s="321" t="s">
        <v>2487</v>
      </c>
      <c r="F165" s="319">
        <v>100</v>
      </c>
      <c r="H165" s="320">
        <f t="shared" si="8"/>
        <v>100</v>
      </c>
      <c r="K165" s="319">
        <v>100</v>
      </c>
      <c r="M165" s="320">
        <f t="shared" si="9"/>
        <v>100</v>
      </c>
      <c r="P165" s="319">
        <v>100</v>
      </c>
      <c r="U165" s="320">
        <f t="shared" si="10"/>
        <v>100</v>
      </c>
      <c r="Y165" s="319">
        <v>100</v>
      </c>
      <c r="AB165" s="320">
        <f t="shared" si="11"/>
        <v>100</v>
      </c>
    </row>
    <row r="166" spans="1:28" x14ac:dyDescent="0.35">
      <c r="A166" s="64" t="s">
        <v>2754</v>
      </c>
      <c r="B166" s="319" t="s">
        <v>2770</v>
      </c>
      <c r="C166" s="321" t="s">
        <v>2489</v>
      </c>
      <c r="F166" s="319">
        <v>100</v>
      </c>
      <c r="H166" s="320">
        <f t="shared" si="8"/>
        <v>100</v>
      </c>
      <c r="K166" s="319">
        <v>100</v>
      </c>
      <c r="M166" s="320">
        <f t="shared" si="9"/>
        <v>100</v>
      </c>
      <c r="P166" s="319">
        <v>100</v>
      </c>
      <c r="U166" s="320">
        <f t="shared" si="10"/>
        <v>100</v>
      </c>
      <c r="Y166" s="319">
        <v>100</v>
      </c>
      <c r="AB166" s="320">
        <f t="shared" si="11"/>
        <v>100</v>
      </c>
    </row>
    <row r="167" spans="1:28" x14ac:dyDescent="0.35">
      <c r="A167" s="64" t="s">
        <v>2755</v>
      </c>
      <c r="B167" s="319" t="s">
        <v>2771</v>
      </c>
      <c r="C167" s="321" t="s">
        <v>2482</v>
      </c>
      <c r="F167" s="319">
        <v>100</v>
      </c>
      <c r="H167" s="320">
        <f t="shared" si="8"/>
        <v>100</v>
      </c>
      <c r="K167" s="319">
        <v>100</v>
      </c>
      <c r="M167" s="320">
        <f t="shared" si="9"/>
        <v>100</v>
      </c>
      <c r="P167" s="319">
        <v>100</v>
      </c>
      <c r="U167" s="320">
        <f t="shared" si="10"/>
        <v>100</v>
      </c>
      <c r="Y167" s="319">
        <v>100</v>
      </c>
      <c r="AB167" s="320">
        <f t="shared" si="11"/>
        <v>100</v>
      </c>
    </row>
    <row r="168" spans="1:28" x14ac:dyDescent="0.35">
      <c r="A168" s="64" t="s">
        <v>2756</v>
      </c>
      <c r="B168" s="319" t="s">
        <v>2772</v>
      </c>
      <c r="C168" s="321" t="s">
        <v>2491</v>
      </c>
      <c r="F168" s="319">
        <v>100</v>
      </c>
      <c r="H168" s="320">
        <f t="shared" si="8"/>
        <v>100</v>
      </c>
      <c r="K168" s="319">
        <v>100</v>
      </c>
      <c r="M168" s="320">
        <f t="shared" si="9"/>
        <v>100</v>
      </c>
      <c r="P168" s="319">
        <v>100</v>
      </c>
      <c r="U168" s="320">
        <f t="shared" si="10"/>
        <v>100</v>
      </c>
      <c r="Y168" s="319">
        <v>100</v>
      </c>
      <c r="AB168" s="320">
        <f t="shared" si="11"/>
        <v>100</v>
      </c>
    </row>
    <row r="169" spans="1:28" x14ac:dyDescent="0.35">
      <c r="A169" s="64" t="s">
        <v>2609</v>
      </c>
      <c r="B169" s="319" t="s">
        <v>2773</v>
      </c>
      <c r="C169" s="356" t="s">
        <v>2493</v>
      </c>
      <c r="F169" s="319">
        <v>100</v>
      </c>
      <c r="H169" s="320">
        <f t="shared" si="8"/>
        <v>100</v>
      </c>
      <c r="K169" s="319">
        <v>100</v>
      </c>
      <c r="M169" s="320">
        <f t="shared" si="9"/>
        <v>100</v>
      </c>
      <c r="P169" s="319">
        <v>100</v>
      </c>
      <c r="U169" s="320">
        <f t="shared" si="10"/>
        <v>100</v>
      </c>
      <c r="Y169" s="319">
        <v>100</v>
      </c>
      <c r="AB169" s="320">
        <f t="shared" si="11"/>
        <v>100</v>
      </c>
    </row>
    <row r="170" spans="1:28" x14ac:dyDescent="0.35">
      <c r="A170" s="64" t="s">
        <v>2611</v>
      </c>
      <c r="B170" s="319" t="s">
        <v>2774</v>
      </c>
      <c r="C170" s="356" t="s">
        <v>2494</v>
      </c>
      <c r="F170" s="319">
        <v>100</v>
      </c>
      <c r="H170" s="320">
        <f t="shared" si="8"/>
        <v>100</v>
      </c>
      <c r="K170" s="319">
        <v>100</v>
      </c>
      <c r="M170" s="320">
        <f t="shared" si="9"/>
        <v>100</v>
      </c>
      <c r="P170" s="319">
        <v>100</v>
      </c>
      <c r="U170" s="320">
        <f t="shared" si="10"/>
        <v>100</v>
      </c>
      <c r="Y170" s="319">
        <v>100</v>
      </c>
      <c r="AB170" s="320">
        <f t="shared" si="11"/>
        <v>100</v>
      </c>
    </row>
    <row r="171" spans="1:28" x14ac:dyDescent="0.35">
      <c r="B171" s="319" t="s">
        <v>2775</v>
      </c>
      <c r="C171" s="321" t="s">
        <v>2495</v>
      </c>
      <c r="F171" s="319">
        <v>100</v>
      </c>
      <c r="H171" s="320">
        <f t="shared" si="8"/>
        <v>100</v>
      </c>
      <c r="K171" s="319">
        <v>100</v>
      </c>
      <c r="M171" s="320">
        <f t="shared" si="9"/>
        <v>100</v>
      </c>
      <c r="P171" s="319">
        <v>100</v>
      </c>
      <c r="U171" s="320">
        <f t="shared" si="10"/>
        <v>100</v>
      </c>
      <c r="Y171" s="319">
        <v>100</v>
      </c>
      <c r="AB171" s="320">
        <f t="shared" si="11"/>
        <v>100</v>
      </c>
    </row>
    <row r="172" spans="1:28" x14ac:dyDescent="0.35">
      <c r="B172" s="319" t="s">
        <v>2776</v>
      </c>
      <c r="C172" s="321" t="s">
        <v>2497</v>
      </c>
      <c r="F172" s="319">
        <v>100</v>
      </c>
      <c r="H172" s="320">
        <f t="shared" si="8"/>
        <v>100</v>
      </c>
      <c r="K172" s="319">
        <v>100</v>
      </c>
      <c r="M172" s="320">
        <f t="shared" si="9"/>
        <v>100</v>
      </c>
      <c r="P172" s="319">
        <v>100</v>
      </c>
      <c r="U172" s="320">
        <f t="shared" si="10"/>
        <v>100</v>
      </c>
      <c r="Y172" s="319">
        <v>100</v>
      </c>
      <c r="AB172" s="320">
        <f t="shared" si="11"/>
        <v>100</v>
      </c>
    </row>
    <row r="173" spans="1:28" x14ac:dyDescent="0.35">
      <c r="B173" s="319" t="s">
        <v>2777</v>
      </c>
      <c r="C173" s="321" t="s">
        <v>2507</v>
      </c>
      <c r="F173" s="319">
        <v>100</v>
      </c>
      <c r="H173" s="320">
        <f t="shared" si="8"/>
        <v>100</v>
      </c>
      <c r="K173" s="319">
        <v>100</v>
      </c>
      <c r="M173" s="320">
        <f t="shared" si="9"/>
        <v>100</v>
      </c>
      <c r="P173" s="319">
        <v>100</v>
      </c>
      <c r="U173" s="320">
        <f t="shared" si="10"/>
        <v>100</v>
      </c>
      <c r="Y173" s="319">
        <v>100</v>
      </c>
      <c r="AB173" s="320">
        <f t="shared" si="11"/>
        <v>100</v>
      </c>
    </row>
    <row r="174" spans="1:28" x14ac:dyDescent="0.35">
      <c r="B174" s="319" t="s">
        <v>2645</v>
      </c>
      <c r="C174" s="321" t="s">
        <v>2499</v>
      </c>
      <c r="F174" s="319">
        <v>100</v>
      </c>
      <c r="H174" s="320">
        <f t="shared" si="8"/>
        <v>100</v>
      </c>
      <c r="K174" s="319">
        <v>100</v>
      </c>
      <c r="M174" s="320">
        <f t="shared" si="9"/>
        <v>100</v>
      </c>
      <c r="P174" s="319">
        <v>100</v>
      </c>
      <c r="U174" s="320">
        <f t="shared" si="10"/>
        <v>100</v>
      </c>
      <c r="Y174" s="319">
        <v>100</v>
      </c>
      <c r="AB174" s="320">
        <f t="shared" si="11"/>
        <v>100</v>
      </c>
    </row>
    <row r="175" spans="1:28" x14ac:dyDescent="0.35">
      <c r="B175" s="319" t="s">
        <v>2646</v>
      </c>
      <c r="C175" s="321" t="s">
        <v>2499</v>
      </c>
      <c r="F175" s="319">
        <v>100</v>
      </c>
      <c r="H175" s="320">
        <f t="shared" si="8"/>
        <v>100</v>
      </c>
      <c r="K175" s="319">
        <v>100</v>
      </c>
      <c r="M175" s="320">
        <f t="shared" si="9"/>
        <v>100</v>
      </c>
      <c r="P175" s="319">
        <v>100</v>
      </c>
      <c r="U175" s="320">
        <f t="shared" si="10"/>
        <v>100</v>
      </c>
      <c r="Y175" s="319">
        <v>100</v>
      </c>
      <c r="AB175" s="320">
        <f t="shared" si="11"/>
        <v>100</v>
      </c>
    </row>
    <row r="176" spans="1:28" x14ac:dyDescent="0.35">
      <c r="B176" s="319" t="s">
        <v>192</v>
      </c>
      <c r="C176" s="321" t="s">
        <v>192</v>
      </c>
      <c r="F176" s="319">
        <v>100</v>
      </c>
      <c r="H176" s="320">
        <f t="shared" si="8"/>
        <v>100</v>
      </c>
      <c r="K176" s="319">
        <v>100</v>
      </c>
      <c r="M176" s="320">
        <f t="shared" si="9"/>
        <v>100</v>
      </c>
      <c r="P176" s="319">
        <v>100</v>
      </c>
      <c r="U176" s="320">
        <f t="shared" si="10"/>
        <v>100</v>
      </c>
      <c r="Y176" s="319">
        <v>100</v>
      </c>
      <c r="AB176" s="320">
        <f t="shared" si="11"/>
        <v>100</v>
      </c>
    </row>
    <row r="177" spans="2:28" x14ac:dyDescent="0.35">
      <c r="B177" s="319" t="s">
        <v>2642</v>
      </c>
      <c r="C177" s="321" t="s">
        <v>1954</v>
      </c>
      <c r="F177" s="319">
        <v>100</v>
      </c>
      <c r="H177" s="320">
        <f t="shared" si="8"/>
        <v>100</v>
      </c>
      <c r="K177" s="319">
        <v>100</v>
      </c>
      <c r="M177" s="320">
        <f t="shared" si="9"/>
        <v>100</v>
      </c>
      <c r="P177" s="319">
        <v>100</v>
      </c>
      <c r="U177" s="320">
        <f t="shared" si="10"/>
        <v>100</v>
      </c>
      <c r="Y177" s="319">
        <v>100</v>
      </c>
      <c r="AB177" s="320">
        <f t="shared" si="11"/>
        <v>100</v>
      </c>
    </row>
    <row r="178" spans="2:28" x14ac:dyDescent="0.35">
      <c r="B178" s="319" t="s">
        <v>1958</v>
      </c>
      <c r="C178" s="321" t="s">
        <v>1958</v>
      </c>
      <c r="F178" s="319">
        <v>100</v>
      </c>
      <c r="H178" s="320">
        <f t="shared" si="8"/>
        <v>100</v>
      </c>
      <c r="K178" s="319">
        <v>100</v>
      </c>
      <c r="M178" s="320">
        <f t="shared" si="9"/>
        <v>100</v>
      </c>
      <c r="P178" s="319">
        <v>100</v>
      </c>
      <c r="U178" s="320">
        <f t="shared" si="10"/>
        <v>100</v>
      </c>
      <c r="Y178" s="319">
        <v>100</v>
      </c>
      <c r="AB178" s="320">
        <f t="shared" si="11"/>
        <v>100</v>
      </c>
    </row>
  </sheetData>
  <conditionalFormatting sqref="H2:H178">
    <cfRule type="cellIs" dxfId="3" priority="4" operator="notEqual">
      <formula>100</formula>
    </cfRule>
  </conditionalFormatting>
  <conditionalFormatting sqref="M2:M178">
    <cfRule type="cellIs" dxfId="2" priority="3" operator="notEqual">
      <formula>100</formula>
    </cfRule>
  </conditionalFormatting>
  <conditionalFormatting sqref="U2:U178">
    <cfRule type="cellIs" dxfId="1" priority="2" operator="notEqual">
      <formula>100</formula>
    </cfRule>
  </conditionalFormatting>
  <conditionalFormatting sqref="AB2:AB178">
    <cfRule type="cellIs" dxfId="0" priority="1" operator="notEqual">
      <formula>100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79"/>
  <sheetViews>
    <sheetView topLeftCell="G1" zoomScale="70" zoomScaleNormal="70" workbookViewId="0">
      <pane ySplit="1" topLeftCell="A158" activePane="bottomLeft" state="frozen"/>
      <selection pane="bottomLeft" activeCell="G179" sqref="A179:XFD179"/>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2181</v>
      </c>
      <c r="D4" s="353">
        <v>3</v>
      </c>
      <c r="E4" s="64" t="s">
        <v>2186</v>
      </c>
      <c r="F4" s="321" t="s">
        <v>2183</v>
      </c>
      <c r="G4" s="321" t="str">
        <f>VLOOKUP($E4,TaskValues_ref!$E:$Z,3,FALSE)</f>
        <v>Clinical</v>
      </c>
      <c r="H4" s="321" t="str">
        <f>VLOOKUP($E4,TaskValues_ref!$E:$Z,4,FALSE)</f>
        <v>Adult 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2169</v>
      </c>
      <c r="B5" s="355" t="s">
        <v>2170</v>
      </c>
      <c r="C5" s="356" t="s">
        <v>2181</v>
      </c>
      <c r="D5" s="353">
        <v>4</v>
      </c>
      <c r="E5" s="64" t="s">
        <v>2187</v>
      </c>
      <c r="F5" s="321" t="s">
        <v>2182</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2169</v>
      </c>
      <c r="B6" s="355" t="s">
        <v>2170</v>
      </c>
      <c r="C6" s="356" t="s">
        <v>2181</v>
      </c>
      <c r="D6" s="353">
        <v>5</v>
      </c>
      <c r="E6" s="64" t="s">
        <v>2188</v>
      </c>
      <c r="F6" s="321" t="s">
        <v>2184</v>
      </c>
      <c r="G6" s="321" t="str">
        <f>VLOOKUP($E6,TaskValues_ref!$E:$Z,3,FALSE)</f>
        <v>Clinical</v>
      </c>
      <c r="H6" s="321" t="str">
        <f>VLOOKUP($E6,TaskValues_ref!$E:$Z,4,FALSE)</f>
        <v>Adult 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2169</v>
      </c>
      <c r="B7" s="355" t="s">
        <v>2170</v>
      </c>
      <c r="C7" s="356" t="s">
        <v>2181</v>
      </c>
      <c r="D7" s="353">
        <v>6</v>
      </c>
      <c r="E7" s="64" t="s">
        <v>2189</v>
      </c>
      <c r="F7" s="321" t="s">
        <v>2185</v>
      </c>
      <c r="G7" s="321" t="str">
        <f>VLOOKUP($E7,TaskValues_ref!$E:$Z,3,FALSE)</f>
        <v>Referral</v>
      </c>
      <c r="H7" s="321" t="str">
        <f>VLOOKUP($E7,TaskValues_ref!$E:$Z,4,FALSE)</f>
        <v>Adult Preventive</v>
      </c>
      <c r="I7" s="321" t="str">
        <f>VLOOKUP($E7,TaskValues_ref!$E:$Z,5,FALSE)</f>
        <v>Pregnancy</v>
      </c>
      <c r="J7" s="320" t="str">
        <f>VLOOKUP($E7,TaskValues_ref!$E:$Z,6,FALSE)</f>
        <v>births</v>
      </c>
      <c r="K7" s="321" t="str">
        <f>VLOOKUP($E7,TaskValues_ref!$E:$Z,10,FALSE)</f>
        <v>National</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2192</v>
      </c>
      <c r="D8" s="353">
        <v>7</v>
      </c>
      <c r="E8" s="64" t="s">
        <v>2198</v>
      </c>
      <c r="F8" s="321" t="s">
        <v>2193</v>
      </c>
      <c r="G8" s="321" t="str">
        <f>VLOOKUP($E8,TaskValues_ref!$E:$Z,3,FALSE)</f>
        <v>Clinical</v>
      </c>
      <c r="H8" s="321" t="str">
        <f>VLOOKUP($E8,TaskValues_ref!$E:$Z,4,FALSE)</f>
        <v>Adult 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2169</v>
      </c>
      <c r="B9" s="355" t="s">
        <v>2170</v>
      </c>
      <c r="C9" s="356" t="s">
        <v>2192</v>
      </c>
      <c r="D9" s="353">
        <v>8</v>
      </c>
      <c r="E9" s="64" t="s">
        <v>2199</v>
      </c>
      <c r="F9" s="321" t="s">
        <v>2194</v>
      </c>
      <c r="G9" s="321" t="str">
        <f>VLOOKUP($E9,TaskValues_ref!$E:$Z,3,FALSE)</f>
        <v>Clinical</v>
      </c>
      <c r="H9" s="321" t="str">
        <f>VLOOKUP($E9,TaskValues_ref!$E:$Z,4,FALSE)</f>
        <v>Adult 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2169</v>
      </c>
      <c r="B10" s="355" t="s">
        <v>2170</v>
      </c>
      <c r="C10" s="356" t="s">
        <v>2192</v>
      </c>
      <c r="D10" s="353">
        <v>9</v>
      </c>
      <c r="E10" s="64" t="s">
        <v>2200</v>
      </c>
      <c r="F10" s="321" t="s">
        <v>2195</v>
      </c>
      <c r="G10" s="321" t="str">
        <f>VLOOKUP($E10,TaskValues_ref!$E:$Z,3,FALSE)</f>
        <v>Clinical</v>
      </c>
      <c r="H10" s="321" t="str">
        <f>VLOOKUP($E10,TaskValues_ref!$E:$Z,4,FALSE)</f>
        <v>Adult 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2169</v>
      </c>
      <c r="B11" s="355" t="s">
        <v>2170</v>
      </c>
      <c r="C11" s="356" t="s">
        <v>2192</v>
      </c>
      <c r="D11" s="353">
        <v>10</v>
      </c>
      <c r="E11" s="64" t="s">
        <v>2201</v>
      </c>
      <c r="F11" s="321" t="s">
        <v>2196</v>
      </c>
      <c r="G11" s="321" t="str">
        <f>VLOOKUP($E11,TaskValues_ref!$E:$Z,3,FALSE)</f>
        <v>Clinical</v>
      </c>
      <c r="H11" s="321" t="str">
        <f>VLOOKUP($E11,TaskValues_ref!$E:$Z,4,FALSE)</f>
        <v>Adult 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2169</v>
      </c>
      <c r="B12" s="355" t="s">
        <v>2170</v>
      </c>
      <c r="C12" s="356" t="s">
        <v>2192</v>
      </c>
      <c r="D12" s="353">
        <v>11</v>
      </c>
      <c r="E12" s="64" t="s">
        <v>2210</v>
      </c>
      <c r="F12" s="321" t="s">
        <v>2197</v>
      </c>
      <c r="G12" s="321" t="str">
        <f>VLOOKUP($E12,TaskValues_ref!$E:$Z,3,FALSE)</f>
        <v>Referral</v>
      </c>
      <c r="H12" s="321" t="str">
        <f>VLOOKUP($E12,TaskValues_ref!$E:$Z,4,FALSE)</f>
        <v>Adult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2169</v>
      </c>
      <c r="B13" s="355" t="s">
        <v>2170</v>
      </c>
      <c r="C13" s="356" t="s">
        <v>2214</v>
      </c>
      <c r="D13" s="353">
        <v>12</v>
      </c>
      <c r="E13" s="64" t="s">
        <v>2215</v>
      </c>
      <c r="F13" s="321" t="s">
        <v>2216</v>
      </c>
      <c r="G13" s="321" t="str">
        <f>VLOOKUP($E13,TaskValues_ref!$E:$Z,3,FALSE)</f>
        <v>Surveillance</v>
      </c>
      <c r="H13" s="321" t="str">
        <f>VLOOKUP($E13,TaskValues_ref!$E:$Z,4,FALSE)</f>
        <v>Public Health</v>
      </c>
      <c r="I13" s="321" t="str">
        <f>VLOOKUP($E13,TaskValues_ref!$E:$Z,5,FALSE)</f>
        <v>-</v>
      </c>
      <c r="J13" s="320" t="str">
        <f>VLOOKUP($E13,TaskValues_ref!$E:$Z,6,FALSE)</f>
        <v>-</v>
      </c>
      <c r="K13" s="321" t="str">
        <f>VLOOKUP($E13,TaskValues_ref!$E:$Z,10,FALSE)</f>
        <v>National</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5" t="s">
        <v>2170</v>
      </c>
      <c r="C14" s="356" t="s">
        <v>2214</v>
      </c>
      <c r="D14" s="353">
        <v>13</v>
      </c>
      <c r="E14" s="64" t="s">
        <v>2799</v>
      </c>
      <c r="F14" s="321" t="s">
        <v>2217</v>
      </c>
      <c r="G14" s="321" t="str">
        <f>VLOOKUP($E14,TaskValues_ref!$E:$Z,3,FALSE)</f>
        <v>Surveillance</v>
      </c>
      <c r="H14" s="321" t="str">
        <f>VLOOKUP($E14,TaskValues_ref!$E:$Z,4,FALSE)</f>
        <v>Public Health</v>
      </c>
      <c r="I14" s="321" t="str">
        <f>VLOOKUP($E14,TaskValues_ref!$E:$Z,5,FALSE)</f>
        <v>-</v>
      </c>
      <c r="J14" s="320" t="str">
        <f>VLOOKUP($E14,TaskValues_ref!$E:$Z,6,FALSE)</f>
        <v>births</v>
      </c>
      <c r="K14" s="321" t="str">
        <f>VLOOKUP($E14,TaskValues_ref!$E:$Z,10,FALSE)</f>
        <v>National</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2169</v>
      </c>
      <c r="B15" s="355" t="s">
        <v>2170</v>
      </c>
      <c r="C15" s="356" t="s">
        <v>2214</v>
      </c>
      <c r="D15" s="353">
        <v>14</v>
      </c>
      <c r="E15" s="64" t="s">
        <v>2800</v>
      </c>
      <c r="F15" s="321" t="s">
        <v>2218</v>
      </c>
      <c r="G15" s="321" t="str">
        <f>VLOOKUP($E15,TaskValues_ref!$E:$Z,3,FALSE)</f>
        <v>Surveillance</v>
      </c>
      <c r="H15" s="321" t="str">
        <f>VLOOKUP($E15,TaskValues_ref!$E:$Z,4,FALSE)</f>
        <v>Adult Preventive</v>
      </c>
      <c r="I15" s="321" t="str">
        <f>VLOOKUP($E15,TaskValues_ref!$E:$Z,5,FALSE)</f>
        <v>Sexual health</v>
      </c>
      <c r="J15" s="320" t="str">
        <f>VLOOKUP($E15,TaskValues_ref!$E:$Z,6,FALSE)</f>
        <v>women 15-49</v>
      </c>
      <c r="K15" s="321" t="str">
        <f>VLOOKUP($E15,TaskValues_ref!$E:$Z,10,FALSE)</f>
        <v>National</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2169</v>
      </c>
      <c r="B16" s="356" t="s">
        <v>2221</v>
      </c>
      <c r="C16" s="356"/>
      <c r="D16" s="353">
        <v>15</v>
      </c>
      <c r="E16" s="64" t="str">
        <f>_xlfn.CONCAT("FH.MN.",D16)</f>
        <v>FH.MN.15</v>
      </c>
      <c r="F16" s="321" t="s">
        <v>295</v>
      </c>
      <c r="G16" s="321" t="str">
        <f>VLOOKUP($E16,TaskValues_ref!$E:$Z,3,FALSE)</f>
        <v>Clinical</v>
      </c>
      <c r="H16" s="321" t="str">
        <f>VLOOKUP($E16,TaskValues_ref!$E:$Z,4,FALSE)</f>
        <v>Child 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2169</v>
      </c>
      <c r="B17" s="356" t="s">
        <v>2221</v>
      </c>
      <c r="C17" s="356"/>
      <c r="D17" s="353">
        <v>16</v>
      </c>
      <c r="E17" s="64" t="str">
        <f>_xlfn.CONCAT("FH.MN.",D17)</f>
        <v>FH.MN.16</v>
      </c>
      <c r="F17" s="321" t="s">
        <v>2222</v>
      </c>
      <c r="G17" s="321" t="str">
        <f>VLOOKUP($E17,TaskValues_ref!$E:$Z,3,FALSE)</f>
        <v>Clinical</v>
      </c>
      <c r="H17" s="321" t="str">
        <f>VLOOKUP($E17,TaskValues_ref!$E:$Z,4,FALSE)</f>
        <v>Child 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2169</v>
      </c>
      <c r="B18" s="356" t="s">
        <v>2221</v>
      </c>
      <c r="C18" s="356"/>
      <c r="D18" s="353">
        <v>17</v>
      </c>
      <c r="E18" s="64" t="str">
        <f>_xlfn.CONCAT("FH.MN.",D18)</f>
        <v>FH.MN.17</v>
      </c>
      <c r="F18" s="321" t="s">
        <v>2223</v>
      </c>
      <c r="G18" s="321" t="str">
        <f>VLOOKUP($E18,TaskValues_ref!$E:$Z,3,FALSE)</f>
        <v>Clinical</v>
      </c>
      <c r="H18" s="321" t="str">
        <f>VLOOKUP($E18,TaskValues_ref!$E:$Z,4,FALSE)</f>
        <v>Child 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2169</v>
      </c>
      <c r="B19" s="356" t="s">
        <v>2221</v>
      </c>
      <c r="C19" s="356"/>
      <c r="D19" s="353">
        <v>18</v>
      </c>
      <c r="E19" s="64" t="str">
        <f>_xlfn.CONCAT("FH.MN.",D19)</f>
        <v>FH.MN.18</v>
      </c>
      <c r="F19" s="321" t="s">
        <v>2224</v>
      </c>
      <c r="G19" s="321" t="str">
        <f>VLOOKUP($E19,TaskValues_ref!$E:$Z,3,FALSE)</f>
        <v>Referral</v>
      </c>
      <c r="H19" s="321" t="str">
        <f>VLOOKUP($E19,TaskValues_ref!$E:$Z,4,FALSE)</f>
        <v>Child 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2169</v>
      </c>
      <c r="B20" s="356" t="s">
        <v>2221</v>
      </c>
      <c r="C20" s="356"/>
      <c r="D20" s="353">
        <v>19</v>
      </c>
      <c r="E20" s="64" t="s">
        <v>2233</v>
      </c>
      <c r="F20" s="58" t="s">
        <v>2240</v>
      </c>
      <c r="G20" s="321" t="str">
        <f>VLOOKUP($E20,TaskValues_ref!$E:$Z,3,FALSE)</f>
        <v>Clinical</v>
      </c>
      <c r="H20" s="321" t="str">
        <f>VLOOKUP($E20,TaskValues_ref!$E:$Z,4,FALSE)</f>
        <v>Child 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2221</v>
      </c>
      <c r="C21" s="356"/>
      <c r="D21" s="353">
        <v>19</v>
      </c>
      <c r="E21" s="64" t="s">
        <v>2235</v>
      </c>
      <c r="F21" s="58" t="s">
        <v>171</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2169</v>
      </c>
      <c r="B22" s="356" t="s">
        <v>2221</v>
      </c>
      <c r="C22" s="356"/>
      <c r="D22" s="353">
        <v>19</v>
      </c>
      <c r="E22" s="64" t="s">
        <v>2236</v>
      </c>
      <c r="F22" s="58" t="s">
        <v>173</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2169</v>
      </c>
      <c r="B23" s="356" t="s">
        <v>2221</v>
      </c>
      <c r="C23" s="356"/>
      <c r="D23" s="353">
        <v>20</v>
      </c>
      <c r="E23" s="64" t="str">
        <f>_xlfn.CONCAT("FH.MN.",D23)</f>
        <v>FH.MN.20</v>
      </c>
      <c r="F23" s="321" t="s">
        <v>2226</v>
      </c>
      <c r="G23" s="321" t="str">
        <f>VLOOKUP($E23,TaskValues_ref!$E:$Z,3,FALSE)</f>
        <v>Clinical</v>
      </c>
      <c r="H23" s="321" t="str">
        <f>VLOOKUP($E23,TaskValues_ref!$E:$Z,4,FALSE)</f>
        <v>Child 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1</v>
      </c>
      <c r="O23">
        <f>IF(VLOOKUP($E23,TaskValues_ref!$E:$Z,16,FALSE)=0,"",VLOOKUP($E23,TaskValues_ref!$E:$Z,16,FALSE))</f>
        <v>1</v>
      </c>
      <c r="P23" t="str">
        <f>IF(VLOOKUP($E23,TaskValues_ref!$E:$Z,17,FALSE)=0,"",VLOOKUP($E23,TaskValues_ref!$E:$Z,17,FALSE))</f>
        <v/>
      </c>
      <c r="Q23">
        <f>IF(VLOOKUP($E23,TaskValues_ref!$E:$Z,18,FALSE)=0,"",VLOOKUP($E23,TaskValues_ref!$E:$Z,18,FALSE))</f>
        <v>15</v>
      </c>
      <c r="R23" t="str">
        <f>IF(VLOOKUP($E23,TaskValues_ref!$E:$Z,19,FALSE)=0,"",VLOOKUP($E23,TaskValues_ref!$E:$Z,19,FALSE))</f>
        <v/>
      </c>
      <c r="S23" t="str">
        <f>IF(VLOOKUP($E23,TaskValues_ref!$E:$Z,20,FALSE)=0,"",VLOOKUP($E23,TaskValues_ref!$E:$Z,20,FALSE))</f>
        <v/>
      </c>
    </row>
    <row r="24" spans="1:19" x14ac:dyDescent="0.35">
      <c r="A24" s="355" t="s">
        <v>2169</v>
      </c>
      <c r="B24" s="356" t="s">
        <v>2221</v>
      </c>
      <c r="C24" s="356"/>
      <c r="D24" s="353">
        <v>21</v>
      </c>
      <c r="E24" s="64" t="s">
        <v>2234</v>
      </c>
      <c r="F24" s="321" t="s">
        <v>2232</v>
      </c>
      <c r="G24" s="321" t="str">
        <f>VLOOKUP($E24,TaskValues_ref!$E:$Z,3,FALSE)</f>
        <v>Clinical</v>
      </c>
      <c r="H24" s="321" t="str">
        <f>VLOOKUP($E24,TaskValues_ref!$E:$Z,4,FALSE)</f>
        <v>Child Preventive</v>
      </c>
      <c r="I24" s="321" t="str">
        <f>VLOOKUP($E24,TaskValues_ref!$E:$Z,5,FALSE)</f>
        <v>Nutrition</v>
      </c>
      <c r="J24" s="320" t="str">
        <f>VLOOKUP($E24,TaskValues_ref!$E:$Z,6,FALSE)</f>
        <v>1-4</v>
      </c>
      <c r="K24" s="321" t="str">
        <f>VLOOKUP($E24,TaskValues_ref!$E:$Z,10,FALSE)</f>
        <v>National</v>
      </c>
      <c r="L24" s="195">
        <f>IF(VLOOKUP($E24,TaskValues_ref!$E:$Z,11,FALSE)=0,"",VLOOKUP($E24,TaskValues_ref!$E:$Z,11,FALSE))</f>
        <v>1</v>
      </c>
      <c r="M24" s="321" t="str">
        <f>IF(VLOOKUP($E24,TaskValues_ref!$E:$Z,13,FALSE)=0,"",VLOOKUP($E24,TaskValues_ref!$E:$Z,13,FALSE))</f>
        <v/>
      </c>
      <c r="N24" s="89">
        <f>IF(VLOOKUP($E24,TaskValues_ref!$E:$Z,15,FALSE)=0,"",VLOOKUP($E24,TaskValues_ref!$E:$Z,15,FALSE))</f>
        <v>1</v>
      </c>
      <c r="O24">
        <f>IF(VLOOKUP($E24,TaskValues_ref!$E:$Z,16,FALSE)=0,"",VLOOKUP($E24,TaskValues_ref!$E:$Z,16,FALSE))</f>
        <v>3</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2169</v>
      </c>
      <c r="B25" s="356" t="s">
        <v>2221</v>
      </c>
      <c r="C25" s="356"/>
      <c r="D25" s="353">
        <v>21</v>
      </c>
      <c r="E25" s="64" t="str">
        <f t="shared" ref="E25:E32" si="0">_xlfn.CONCAT("FH.MN.",D25)</f>
        <v>FH.MN.21</v>
      </c>
      <c r="F25" s="321" t="s">
        <v>2228</v>
      </c>
      <c r="G25" s="321" t="str">
        <f>VLOOKUP($E25,TaskValues_ref!$E:$Z,3,FALSE)</f>
        <v>Clinical</v>
      </c>
      <c r="H25" s="321" t="str">
        <f>VLOOKUP($E25,TaskValues_ref!$E:$Z,4,FALSE)</f>
        <v>Child Acute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4.8500000000000001E-2</v>
      </c>
      <c r="M25" s="321" t="str">
        <f>IF(VLOOKUP($E25,TaskValues_ref!$E:$Z,13,FALSE)=0,"",VLOOKUP($E25,TaskValues_ref!$E:$Z,13,FALSE))</f>
        <v/>
      </c>
      <c r="N25" s="89">
        <f>IF(VLOOKUP($E25,TaskValues_ref!$E:$Z,15,FALSE)=0,"",VLOOKUP($E25,TaskValues_ref!$E:$Z,15,FALSE))</f>
        <v>0.98</v>
      </c>
      <c r="O25">
        <f>IF(VLOOKUP($E25,TaskValues_ref!$E:$Z,16,FALSE)=0,"",VLOOKUP($E25,TaskValues_ref!$E:$Z,16,FALSE))</f>
        <v>4</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2169</v>
      </c>
      <c r="B26" s="356" t="s">
        <v>2221</v>
      </c>
      <c r="C26" s="356"/>
      <c r="D26" s="353">
        <v>22</v>
      </c>
      <c r="E26" s="64" t="str">
        <f t="shared" si="0"/>
        <v>FH.MN.22</v>
      </c>
      <c r="F26" s="321" t="s">
        <v>2227</v>
      </c>
      <c r="G26" s="321" t="str">
        <f>VLOOKUP($E26,TaskValues_ref!$E:$Z,3,FALSE)</f>
        <v>Clinical</v>
      </c>
      <c r="H26" s="321" t="str">
        <f>VLOOKUP($E26,TaskValues_ref!$E:$Z,4,FALSE)</f>
        <v>Child 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0.48499999999999999</v>
      </c>
      <c r="M26" s="321" t="str">
        <f>IF(VLOOKUP($E26,TaskValues_ref!$E:$Z,13,FALSE)=0,"",VLOOKUP($E26,TaskValues_ref!$E:$Z,13,FALSE))</f>
        <v/>
      </c>
      <c r="N26" s="89">
        <f>IF(VLOOKUP($E26,TaskValues_ref!$E:$Z,15,FALSE)=0,"",VLOOKUP($E26,TaskValues_ref!$E:$Z,15,FALSE))</f>
        <v>0.98</v>
      </c>
      <c r="O26">
        <f>IF(VLOOKUP($E26,TaskValues_ref!$E:$Z,16,FALSE)=0,"",VLOOKUP($E26,TaskValues_ref!$E:$Z,16,FALSE))</f>
        <v>2</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2169</v>
      </c>
      <c r="B27" s="356" t="s">
        <v>2221</v>
      </c>
      <c r="C27" s="356"/>
      <c r="D27" s="353">
        <v>23</v>
      </c>
      <c r="E27" s="64" t="str">
        <f t="shared" si="0"/>
        <v>FH.MN.23</v>
      </c>
      <c r="F27" s="321" t="s">
        <v>2229</v>
      </c>
      <c r="G27" s="321" t="str">
        <f>VLOOKUP($E27,TaskValues_ref!$E:$Z,3,FALSE)</f>
        <v>Clinical</v>
      </c>
      <c r="H27" s="321" t="str">
        <f>VLOOKUP($E27,TaskValues_ref!$E:$Z,4,FALSE)</f>
        <v>Child Preventive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1</v>
      </c>
      <c r="M27" s="321" t="str">
        <f>IF(VLOOKUP($E27,TaskValues_ref!$E:$Z,13,FALSE)=0,"",VLOOKUP($E27,TaskValues_ref!$E:$Z,13,FALSE))</f>
        <v/>
      </c>
      <c r="N27" s="89">
        <f>IF(VLOOKUP($E27,TaskValues_ref!$E:$Z,15,FALSE)=0,"",VLOOKUP($E27,TaskValues_ref!$E:$Z,15,FALSE))</f>
        <v>1</v>
      </c>
      <c r="O27" t="str">
        <f>IF(VLOOKUP($E27,TaskValues_ref!$E:$Z,16,FALSE)=0,"",VLOOKUP($E27,TaskValues_ref!$E:$Z,16,FALSE))</f>
        <v/>
      </c>
      <c r="P27">
        <f>IF(VLOOKUP($E27,TaskValues_ref!$E:$Z,17,FALSE)=0,"",VLOOKUP($E27,TaskValues_ref!$E:$Z,17,FALSE))</f>
        <v>2</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2169</v>
      </c>
      <c r="B28" s="356" t="s">
        <v>2221</v>
      </c>
      <c r="C28" s="356"/>
      <c r="D28" s="353">
        <v>24</v>
      </c>
      <c r="E28" s="64" t="str">
        <f t="shared" si="0"/>
        <v>FH.MN.24</v>
      </c>
      <c r="F28" s="321" t="s">
        <v>2230</v>
      </c>
      <c r="G28" s="321" t="str">
        <f>VLOOKUP($E28,TaskValues_ref!$E:$Z,3,FALSE)</f>
        <v>Clinical</v>
      </c>
      <c r="H28" s="321" t="str">
        <f>VLOOKUP($E28,TaskValues_ref!$E:$Z,4,FALSE)</f>
        <v>Child Acute</v>
      </c>
      <c r="I28" s="321" t="str">
        <f>VLOOKUP($E28,TaskValues_ref!$E:$Z,5,FALSE)</f>
        <v>Sick child</v>
      </c>
      <c r="J28" s="320" t="str">
        <f>VLOOKUP($E28,TaskValues_ref!$E:$Z,6,FALSE)</f>
        <v>1-4</v>
      </c>
      <c r="K28" s="321" t="str">
        <f>VLOOKUP($E28,TaskValues_ref!$E:$Z,10,FALSE)</f>
        <v>National</v>
      </c>
      <c r="L28" s="195">
        <f>IF(VLOOKUP($E28,TaskValues_ref!$E:$Z,11,FALSE)=0,"",VLOOKUP($E28,TaskValues_ref!$E:$Z,11,FALSE))</f>
        <v>3.5500000000000006E-3</v>
      </c>
      <c r="M28" s="321" t="str">
        <f>IF(VLOOKUP($E28,TaskValues_ref!$E:$Z,13,FALSE)=0,"",VLOOKUP($E28,TaskValues_ref!$E:$Z,13,FALSE))</f>
        <v/>
      </c>
      <c r="N28" s="89">
        <f>IF(VLOOKUP($E28,TaskValues_ref!$E:$Z,15,FALSE)=0,"",VLOOKUP($E28,TaskValues_ref!$E:$Z,15,FALSE))</f>
        <v>0.95480225988700573</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2169</v>
      </c>
      <c r="B29" s="356" t="s">
        <v>2221</v>
      </c>
      <c r="C29" s="356"/>
      <c r="D29" s="353">
        <v>25</v>
      </c>
      <c r="E29" s="64" t="str">
        <f t="shared" si="0"/>
        <v>FH.MN.25</v>
      </c>
      <c r="F29" s="321" t="s">
        <v>2231</v>
      </c>
      <c r="G29" s="321" t="str">
        <f>VLOOKUP($E29,TaskValues_ref!$E:$Z,3,FALSE)</f>
        <v>Clinical</v>
      </c>
      <c r="H29" s="321" t="str">
        <f>VLOOKUP($E29,TaskValues_ref!$E:$Z,4,FALSE)</f>
        <v>Child Acute</v>
      </c>
      <c r="I29" s="321" t="str">
        <f>VLOOKUP($E29,TaskValues_ref!$E:$Z,5,FALSE)</f>
        <v>Sick child</v>
      </c>
      <c r="J29" s="320" t="str">
        <f>VLOOKUP($E29,TaskValues_ref!$E:$Z,6,FALSE)</f>
        <v>1-4</v>
      </c>
      <c r="K29" s="321" t="str">
        <f>VLOOKUP($E29,TaskValues_ref!$E:$Z,10,FALSE)</f>
        <v>National</v>
      </c>
      <c r="L29" s="195" t="str">
        <f>IF(VLOOKUP($E29,TaskValues_ref!$E:$Z,11,FALSE)=0,"",VLOOKUP($E29,TaskValues_ref!$E:$Z,11,FALSE))</f>
        <v/>
      </c>
      <c r="M29" s="321" t="str">
        <f>IF(VLOOKUP($E29,TaskValues_ref!$E:$Z,13,FALSE)=0,"",VLOOKUP($E29,TaskValues_ref!$E:$Z,13,FALSE))</f>
        <v/>
      </c>
      <c r="N29" s="89">
        <f>IF(VLOOKUP($E29,TaskValues_ref!$E:$Z,15,FALSE)=0,"",VLOOKUP($E29,TaskValues_ref!$E:$Z,15,FALSE))</f>
        <v>0.98</v>
      </c>
      <c r="O29">
        <f>IF(VLOOKUP($E29,TaskValues_ref!$E:$Z,16,FALSE)=0,"",VLOOKUP($E29,TaskValues_ref!$E:$Z,16,FALSE))</f>
        <v>1</v>
      </c>
      <c r="P29" t="str">
        <f>IF(VLOOKUP($E29,TaskValues_ref!$E:$Z,17,FALSE)=0,"",VLOOKUP($E29,TaskValues_ref!$E:$Z,17,FALSE))</f>
        <v/>
      </c>
      <c r="Q29">
        <f>IF(VLOOKUP($E29,TaskValues_ref!$E:$Z,18,FALSE)=0,"",VLOOKUP($E29,TaskValues_ref!$E:$Z,18,FALSE))</f>
        <v>10</v>
      </c>
      <c r="R29" t="str">
        <f>IF(VLOOKUP($E29,TaskValues_ref!$E:$Z,19,FALSE)=0,"",VLOOKUP($E29,TaskValues_ref!$E:$Z,19,FALSE))</f>
        <v/>
      </c>
      <c r="S29" t="str">
        <f>IF(VLOOKUP($E29,TaskValues_ref!$E:$Z,20,FALSE)=0,"",VLOOKUP($E29,TaskValues_ref!$E:$Z,20,FALSE))</f>
        <v/>
      </c>
    </row>
    <row r="30" spans="1:19" x14ac:dyDescent="0.35">
      <c r="A30" s="355" t="s">
        <v>2169</v>
      </c>
      <c r="B30" s="356" t="s">
        <v>2221</v>
      </c>
      <c r="C30" s="356"/>
      <c r="D30" s="353">
        <v>28</v>
      </c>
      <c r="E30" s="64" t="str">
        <f t="shared" si="0"/>
        <v>FH.MN.28</v>
      </c>
      <c r="F30" s="321" t="s">
        <v>2247</v>
      </c>
      <c r="G30" s="321" t="str">
        <f>VLOOKUP($E30,TaskValues_ref!$E:$Z,3,FALSE)</f>
        <v>Clinical</v>
      </c>
      <c r="H30" s="321" t="str">
        <f>VLOOKUP($E30,TaskValues_ref!$E:$Z,4,FALSE)</f>
        <v>Child Acute</v>
      </c>
      <c r="I30" s="321" t="str">
        <f>VLOOKUP($E30,TaskValues_ref!$E:$Z,5,FALSE)</f>
        <v>Sick child</v>
      </c>
      <c r="J30" s="320" t="str">
        <f>VLOOKUP($E30,TaskValues_ref!$E:$Z,6,FALSE)</f>
        <v>15 yo</v>
      </c>
      <c r="K30" s="321" t="str">
        <f>VLOOKUP($E30,TaskValues_ref!$E:$Z,10,FALSE)</f>
        <v>National</v>
      </c>
      <c r="L30" s="195">
        <f>IF(VLOOKUP($E30,TaskValues_ref!$E:$Z,11,FALSE)=0,"",VLOOKUP($E30,TaskValues_ref!$E:$Z,11,FALSE))</f>
        <v>0.14499999999999999</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2169</v>
      </c>
      <c r="B31" s="356" t="s">
        <v>2221</v>
      </c>
      <c r="C31" s="356"/>
      <c r="D31" s="353">
        <v>29</v>
      </c>
      <c r="E31" s="64" t="str">
        <f t="shared" si="0"/>
        <v>FH.MN.29</v>
      </c>
      <c r="F31" s="321" t="s">
        <v>2248</v>
      </c>
      <c r="G31" s="321" t="str">
        <f>VLOOKUP($E31,TaskValues_ref!$E:$Z,3,FALSE)</f>
        <v>Social services</v>
      </c>
      <c r="H31" s="321" t="str">
        <f>VLOOKUP($E31,TaskValues_ref!$E:$Z,4,FALSE)</f>
        <v>Public Health</v>
      </c>
      <c r="I31" s="321" t="str">
        <f>VLOOKUP($E31,TaskValues_ref!$E:$Z,5,FALSE)</f>
        <v>-</v>
      </c>
      <c r="J31" s="320" t="str">
        <f>VLOOKUP($E31,TaskValues_ref!$E:$Z,6,FALSE)</f>
        <v>18 yo adults</v>
      </c>
      <c r="K31" s="321" t="str">
        <f>VLOOKUP($E31,TaskValues_ref!$E:$Z,10,FALSE)</f>
        <v>National</v>
      </c>
      <c r="L31" s="195">
        <f>IF(VLOOKUP($E31,TaskValues_ref!$E:$Z,11,FALSE)=0,"",VLOOKUP($E31,TaskValues_ref!$E:$Z,11,FALSE))</f>
        <v>0.1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f>IF(VLOOKUP($E31,TaskValues_ref!$E:$Z,18,FALSE)=0,"",VLOOKUP($E31,TaskValues_ref!$E:$Z,18,FALSE))</f>
        <v>15</v>
      </c>
      <c r="R31" t="str">
        <f>IF(VLOOKUP($E31,TaskValues_ref!$E:$Z,19,FALSE)=0,"",VLOOKUP($E31,TaskValues_ref!$E:$Z,19,FALSE))</f>
        <v/>
      </c>
      <c r="S31" t="str">
        <f>IF(VLOOKUP($E31,TaskValues_ref!$E:$Z,20,FALSE)=0,"",VLOOKUP($E31,TaskValues_ref!$E:$Z,20,FALSE))</f>
        <v/>
      </c>
    </row>
    <row r="32" spans="1:19" x14ac:dyDescent="0.35">
      <c r="A32" s="355" t="s">
        <v>2169</v>
      </c>
      <c r="B32" s="356" t="s">
        <v>2221</v>
      </c>
      <c r="C32" s="356"/>
      <c r="D32" s="353">
        <v>30</v>
      </c>
      <c r="E32" s="64" t="str">
        <f t="shared" si="0"/>
        <v>FH.MN.30</v>
      </c>
      <c r="F32" s="321" t="s">
        <v>2249</v>
      </c>
      <c r="G32" s="321" t="str">
        <f>VLOOKUP($E32,TaskValues_ref!$E:$Z,3,FALSE)</f>
        <v>Social services</v>
      </c>
      <c r="H32" s="321" t="str">
        <f>VLOOKUP($E32,TaskValues_ref!$E:$Z,4,FALSE)</f>
        <v>Public Health</v>
      </c>
      <c r="I32" s="321" t="str">
        <f>VLOOKUP($E32,TaskValues_ref!$E:$Z,5,FALSE)</f>
        <v>-</v>
      </c>
      <c r="J32" s="320" t="str">
        <f>VLOOKUP($E32,TaskValues_ref!$E:$Z,6,FALSE)</f>
        <v>1-18</v>
      </c>
      <c r="K32" s="321" t="str">
        <f>VLOOKUP($E32,TaskValues_ref!$E:$Z,10,FALSE)</f>
        <v>National</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2169</v>
      </c>
      <c r="B33" s="356" t="s">
        <v>2245</v>
      </c>
      <c r="C33" s="356"/>
      <c r="D33" s="353">
        <v>31</v>
      </c>
      <c r="E33" s="64" t="s">
        <v>2264</v>
      </c>
      <c r="F33" s="321" t="s">
        <v>2252</v>
      </c>
      <c r="G33" s="321" t="str">
        <f>VLOOKUP($E33,TaskValues_ref!$E:$Z,3,FALSE)</f>
        <v>Non-clinical</v>
      </c>
      <c r="H33" s="321" t="str">
        <f>VLOOKUP($E33,TaskValues_ref!$E:$Z,4,FALSE)</f>
        <v>Public Health</v>
      </c>
      <c r="I33" s="321" t="str">
        <f>VLOOKUP($E33,TaskValues_ref!$E:$Z,5,FALSE)</f>
        <v>Immunization</v>
      </c>
      <c r="J33" s="320" t="str">
        <f>VLOOKUP($E33,TaskValues_ref!$E:$Z,6,FALSE)</f>
        <v>-</v>
      </c>
      <c r="K33" s="321" t="str">
        <f>VLOOKUP($E33,TaskValues_ref!$E:$Z,10,FALSE)</f>
        <v>National</v>
      </c>
      <c r="L33" s="195" t="str">
        <f>IF(VLOOKUP($E33,TaskValues_ref!$E:$Z,11,FALSE)=0,"",VLOOKUP($E33,TaskValues_ref!$E:$Z,11,FALSE))</f>
        <v/>
      </c>
      <c r="M33" s="321"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5" t="s">
        <v>2169</v>
      </c>
      <c r="B34" s="356" t="s">
        <v>2245</v>
      </c>
      <c r="C34" s="356"/>
      <c r="D34" s="353">
        <v>32</v>
      </c>
      <c r="E34" s="64" t="s">
        <v>2270</v>
      </c>
      <c r="F34" s="319" t="s">
        <v>176</v>
      </c>
      <c r="G34" s="321" t="str">
        <f>VLOOKUP($E34,TaskValues_ref!$E:$Z,3,FALSE)</f>
        <v>Clinical</v>
      </c>
      <c r="H34" s="321" t="str">
        <f>VLOOKUP($E34,TaskValues_ref!$E:$Z,4,FALSE)</f>
        <v>Child Preventive</v>
      </c>
      <c r="I34" s="321" t="str">
        <f>VLOOKUP($E34,TaskValues_ref!$E:$Z,5,FALSE)</f>
        <v>Immunization</v>
      </c>
      <c r="J34" s="320" t="str">
        <f>VLOOKUP($E34,TaskValues_ref!$E:$Z,6,FALSE)</f>
        <v>births</v>
      </c>
      <c r="K34" s="321" t="str">
        <f>VLOOKUP($E34,TaskValues_ref!$E:$Z,10,FALSE)</f>
        <v>National</v>
      </c>
      <c r="L34" s="195" t="str">
        <f>IF(VLOOKUP($E34,TaskValues_ref!$E:$Z,11,FALSE)=0,"",VLOOKUP($E34,TaskValues_ref!$E:$Z,11,FALSE))</f>
        <v>-</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2245</v>
      </c>
      <c r="C35" s="356"/>
      <c r="D35" s="353">
        <v>32</v>
      </c>
      <c r="E35" s="64" t="s">
        <v>2271</v>
      </c>
      <c r="F35" s="319" t="s">
        <v>178</v>
      </c>
      <c r="G35" s="321" t="str">
        <f>VLOOKUP($E35,TaskValues_ref!$E:$Z,3,FALSE)</f>
        <v>Clinical</v>
      </c>
      <c r="H35" s="321" t="str">
        <f>VLOOKUP($E35,TaskValues_ref!$E:$Z,4,FALSE)</f>
        <v>Child Preventive</v>
      </c>
      <c r="I35" s="321" t="str">
        <f>VLOOKUP($E35,TaskValues_ref!$E:$Z,5,FALSE)</f>
        <v>Immunization</v>
      </c>
      <c r="J35" s="320" t="str">
        <f>VLOOKUP($E35,TaskValues_ref!$E:$Z,6,FALSE)</f>
        <v>1 yo</v>
      </c>
      <c r="K35" s="321" t="str">
        <f>VLOOKUP($E35,TaskValues_ref!$E:$Z,10,FALSE)</f>
        <v>National</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f>IF(VLOOKUP($E35,TaskValues_ref!$E:$Z,16,FALSE)=0,"",VLOOKUP($E35,TaskValues_ref!$E:$Z,16,FALSE))</f>
        <v>4</v>
      </c>
      <c r="P35" t="str">
        <f>IF(VLOOKUP($E35,TaskValues_ref!$E:$Z,17,FALSE)=0,"",VLOOKUP($E35,TaskValues_ref!$E:$Z,17,FALSE))</f>
        <v/>
      </c>
      <c r="Q35">
        <f>IF(VLOOKUP($E35,TaskValues_ref!$E:$Z,18,FALSE)=0,"",VLOOKUP($E35,TaskValues_ref!$E:$Z,18,FALSE))</f>
        <v>5</v>
      </c>
      <c r="R35" t="str">
        <f>IF(VLOOKUP($E35,TaskValues_ref!$E:$Z,19,FALSE)=0,"",VLOOKUP($E35,TaskValues_ref!$E:$Z,19,FALSE))</f>
        <v/>
      </c>
      <c r="S35" t="str">
        <f>IF(VLOOKUP($E35,TaskValues_ref!$E:$Z,20,FALSE)=0,"",VLOOKUP($E35,TaskValues_ref!$E:$Z,20,FALSE))</f>
        <v/>
      </c>
    </row>
    <row r="36" spans="1:19" x14ac:dyDescent="0.35">
      <c r="A36" s="355" t="s">
        <v>2169</v>
      </c>
      <c r="B36" s="356" t="s">
        <v>2245</v>
      </c>
      <c r="C36" s="356"/>
      <c r="D36" s="353">
        <v>32</v>
      </c>
      <c r="E36" s="64" t="s">
        <v>2272</v>
      </c>
      <c r="F36" s="319" t="s">
        <v>181</v>
      </c>
      <c r="G36" s="321" t="str">
        <f>VLOOKUP($E36,TaskValues_ref!$E:$Z,3,FALSE)</f>
        <v>Clinical</v>
      </c>
      <c r="H36" s="321" t="str">
        <f>VLOOKUP($E36,TaskValues_ref!$E:$Z,4,FALSE)</f>
        <v>Child Preventive</v>
      </c>
      <c r="I36" s="321" t="str">
        <f>VLOOKUP($E36,TaskValues_ref!$E:$Z,5,FALSE)</f>
        <v>Immunization</v>
      </c>
      <c r="J36" s="320" t="str">
        <f>VLOOKUP($E36,TaskValues_ref!$E:$Z,6,FALSE)</f>
        <v>2 yo</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1</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2169</v>
      </c>
      <c r="B37" s="356" t="s">
        <v>2245</v>
      </c>
      <c r="C37" s="356"/>
      <c r="D37" s="353">
        <v>32</v>
      </c>
      <c r="E37" s="64" t="s">
        <v>2273</v>
      </c>
      <c r="F37" s="319" t="s">
        <v>184</v>
      </c>
      <c r="G37" s="321" t="str">
        <f>VLOOKUP($E37,TaskValues_ref!$E:$Z,3,FALSE)</f>
        <v>Clinical</v>
      </c>
      <c r="H37" s="321" t="str">
        <f>VLOOKUP($E37,TaskValues_ref!$E:$Z,4,FALSE)</f>
        <v>Child Preventive</v>
      </c>
      <c r="I37" s="321" t="str">
        <f>VLOOKUP($E37,TaskValues_ref!$E:$Z,5,FALSE)</f>
        <v>Immunization</v>
      </c>
      <c r="J37" s="320" t="str">
        <f>VLOOKUP($E37,TaskValues_ref!$E:$Z,6,FALSE)</f>
        <v>births</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2</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2169</v>
      </c>
      <c r="B38" s="356" t="s">
        <v>2245</v>
      </c>
      <c r="C38" s="356"/>
      <c r="D38" s="353">
        <v>33</v>
      </c>
      <c r="E38" s="64" t="s">
        <v>2265</v>
      </c>
      <c r="F38" s="321" t="s">
        <v>2254</v>
      </c>
      <c r="G38" s="321" t="str">
        <f>VLOOKUP($E38,TaskValues_ref!$E:$Z,3,FALSE)</f>
        <v>Clinical</v>
      </c>
      <c r="H38" s="321" t="str">
        <f>VLOOKUP($E38,TaskValues_ref!$E:$Z,4,FALSE)</f>
        <v>Child Preventive</v>
      </c>
      <c r="I38" s="321" t="str">
        <f>VLOOKUP($E38,TaskValues_ref!$E:$Z,5,FALSE)</f>
        <v>Immunization</v>
      </c>
      <c r="J38" s="320" t="str">
        <f>VLOOKUP($E38,TaskValues_ref!$E:$Z,6,FALSE)</f>
        <v>1-4</v>
      </c>
      <c r="K38" s="321" t="str">
        <f>VLOOKUP($E38,TaskValues_ref!$E:$Z,10,FALSE)</f>
        <v>National</v>
      </c>
      <c r="L38" s="195">
        <f>IF(VLOOKUP($E38,TaskValues_ref!$E:$Z,11,FALSE)=0,"",VLOOKUP($E38,TaskValues_ref!$E:$Z,11,FALSE))</f>
        <v>1</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f>IF(VLOOKUP($E38,TaskValues_ref!$E:$Z,17,FALSE)=0,"",VLOOKUP($E38,TaskValues_ref!$E:$Z,17,FALSE))</f>
        <v>1</v>
      </c>
      <c r="Q38">
        <f>IF(VLOOKUP($E38,TaskValues_ref!$E:$Z,18,FALSE)=0,"",VLOOKUP($E38,TaskValues_ref!$E:$Z,18,FALSE))</f>
        <v>2</v>
      </c>
      <c r="R38" t="str">
        <f>IF(VLOOKUP($E38,TaskValues_ref!$E:$Z,19,FALSE)=0,"",VLOOKUP($E38,TaskValues_ref!$E:$Z,19,FALSE))</f>
        <v/>
      </c>
      <c r="S38" t="str">
        <f>IF(VLOOKUP($E38,TaskValues_ref!$E:$Z,20,FALSE)=0,"",VLOOKUP($E38,TaskValues_ref!$E:$Z,20,FALSE))</f>
        <v/>
      </c>
    </row>
    <row r="39" spans="1:19" x14ac:dyDescent="0.35">
      <c r="A39" s="355" t="s">
        <v>2169</v>
      </c>
      <c r="B39" s="356" t="s">
        <v>2245</v>
      </c>
      <c r="C39" s="356"/>
      <c r="D39" s="353">
        <v>34</v>
      </c>
      <c r="E39" s="64" t="s">
        <v>2266</v>
      </c>
      <c r="F39" s="321" t="s">
        <v>2255</v>
      </c>
      <c r="G39" s="321" t="str">
        <f>VLOOKUP($E39,TaskValues_ref!$E:$Z,3,FALSE)</f>
        <v>Clinical</v>
      </c>
      <c r="H39" s="321" t="str">
        <f>VLOOKUP($E39,TaskValues_ref!$E:$Z,4,FALSE)</f>
        <v>Child Acute</v>
      </c>
      <c r="I39" s="321" t="str">
        <f>VLOOKUP($E39,TaskValues_ref!$E:$Z,5,FALSE)</f>
        <v>Immunization</v>
      </c>
      <c r="J39" s="320" t="str">
        <f>VLOOKUP($E39,TaskValues_ref!$E:$Z,6,FALSE)</f>
        <v>-</v>
      </c>
      <c r="K39" s="321" t="str">
        <f>VLOOKUP($E39,TaskValues_ref!$E:$Z,10,FALSE)</f>
        <v>National</v>
      </c>
      <c r="L39" s="195">
        <f>IF(VLOOKUP($E39,TaskValues_ref!$E:$Z,11,FALSE)=0,"",VLOOKUP($E39,TaskValues_ref!$E:$Z,11,FALSE))</f>
        <v>1.4999999999999999E-2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5</v>
      </c>
      <c r="R39" t="str">
        <f>IF(VLOOKUP($E39,TaskValues_ref!$E:$Z,19,FALSE)=0,"",VLOOKUP($E39,TaskValues_ref!$E:$Z,19,FALSE))</f>
        <v/>
      </c>
      <c r="S39" t="str">
        <f>IF(VLOOKUP($E39,TaskValues_ref!$E:$Z,20,FALSE)=0,"",VLOOKUP($E39,TaskValues_ref!$E:$Z,20,FALSE))</f>
        <v/>
      </c>
    </row>
    <row r="40" spans="1:19" x14ac:dyDescent="0.35">
      <c r="A40" s="355" t="s">
        <v>2169</v>
      </c>
      <c r="B40" s="356" t="s">
        <v>2245</v>
      </c>
      <c r="C40" s="356"/>
      <c r="D40" s="353">
        <v>35</v>
      </c>
      <c r="E40" s="64" t="s">
        <v>2267</v>
      </c>
      <c r="F40" s="321" t="s">
        <v>2256</v>
      </c>
      <c r="G40" s="321" t="str">
        <f>VLOOKUP($E40,TaskValues_ref!$E:$Z,3,FALSE)</f>
        <v>Surveillance</v>
      </c>
      <c r="H40" s="321" t="str">
        <f>VLOOKUP($E40,TaskValues_ref!$E:$Z,4,FALSE)</f>
        <v>Public Health</v>
      </c>
      <c r="I40" s="321" t="str">
        <f>VLOOKUP($E40,TaskValues_ref!$E:$Z,5,FALSE)</f>
        <v>Immunization</v>
      </c>
      <c r="J40" s="320" t="str">
        <f>VLOOKUP($E40,TaskValues_ref!$E:$Z,6,FALSE)</f>
        <v>-</v>
      </c>
      <c r="K40" s="321" t="str">
        <f>VLOOKUP($E40,TaskValues_ref!$E:$Z,10,FALSE)</f>
        <v>National</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2169</v>
      </c>
      <c r="B41" s="356" t="s">
        <v>2245</v>
      </c>
      <c r="C41" s="356"/>
      <c r="D41" s="353">
        <v>36</v>
      </c>
      <c r="E41" s="64" t="s">
        <v>2268</v>
      </c>
      <c r="F41" s="321" t="s">
        <v>2257</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2169</v>
      </c>
      <c r="B42" s="356" t="s">
        <v>2245</v>
      </c>
      <c r="C42" s="356"/>
      <c r="D42" s="353">
        <v>37</v>
      </c>
      <c r="E42" s="64" t="s">
        <v>2269</v>
      </c>
      <c r="F42" s="321" t="s">
        <v>2258</v>
      </c>
      <c r="G42" s="321" t="str">
        <f>VLOOKUP($E42,TaskValues_ref!$E:$Z,3,FALSE)</f>
        <v>Surveillance</v>
      </c>
      <c r="H42" s="321" t="str">
        <f>VLOOKUP($E42,TaskValues_ref!$E:$Z,4,FALSE)</f>
        <v>Public Health</v>
      </c>
      <c r="I42" s="321" t="str">
        <f>VLOOKUP($E42,TaskValues_ref!$E:$Z,5,FALSE)</f>
        <v>Immunization</v>
      </c>
      <c r="J42" s="320" t="str">
        <f>VLOOKUP($E42,TaskValues_ref!$E:$Z,6,FALSE)</f>
        <v>-</v>
      </c>
      <c r="K42" s="321" t="str">
        <f>VLOOKUP($E42,TaskValues_ref!$E:$Z,10,FALSE)</f>
        <v>National</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2169</v>
      </c>
      <c r="B43" s="356" t="s">
        <v>2277</v>
      </c>
      <c r="C43" s="356"/>
      <c r="D43" s="353">
        <v>38</v>
      </c>
      <c r="E43" s="64" t="s">
        <v>2305</v>
      </c>
      <c r="F43" s="58" t="s">
        <v>2301</v>
      </c>
      <c r="G43" s="321" t="str">
        <f>VLOOKUP($E43,TaskValues_ref!$E:$Z,3,FALSE)</f>
        <v>Clinical</v>
      </c>
      <c r="H43" s="321" t="str">
        <f>VLOOKUP($E43,TaskValues_ref!$E:$Z,4,FALSE)</f>
        <v>Adult Preventive</v>
      </c>
      <c r="I43" s="321" t="str">
        <f>VLOOKUP($E43,TaskValues_ref!$E:$Z,5,FALSE)</f>
        <v>Family planning</v>
      </c>
      <c r="J43" s="320" t="str">
        <f>VLOOKUP($E43,TaskValues_ref!$E:$Z,6,FALSE)</f>
        <v>18 yo women</v>
      </c>
      <c r="K43" s="321" t="str">
        <f>VLOOKUP($E43,TaskValues_ref!$E:$Z,10,FALSE)</f>
        <v>National</v>
      </c>
      <c r="L43" s="195">
        <f>IF(VLOOKUP($E43,TaskValues_ref!$E:$Z,11,FALSE)=0,"",VLOOKUP($E43,TaskValues_ref!$E:$Z,11,FALSE))</f>
        <v>0.58399999999999996</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15</v>
      </c>
      <c r="R43" t="str">
        <f>IF(VLOOKUP($E43,TaskValues_ref!$E:$Z,19,FALSE)=0,"",VLOOKUP($E43,TaskValues_ref!$E:$Z,19,FALSE))</f>
        <v/>
      </c>
      <c r="S43" t="str">
        <f>IF(VLOOKUP($E43,TaskValues_ref!$E:$Z,20,FALSE)=0,"",VLOOKUP($E43,TaskValues_ref!$E:$Z,20,FALSE))</f>
        <v/>
      </c>
    </row>
    <row r="44" spans="1:19" x14ac:dyDescent="0.35">
      <c r="A44" s="355" t="s">
        <v>2169</v>
      </c>
      <c r="B44" s="356" t="s">
        <v>2277</v>
      </c>
      <c r="C44" s="356"/>
      <c r="D44" s="353">
        <v>38</v>
      </c>
      <c r="E44" s="64" t="s">
        <v>2306</v>
      </c>
      <c r="F44" s="58" t="s">
        <v>2302</v>
      </c>
      <c r="G44" s="321" t="str">
        <f>VLOOKUP($E44,TaskValues_ref!$E:$Z,3,FALSE)</f>
        <v>Clinical</v>
      </c>
      <c r="H44" s="321" t="str">
        <f>VLOOKUP($E44,TaskValues_ref!$E:$Z,4,FALSE)</f>
        <v>Adult Preventive</v>
      </c>
      <c r="I44" s="321" t="str">
        <f>VLOOKUP($E44,TaskValues_ref!$E:$Z,5,FALSE)</f>
        <v>Family planning</v>
      </c>
      <c r="J44" s="320" t="str">
        <f>VLOOKUP($E44,TaskValues_ref!$E:$Z,6,FALSE)</f>
        <v>births</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2169</v>
      </c>
      <c r="B45" s="356" t="s">
        <v>2277</v>
      </c>
      <c r="C45" s="356"/>
      <c r="D45" s="353">
        <v>38</v>
      </c>
      <c r="E45" s="64" t="s">
        <v>2307</v>
      </c>
      <c r="F45" s="58" t="s">
        <v>2303</v>
      </c>
      <c r="G45" s="321" t="str">
        <f>VLOOKUP($E45,TaskValues_ref!$E:$Z,3,FALSE)</f>
        <v>Clinical</v>
      </c>
      <c r="H45" s="321" t="str">
        <f>VLOOKUP($E45,TaskValues_ref!$E:$Z,4,FALSE)</f>
        <v>Adult Preventive</v>
      </c>
      <c r="I45" s="321" t="str">
        <f>VLOOKUP($E45,TaskValues_ref!$E:$Z,5,FALSE)</f>
        <v>Family planning</v>
      </c>
      <c r="J45" s="320" t="str">
        <f>VLOOKUP($E45,TaskValues_ref!$E:$Z,6,FALSE)</f>
        <v>women 15-49</v>
      </c>
      <c r="K45" s="321" t="str">
        <f>VLOOKUP($E45,TaskValues_ref!$E:$Z,10,FALSE)</f>
        <v>National</v>
      </c>
      <c r="L45" s="195">
        <f>IF(VLOOKUP($E45,TaskValues_ref!$E:$Z,11,FALSE)=0,"",VLOOKUP($E45,TaskValues_ref!$E:$Z,11,FALSE))</f>
        <v>5.0116865018980945E-2</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2169</v>
      </c>
      <c r="B46" s="356" t="s">
        <v>2277</v>
      </c>
      <c r="C46" s="356"/>
      <c r="D46" s="353">
        <v>38</v>
      </c>
      <c r="E46" s="64" t="s">
        <v>2308</v>
      </c>
      <c r="F46" s="58" t="s">
        <v>2304</v>
      </c>
      <c r="G46" s="321" t="str">
        <f>VLOOKUP($E46,TaskValues_ref!$E:$Z,3,FALSE)</f>
        <v>Clinical</v>
      </c>
      <c r="H46" s="321" t="str">
        <f>VLOOKUP($E46,TaskValues_ref!$E:$Z,4,FALSE)</f>
        <v>Adult 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0.26812151014720248</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2169</v>
      </c>
      <c r="B47" s="356" t="s">
        <v>2277</v>
      </c>
      <c r="C47" s="356"/>
      <c r="D47" s="353">
        <v>39</v>
      </c>
      <c r="E47" s="64" t="str">
        <f t="shared" ref="E47:E70" si="1">_xlfn.CONCAT("FH.FP.",D47)</f>
        <v>FH.FP.39</v>
      </c>
      <c r="F47" s="321" t="s">
        <v>2279</v>
      </c>
      <c r="G47" s="321" t="str">
        <f>VLOOKUP($E47,TaskValues_ref!$E:$Z,3,FALSE)</f>
        <v>Clinical</v>
      </c>
      <c r="H47" s="321" t="str">
        <f>VLOOKUP($E47,TaskValues_ref!$E:$Z,4,FALSE)</f>
        <v>Adult 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2169</v>
      </c>
      <c r="B48" s="356" t="s">
        <v>2277</v>
      </c>
      <c r="C48" s="356"/>
      <c r="D48" s="353">
        <v>40</v>
      </c>
      <c r="E48" s="64" t="str">
        <f t="shared" si="1"/>
        <v>FH.FP.40</v>
      </c>
      <c r="F48" s="321" t="s">
        <v>2300</v>
      </c>
      <c r="G48" s="321" t="str">
        <f>VLOOKUP($E48,TaskValues_ref!$E:$Z,3,FALSE)</f>
        <v>Clinical</v>
      </c>
      <c r="H48" s="321" t="str">
        <f>VLOOKUP($E48,TaskValues_ref!$E:$Z,4,FALSE)</f>
        <v>Adult 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2169</v>
      </c>
      <c r="B49" s="356" t="s">
        <v>2277</v>
      </c>
      <c r="C49" s="356"/>
      <c r="D49" s="353">
        <v>41</v>
      </c>
      <c r="E49" s="64" t="str">
        <f t="shared" si="1"/>
        <v>FH.FP.41</v>
      </c>
      <c r="F49" s="321" t="s">
        <v>2299</v>
      </c>
      <c r="G49" s="321" t="str">
        <f>VLOOKUP($E49,TaskValues_ref!$E:$Z,3,FALSE)</f>
        <v>Clinical</v>
      </c>
      <c r="H49" s="321" t="str">
        <f>VLOOKUP($E49,TaskValues_ref!$E:$Z,4,FALSE)</f>
        <v>Adult 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2169</v>
      </c>
      <c r="B50" s="356" t="s">
        <v>2277</v>
      </c>
      <c r="C50" s="356"/>
      <c r="D50" s="353">
        <v>42</v>
      </c>
      <c r="E50" s="64" t="str">
        <f t="shared" si="1"/>
        <v>FH.FP.42</v>
      </c>
      <c r="F50" s="321" t="s">
        <v>2280</v>
      </c>
      <c r="G50" s="321" t="str">
        <f>VLOOKUP($E50,TaskValues_ref!$E:$Z,3,FALSE)</f>
        <v>Clinical</v>
      </c>
      <c r="H50" s="321" t="str">
        <f>VLOOKUP($E50,TaskValues_ref!$E:$Z,4,FALSE)</f>
        <v>Adult Preventive</v>
      </c>
      <c r="I50" s="321" t="str">
        <f>VLOOKUP($E50,TaskValues_ref!$E:$Z,5,FALSE)</f>
        <v>Family planning</v>
      </c>
      <c r="J50" s="320" t="str">
        <f>VLOOKUP($E50,TaskValues_ref!$E:$Z,6,FALSE)</f>
        <v>women 15-49</v>
      </c>
      <c r="K50" s="321" t="str">
        <f>VLOOKUP($E50,TaskValues_ref!$E:$Z,10,FALSE)</f>
        <v>National</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2169</v>
      </c>
      <c r="B51" s="356" t="s">
        <v>2277</v>
      </c>
      <c r="C51" s="356"/>
      <c r="D51" s="353">
        <v>43</v>
      </c>
      <c r="E51" s="64" t="str">
        <f t="shared" si="1"/>
        <v>FH.FP.43</v>
      </c>
      <c r="F51" s="321" t="s">
        <v>2281</v>
      </c>
      <c r="G51" s="321" t="str">
        <f>VLOOKUP($E51,TaskValues_ref!$E:$Z,3,FALSE)</f>
        <v>Clinical</v>
      </c>
      <c r="H51" s="321" t="str">
        <f>VLOOKUP($E51,TaskValues_ref!$E:$Z,4,FALSE)</f>
        <v>Adult 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2169</v>
      </c>
      <c r="B52" s="356" t="s">
        <v>2277</v>
      </c>
      <c r="C52" s="356"/>
      <c r="D52" s="353">
        <v>44</v>
      </c>
      <c r="E52" s="64" t="str">
        <f t="shared" si="1"/>
        <v>FH.FP.44</v>
      </c>
      <c r="F52" s="321" t="s">
        <v>2282</v>
      </c>
      <c r="G52" s="321" t="str">
        <f>VLOOKUP($E52,TaskValues_ref!$E:$Z,3,FALSE)</f>
        <v>Clinical</v>
      </c>
      <c r="H52" s="321" t="str">
        <f>VLOOKUP($E52,TaskValues_ref!$E:$Z,4,FALSE)</f>
        <v>Adult 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2169</v>
      </c>
      <c r="B53" s="356" t="s">
        <v>2277</v>
      </c>
      <c r="C53" s="356"/>
      <c r="D53" s="353">
        <v>45</v>
      </c>
      <c r="E53" s="64" t="str">
        <f t="shared" si="1"/>
        <v>FH.FP.45</v>
      </c>
      <c r="F53" s="321" t="s">
        <v>2283</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2169</v>
      </c>
      <c r="B54" s="356" t="s">
        <v>2277</v>
      </c>
      <c r="C54" s="356"/>
      <c r="D54" s="353">
        <v>46</v>
      </c>
      <c r="E54" s="64" t="str">
        <f t="shared" si="1"/>
        <v>FH.FP.46</v>
      </c>
      <c r="F54" s="321" t="s">
        <v>2284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2169</v>
      </c>
      <c r="B55" s="356" t="s">
        <v>2277</v>
      </c>
      <c r="C55" s="356"/>
      <c r="D55" s="353">
        <v>47</v>
      </c>
      <c r="E55" s="64" t="str">
        <f t="shared" si="1"/>
        <v>FH.FP.47</v>
      </c>
      <c r="F55" s="321" t="s">
        <v>2285</v>
      </c>
      <c r="G55" s="321" t="str">
        <f>VLOOKUP($E55,TaskValues_ref!$E:$Z,3,FALSE)</f>
        <v>Non-clinical</v>
      </c>
      <c r="H55" s="321" t="str">
        <f>VLOOKUP($E55,TaskValues_ref!$E:$Z,4,FALSE)</f>
        <v>Adult 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2169</v>
      </c>
      <c r="B56" s="356" t="s">
        <v>2277</v>
      </c>
      <c r="C56" s="356"/>
      <c r="D56" s="353">
        <v>48</v>
      </c>
      <c r="E56" s="64" t="str">
        <f t="shared" si="1"/>
        <v>FH.FP.48</v>
      </c>
      <c r="F56" s="321" t="s">
        <v>2286</v>
      </c>
      <c r="G56" s="321" t="str">
        <f>VLOOKUP($E56,TaskValues_ref!$E:$Z,3,FALSE)</f>
        <v>Clinical</v>
      </c>
      <c r="H56" s="321" t="str">
        <f>VLOOKUP($E56,TaskValues_ref!$E:$Z,4,FALSE)</f>
        <v>Adult 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2169</v>
      </c>
      <c r="B57" s="356" t="s">
        <v>2277</v>
      </c>
      <c r="C57" s="356"/>
      <c r="D57" s="353">
        <v>49</v>
      </c>
      <c r="E57" s="64" t="str">
        <f t="shared" si="1"/>
        <v>FH.FP.49</v>
      </c>
      <c r="F57" s="321" t="s">
        <v>2287</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2169</v>
      </c>
      <c r="B58" s="356" t="s">
        <v>2277</v>
      </c>
      <c r="C58" s="356"/>
      <c r="D58" s="353">
        <v>50</v>
      </c>
      <c r="E58" s="64" t="str">
        <f t="shared" si="1"/>
        <v>FH.FP.50</v>
      </c>
      <c r="F58" s="321" t="s">
        <v>2288</v>
      </c>
      <c r="G58" s="321" t="str">
        <f>VLOOKUP($E58,TaskValues_ref!$E:$Z,3,FALSE)</f>
        <v>Clinical</v>
      </c>
      <c r="H58" s="321" t="str">
        <f>VLOOKUP($E58,TaskValues_ref!$E:$Z,4,FALSE)</f>
        <v>Adult Preventive</v>
      </c>
      <c r="I58" s="321" t="str">
        <f>VLOOKUP($E58,TaskValues_ref!$E:$Z,5,FALSE)</f>
        <v>Family planning</v>
      </c>
      <c r="J58" s="320" t="str">
        <f>VLOOKUP($E58,TaskValues_ref!$E:$Z,6,FALSE)</f>
        <v>15 yo girls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2277</v>
      </c>
      <c r="C59" s="356"/>
      <c r="D59" s="353">
        <v>51</v>
      </c>
      <c r="E59" s="64" t="str">
        <f t="shared" si="1"/>
        <v>FH.FP.51</v>
      </c>
      <c r="F59" s="321" t="s">
        <v>2289</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2277</v>
      </c>
      <c r="C60" s="356"/>
      <c r="D60" s="353">
        <v>52</v>
      </c>
      <c r="E60" s="64" t="str">
        <f t="shared" si="1"/>
        <v>FH.FP.52</v>
      </c>
      <c r="F60" s="321" t="s">
        <v>2290</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2277</v>
      </c>
      <c r="C61" s="356"/>
      <c r="D61" s="353">
        <v>53</v>
      </c>
      <c r="E61" s="64" t="str">
        <f t="shared" si="1"/>
        <v>FH.FP.53</v>
      </c>
      <c r="F61" s="321" t="s">
        <v>2291</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2169</v>
      </c>
      <c r="B62" s="356" t="s">
        <v>2277</v>
      </c>
      <c r="C62" s="356"/>
      <c r="D62" s="353">
        <v>54</v>
      </c>
      <c r="E62" s="64" t="str">
        <f t="shared" si="1"/>
        <v>FH.FP.54</v>
      </c>
      <c r="F62" s="321" t="s">
        <v>2292</v>
      </c>
      <c r="G62" s="321" t="str">
        <f>VLOOKUP($E62,TaskValues_ref!$E:$Z,3,FALSE)</f>
        <v>Clinical</v>
      </c>
      <c r="H62" s="321" t="str">
        <f>VLOOKUP($E62,TaskValues_ref!$E:$Z,4,FALSE)</f>
        <v>Adult 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2169</v>
      </c>
      <c r="B63" s="356" t="s">
        <v>2277</v>
      </c>
      <c r="C63" s="356"/>
      <c r="D63" s="353">
        <v>55</v>
      </c>
      <c r="E63" s="64" t="str">
        <f t="shared" si="1"/>
        <v>FH.FP.55</v>
      </c>
      <c r="F63" s="321" t="s">
        <v>2314</v>
      </c>
      <c r="G63" s="321" t="str">
        <f>VLOOKUP($E63,TaskValues_ref!$E:$Z,3,FALSE)</f>
        <v>Clinical</v>
      </c>
      <c r="H63" s="321" t="str">
        <f>VLOOKUP($E63,TaskValues_ref!$E:$Z,4,FALSE)</f>
        <v>Adult 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2169</v>
      </c>
      <c r="B64" s="356" t="s">
        <v>2277</v>
      </c>
      <c r="C64" s="356"/>
      <c r="D64" s="353">
        <v>56</v>
      </c>
      <c r="E64" s="64" t="str">
        <f t="shared" si="1"/>
        <v>FH.FP.56</v>
      </c>
      <c r="F64" s="321" t="s">
        <v>2293</v>
      </c>
      <c r="G64" s="321" t="str">
        <f>VLOOKUP($E64,TaskValues_ref!$E:$Z,3,FALSE)</f>
        <v>Clinical</v>
      </c>
      <c r="H64" s="321" t="str">
        <f>VLOOKUP($E64,TaskValues_ref!$E:$Z,4,FALSE)</f>
        <v>Adult 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2169</v>
      </c>
      <c r="B65" s="356" t="s">
        <v>2277</v>
      </c>
      <c r="C65" s="356"/>
      <c r="D65" s="353">
        <v>57</v>
      </c>
      <c r="E65" s="64" t="str">
        <f t="shared" si="1"/>
        <v>FH.FP.57</v>
      </c>
      <c r="F65" s="321" t="s">
        <v>2294</v>
      </c>
      <c r="G65" s="321" t="str">
        <f>VLOOKUP($E65,TaskValues_ref!$E:$Z,3,FALSE)</f>
        <v>Clinical</v>
      </c>
      <c r="H65" s="321" t="str">
        <f>VLOOKUP($E65,TaskValues_ref!$E:$Z,4,FALSE)</f>
        <v>Adult 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2169</v>
      </c>
      <c r="B66" s="356" t="s">
        <v>2277</v>
      </c>
      <c r="C66" s="356"/>
      <c r="D66" s="353">
        <v>58</v>
      </c>
      <c r="E66" s="64" t="str">
        <f t="shared" si="1"/>
        <v>FH.FP.58</v>
      </c>
      <c r="F66" s="321" t="s">
        <v>2295</v>
      </c>
      <c r="G66" s="321" t="str">
        <f>VLOOKUP($E66,TaskValues_ref!$E:$Z,3,FALSE)</f>
        <v>Clinical</v>
      </c>
      <c r="H66" s="321" t="str">
        <f>VLOOKUP($E66,TaskValues_ref!$E:$Z,4,FALSE)</f>
        <v>Adult 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2169</v>
      </c>
      <c r="B67" s="356" t="s">
        <v>2277</v>
      </c>
      <c r="C67" s="356"/>
      <c r="D67" s="353">
        <v>59</v>
      </c>
      <c r="E67" s="64" t="str">
        <f t="shared" si="1"/>
        <v>FH.FP.59</v>
      </c>
      <c r="F67" s="321" t="s">
        <v>2296</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2169</v>
      </c>
      <c r="B68" s="356" t="s">
        <v>2277</v>
      </c>
      <c r="C68" s="356"/>
      <c r="D68" s="353">
        <v>60</v>
      </c>
      <c r="E68" s="64" t="str">
        <f t="shared" si="1"/>
        <v>FH.FP.60</v>
      </c>
      <c r="F68" s="321" t="s">
        <v>2297</v>
      </c>
      <c r="G68" s="321" t="str">
        <f>VLOOKUP($E68,TaskValues_ref!$E:$Z,3,FALSE)</f>
        <v>Clinical</v>
      </c>
      <c r="H68" s="321" t="str">
        <f>VLOOKUP($E68,TaskValues_ref!$E:$Z,4,FALSE)</f>
        <v>Adult Preventive</v>
      </c>
      <c r="I68" s="321" t="str">
        <f>VLOOKUP($E68,TaskValues_ref!$E:$Z,5,FALSE)</f>
        <v>Family planning</v>
      </c>
      <c r="J68" s="320" t="str">
        <f>VLOOKUP($E68,TaskValues_ref!$E:$Z,6,FALSE)</f>
        <v>15 yo girls</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2169</v>
      </c>
      <c r="B69" s="356" t="s">
        <v>2277</v>
      </c>
      <c r="C69" s="356"/>
      <c r="D69" s="353">
        <v>61</v>
      </c>
      <c r="E69" s="64" t="str">
        <f t="shared" si="1"/>
        <v>FH.FP.61</v>
      </c>
      <c r="F69" s="321" t="s">
        <v>2298</v>
      </c>
      <c r="G69" s="321" t="str">
        <f>VLOOKUP($E69,TaskValues_ref!$E:$Z,3,FALSE)</f>
        <v>Clinical</v>
      </c>
      <c r="H69" s="321" t="str">
        <f>VLOOKUP($E69,TaskValues_ref!$E:$Z,4,FALSE)</f>
        <v>Adult 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2169</v>
      </c>
      <c r="B70" s="356" t="s">
        <v>2277</v>
      </c>
      <c r="C70" s="356"/>
      <c r="D70" s="353">
        <v>62</v>
      </c>
      <c r="E70" s="64" t="str">
        <f t="shared" si="1"/>
        <v>FH.FP.62</v>
      </c>
      <c r="F70" s="321" t="s">
        <v>2313</v>
      </c>
      <c r="G70" s="321" t="str">
        <f>VLOOKUP($E70,TaskValues_ref!$E:$Z,3,FALSE)</f>
        <v>Clinical</v>
      </c>
      <c r="H70" s="321" t="str">
        <f>VLOOKUP($E70,TaskValues_ref!$E:$Z,4,FALSE)</f>
        <v>Adult Acute</v>
      </c>
      <c r="I70" s="321" t="str">
        <f>VLOOKUP($E70,TaskValues_ref!$E:$Z,5,FALSE)</f>
        <v>Sexual health</v>
      </c>
      <c r="J70" s="320" t="str">
        <f>VLOOKUP($E70,TaskValues_ref!$E:$Z,6,FALSE)</f>
        <v>women 15-49</v>
      </c>
      <c r="K70" s="321" t="str">
        <f>VLOOKUP($E70,TaskValues_ref!$E:$Z,10,FALSE)</f>
        <v>National</v>
      </c>
      <c r="L70" s="195" t="str">
        <f>IF(VLOOKUP($E70,TaskValues_ref!$E:$Z,11,FALSE)=0,"",VLOOKUP($E70,TaskValues_ref!$E:$Z,11,FALSE))</f>
        <v/>
      </c>
      <c r="M70" s="321" t="str">
        <f>IF(VLOOKUP($E70,TaskValues_ref!$E:$Z,13,FALSE)=0,"",VLOOKUP($E70,TaskValues_ref!$E:$Z,13,FALSE))</f>
        <v/>
      </c>
      <c r="N70" s="89">
        <f>IF(VLOOKUP($E70,TaskValues_ref!$E:$Z,15,FALSE)=0,"",VLOOKUP($E70,TaskValues_ref!$E:$Z,15,FALSE))</f>
        <v>1</v>
      </c>
      <c r="O70">
        <f>IF(VLOOKUP($E70,TaskValues_ref!$E:$Z,16,FALSE)=0,"",VLOOKUP($E70,TaskValues_ref!$E:$Z,16,FALSE))</f>
        <v>1</v>
      </c>
      <c r="P70" t="str">
        <f>IF(VLOOKUP($E70,TaskValues_ref!$E:$Z,17,FALSE)=0,"",VLOOKUP($E70,TaskValues_ref!$E:$Z,17,FALSE))</f>
        <v/>
      </c>
      <c r="Q70">
        <f>IF(VLOOKUP($E70,TaskValues_ref!$E:$Z,18,FALSE)=0,"",VLOOKUP($E70,TaskValues_ref!$E:$Z,18,FALSE))</f>
        <v>15</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53">
        <v>64</v>
      </c>
      <c r="E71" s="64" t="str">
        <f>_xlfn.CONCAT("FH.Ntr.",D71)</f>
        <v>FH.Ntr.64</v>
      </c>
      <c r="F71" s="321" t="s">
        <v>2315</v>
      </c>
      <c r="G71" s="321" t="str">
        <f>VLOOKUP($E71,TaskValues_ref!$E:$Z,3,FALSE)</f>
        <v>Clinical</v>
      </c>
      <c r="H71" s="321" t="str">
        <f>VLOOKUP($E71,TaskValues_ref!$E:$Z,4,FALSE)</f>
        <v>Child Preventive</v>
      </c>
      <c r="I71" s="321" t="str">
        <f>VLOOKUP($E71,TaskValues_ref!$E:$Z,5,FALSE)</f>
        <v>Nutrition</v>
      </c>
      <c r="J71" s="320" t="str">
        <f>VLOOKUP($E71,TaskValues_ref!$E:$Z,6,FALSE)</f>
        <v>births</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53">
        <v>65</v>
      </c>
      <c r="E72" s="64" t="str">
        <f>_xlfn.CONCAT("FH.Ntr.",D72)</f>
        <v>FH.Ntr.65</v>
      </c>
      <c r="F72" s="321" t="s">
        <v>2316</v>
      </c>
      <c r="G72" s="321" t="str">
        <f>VLOOKUP($E72,TaskValues_ref!$E:$Z,3,FALSE)</f>
        <v>Clinical</v>
      </c>
      <c r="H72" s="321" t="str">
        <f>VLOOKUP($E72,TaskValues_ref!$E:$Z,4,FALSE)</f>
        <v>Child 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53">
        <v>66</v>
      </c>
      <c r="E73" s="64" t="str">
        <f>_xlfn.CONCAT("FH.Ntr.",D73)</f>
        <v>FH.Ntr.66</v>
      </c>
      <c r="F73" s="321" t="s">
        <v>2317</v>
      </c>
      <c r="G73" s="321" t="str">
        <f>VLOOKUP($E73,TaskValues_ref!$E:$Z,3,FALSE)</f>
        <v>Clinical</v>
      </c>
      <c r="H73" s="321" t="str">
        <f>VLOOKUP($E73,TaskValues_ref!$E:$Z,4,FALSE)</f>
        <v>Child Preventive</v>
      </c>
      <c r="I73" s="321" t="str">
        <f>VLOOKUP($E73,TaskValues_ref!$E:$Z,5,FALSE)</f>
        <v>Nutrition</v>
      </c>
      <c r="J73" s="320" t="str">
        <f>VLOOKUP($E73,TaskValues_ref!$E:$Z,6,FALSE)</f>
        <v>births</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53">
        <v>67</v>
      </c>
      <c r="E74" s="64" t="str">
        <f>_xlfn.CONCAT("FH.Ntr.",D74)</f>
        <v>FH.Ntr.67</v>
      </c>
      <c r="F74" s="321" t="s">
        <v>2318</v>
      </c>
      <c r="G74" s="321" t="str">
        <f>VLOOKUP($E74,TaskValues_ref!$E:$Z,3,FALSE)</f>
        <v>Clinical</v>
      </c>
      <c r="H74" s="321" t="str">
        <f>VLOOKUP($E74,TaskValues_ref!$E:$Z,4,FALSE)</f>
        <v>Adult Acute</v>
      </c>
      <c r="I74" s="321" t="str">
        <f>VLOOKUP($E74,TaskValues_ref!$E:$Z,5,FALSE)</f>
        <v>Nutrition</v>
      </c>
      <c r="J74" s="320" t="str">
        <f>VLOOKUP($E74,TaskValues_ref!$E:$Z,6,FALSE)</f>
        <v>births</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53">
        <v>68</v>
      </c>
      <c r="E75" s="64" t="str">
        <f>_xlfn.CONCAT("FH.Ntr.",D75)</f>
        <v>FH.Ntr.68</v>
      </c>
      <c r="F75" s="321" t="s">
        <v>2319</v>
      </c>
      <c r="G75" s="321" t="str">
        <f>VLOOKUP($E75,TaskValues_ref!$E:$Z,3,FALSE)</f>
        <v>Clinical</v>
      </c>
      <c r="H75" s="321" t="str">
        <f>VLOOKUP($E75,TaskValues_ref!$E:$Z,4,FALSE)</f>
        <v>Adult 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53"/>
      <c r="E76" s="265" t="s">
        <v>2638</v>
      </c>
      <c r="F76" s="321" t="s">
        <v>2553</v>
      </c>
      <c r="G76" s="321" t="str">
        <f>VLOOKUP($E76,TaskValues_ref!$E:$Z,3,FALSE)</f>
        <v>Clinical</v>
      </c>
      <c r="H76" s="321" t="str">
        <f>VLOOKUP($E76,TaskValues_ref!$E:$Z,4,FALSE)</f>
        <v>Child 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53"/>
      <c r="E77" s="265" t="s">
        <v>2551</v>
      </c>
      <c r="F77" s="321" t="s">
        <v>2554</v>
      </c>
      <c r="G77" s="321" t="str">
        <f>VLOOKUP($E77,TaskValues_ref!$E:$Z,3,FALSE)</f>
        <v>Clinical</v>
      </c>
      <c r="H77" s="321" t="str">
        <f>VLOOKUP($E77,TaskValues_ref!$E:$Z,4,FALSE)</f>
        <v>Child 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53"/>
      <c r="E78" s="265" t="s">
        <v>2552</v>
      </c>
      <c r="F78" s="321" t="s">
        <v>2555</v>
      </c>
      <c r="G78" s="321" t="str">
        <f>VLOOKUP($E78,TaskValues_ref!$E:$Z,3,FALSE)</f>
        <v>Clinical</v>
      </c>
      <c r="H78" s="321" t="str">
        <f>VLOOKUP($E78,TaskValues_ref!$E:$Z,4,FALSE)</f>
        <v>Adult 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53">
        <v>70</v>
      </c>
      <c r="E79" s="64" t="str">
        <f t="shared" ref="E79:E95" si="2">_xlfn.CONCAT("FH.Ntr.",D79)</f>
        <v>FH.Ntr.70</v>
      </c>
      <c r="F79" s="321" t="s">
        <v>2321</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53">
        <v>71</v>
      </c>
      <c r="E80" s="64" t="str">
        <f t="shared" si="2"/>
        <v>FH.Ntr.71</v>
      </c>
      <c r="F80" s="321" t="s">
        <v>2322</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53">
        <v>72</v>
      </c>
      <c r="E81" s="64" t="str">
        <f t="shared" si="2"/>
        <v>FH.Ntr.72</v>
      </c>
      <c r="F81" s="321" t="s">
        <v>2323</v>
      </c>
      <c r="G81" s="321" t="str">
        <f>VLOOKUP($E81,TaskValues_ref!$E:$Z,3,FALSE)</f>
        <v>Clinical</v>
      </c>
      <c r="H81" s="321" t="str">
        <f>VLOOKUP($E81,TaskValues_ref!$E:$Z,4,FALSE)</f>
        <v>Adult Preventive</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53">
        <v>73</v>
      </c>
      <c r="E82" s="64" t="str">
        <f t="shared" si="2"/>
        <v>FH.Ntr.73</v>
      </c>
      <c r="F82" s="321" t="s">
        <v>2324</v>
      </c>
      <c r="G82" s="321" t="str">
        <f>VLOOKUP($E82,TaskValues_ref!$E:$Z,3,FALSE)</f>
        <v>Clinical</v>
      </c>
      <c r="H82" s="321" t="str">
        <f>VLOOKUP($E82,TaskValues_ref!$E:$Z,4,FALSE)</f>
        <v>Adult Preventive</v>
      </c>
      <c r="I82" s="321" t="str">
        <f>VLOOKUP($E82,TaskValues_ref!$E:$Z,5,FALSE)</f>
        <v>Nutrition</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53">
        <v>74</v>
      </c>
      <c r="E83" s="64" t="str">
        <f t="shared" si="2"/>
        <v>FH.Ntr.74</v>
      </c>
      <c r="F83" s="321" t="s">
        <v>2325</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53">
        <v>75</v>
      </c>
      <c r="E84" s="64" t="str">
        <f t="shared" si="2"/>
        <v>FH.Ntr.75</v>
      </c>
      <c r="F84" s="321" t="s">
        <v>2326</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53">
        <v>76</v>
      </c>
      <c r="E85" s="64" t="str">
        <f t="shared" si="2"/>
        <v>FH.Ntr.76</v>
      </c>
      <c r="F85" s="321" t="s">
        <v>2327</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53">
        <v>77</v>
      </c>
      <c r="E86" s="64" t="str">
        <f t="shared" si="2"/>
        <v>FH.Ntr.77</v>
      </c>
      <c r="F86" s="321" t="s">
        <v>2328</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2169</v>
      </c>
      <c r="B87" s="356" t="s">
        <v>70</v>
      </c>
      <c r="C87" s="356"/>
      <c r="D87" s="353">
        <v>78</v>
      </c>
      <c r="E87" s="64" t="str">
        <f t="shared" si="2"/>
        <v>FH.Ntr.78</v>
      </c>
      <c r="F87" s="321" t="s">
        <v>2329</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2169</v>
      </c>
      <c r="B88" s="356" t="s">
        <v>70</v>
      </c>
      <c r="C88" s="356"/>
      <c r="D88" s="353">
        <v>79</v>
      </c>
      <c r="E88" s="64" t="str">
        <f t="shared" si="2"/>
        <v>FH.Ntr.79</v>
      </c>
      <c r="F88" s="321" t="s">
        <v>2330</v>
      </c>
      <c r="G88" s="321" t="str">
        <f>VLOOKUP($E88,TaskValues_ref!$E:$Z,3,FALSE)</f>
        <v>Clinical</v>
      </c>
      <c r="H88" s="321" t="str">
        <f>VLOOKUP($E88,TaskValues_ref!$E:$Z,4,FALSE)</f>
        <v>Child Preventive</v>
      </c>
      <c r="I88" s="321" t="str">
        <f>VLOOKUP($E88,TaskValues_ref!$E:$Z,5,FALSE)</f>
        <v>Nutrition</v>
      </c>
      <c r="J88" s="320" t="str">
        <f>VLOOKUP($E88,TaskValues_ref!$E:$Z,6,FALSE)</f>
        <v>births</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2169</v>
      </c>
      <c r="B89" s="356" t="s">
        <v>70</v>
      </c>
      <c r="C89" s="356"/>
      <c r="D89" s="353">
        <v>80</v>
      </c>
      <c r="E89" s="64" t="str">
        <f t="shared" si="2"/>
        <v>FH.Ntr.80</v>
      </c>
      <c r="F89" s="321" t="s">
        <v>2331</v>
      </c>
      <c r="G89" s="321" t="str">
        <f>VLOOKUP($E89,TaskValues_ref!$E:$Z,3,FALSE)</f>
        <v>Clinical</v>
      </c>
      <c r="H89" s="321" t="str">
        <f>VLOOKUP($E89,TaskValues_ref!$E:$Z,4,FALSE)</f>
        <v>Child Acute</v>
      </c>
      <c r="I89" s="321" t="str">
        <f>VLOOKUP($E89,TaskValues_ref!$E:$Z,5,FALSE)</f>
        <v>Nutrition</v>
      </c>
      <c r="J89" s="320" t="str">
        <f>VLOOKUP($E89,TaskValues_ref!$E:$Z,6,FALSE)</f>
        <v>1-4</v>
      </c>
      <c r="K89" s="321" t="str">
        <f>VLOOKUP($E89,TaskValues_ref!$E:$Z,10,FALSE)</f>
        <v>National</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2169</v>
      </c>
      <c r="B90" s="356" t="s">
        <v>70</v>
      </c>
      <c r="C90" s="356"/>
      <c r="D90" s="372">
        <v>81</v>
      </c>
      <c r="E90" s="64" t="str">
        <f t="shared" si="2"/>
        <v>FH.Ntr.81</v>
      </c>
      <c r="F90" s="321" t="s">
        <v>2332</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2169</v>
      </c>
      <c r="B91" s="356" t="s">
        <v>70</v>
      </c>
      <c r="C91" s="356"/>
      <c r="D91" s="372">
        <v>82</v>
      </c>
      <c r="E91" s="64" t="str">
        <f t="shared" si="2"/>
        <v>FH.Ntr.82</v>
      </c>
      <c r="F91" s="321" t="s">
        <v>2333</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2169</v>
      </c>
      <c r="B92" s="356" t="s">
        <v>70</v>
      </c>
      <c r="C92" s="356"/>
      <c r="D92" s="372">
        <v>83</v>
      </c>
      <c r="E92" s="64" t="str">
        <f t="shared" si="2"/>
        <v>FH.Ntr.83</v>
      </c>
      <c r="F92" s="321" t="s">
        <v>2335</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2169</v>
      </c>
      <c r="B93" s="356" t="s">
        <v>70</v>
      </c>
      <c r="C93" s="356"/>
      <c r="D93" s="372">
        <v>84</v>
      </c>
      <c r="E93" s="64" t="str">
        <f t="shared" si="2"/>
        <v>FH.Ntr.84</v>
      </c>
      <c r="F93" s="321" t="s">
        <v>2334</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2169</v>
      </c>
      <c r="B94" s="356" t="s">
        <v>70</v>
      </c>
      <c r="C94" s="356"/>
      <c r="D94" s="372">
        <v>85</v>
      </c>
      <c r="E94" s="64" t="str">
        <f t="shared" si="2"/>
        <v>FH.Ntr.85</v>
      </c>
      <c r="F94" s="321" t="s">
        <v>2336</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2169</v>
      </c>
      <c r="B95" s="356" t="s">
        <v>70</v>
      </c>
      <c r="C95" s="356"/>
      <c r="D95" s="372">
        <v>86</v>
      </c>
      <c r="E95" s="64" t="str">
        <f t="shared" si="2"/>
        <v>FH.Ntr.86</v>
      </c>
      <c r="F95" s="321" t="s">
        <v>2337</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2350</v>
      </c>
      <c r="B96" s="357" t="s">
        <v>2348</v>
      </c>
      <c r="C96" s="357" t="s">
        <v>2349</v>
      </c>
      <c r="E96" s="64" t="s">
        <v>2561</v>
      </c>
      <c r="F96" s="321" t="s">
        <v>2563</v>
      </c>
      <c r="G96" s="321" t="str">
        <f>VLOOKUP($E96,TaskValues_ref!$E:$Z,3,FALSE)</f>
        <v>Clinical</v>
      </c>
      <c r="H96" s="321" t="str">
        <f>VLOOKUP($E96,TaskValues_ref!$E:$Z,4,FALSE)</f>
        <v>Adult 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2350</v>
      </c>
      <c r="B97" s="357" t="s">
        <v>2348</v>
      </c>
      <c r="C97" s="357" t="s">
        <v>2349</v>
      </c>
      <c r="E97" s="64" t="s">
        <v>2562</v>
      </c>
      <c r="F97" s="321" t="s">
        <v>2564</v>
      </c>
      <c r="G97" s="321" t="str">
        <f>VLOOKUP($E97,TaskValues_ref!$E:$Z,3,FALSE)</f>
        <v>Clinical</v>
      </c>
      <c r="H97" s="321" t="str">
        <f>VLOOKUP($E97,TaskValues_ref!$E:$Z,4,FALSE)</f>
        <v>Adult 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2350</v>
      </c>
      <c r="B98" s="357" t="s">
        <v>2348</v>
      </c>
      <c r="C98" s="357" t="s">
        <v>2349</v>
      </c>
      <c r="D98" s="66">
        <v>94</v>
      </c>
      <c r="E98" s="64" t="str">
        <f t="shared" ref="E98:E105" si="3">_xlfn.CONCAT("DPC.STI.",D98)</f>
        <v>DPC.STI.94</v>
      </c>
      <c r="F98" s="319" t="s">
        <v>2352</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2350</v>
      </c>
      <c r="B99" s="357" t="s">
        <v>2348</v>
      </c>
      <c r="C99" s="357" t="s">
        <v>2349</v>
      </c>
      <c r="D99" s="66">
        <v>95</v>
      </c>
      <c r="E99" s="64" t="str">
        <f t="shared" si="3"/>
        <v>DPC.STI.95</v>
      </c>
      <c r="F99" s="319" t="s">
        <v>2353</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2350</v>
      </c>
      <c r="B100" s="357" t="s">
        <v>2348</v>
      </c>
      <c r="C100" s="357" t="s">
        <v>2349</v>
      </c>
      <c r="D100" s="66">
        <v>96</v>
      </c>
      <c r="E100" s="64" t="str">
        <f t="shared" si="3"/>
        <v>DPC.STI.96</v>
      </c>
      <c r="F100" s="321" t="s">
        <v>2354</v>
      </c>
      <c r="G100" s="321" t="str">
        <f>VLOOKUP($E100,TaskValues_ref!$E:$Z,3,FALSE)</f>
        <v>Clinical</v>
      </c>
      <c r="H100" s="321" t="str">
        <f>VLOOKUP($E100,TaskValues_ref!$E:$Z,4,FALSE)</f>
        <v>Adult 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2350</v>
      </c>
      <c r="B101" s="357" t="s">
        <v>2348</v>
      </c>
      <c r="C101" s="357" t="s">
        <v>2349</v>
      </c>
      <c r="D101" s="66">
        <v>97</v>
      </c>
      <c r="E101" s="64" t="str">
        <f t="shared" si="3"/>
        <v>DPC.STI.97</v>
      </c>
      <c r="F101" s="321" t="s">
        <v>2358</v>
      </c>
      <c r="G101" s="321" t="str">
        <f>VLOOKUP($E101,TaskValues_ref!$E:$Z,3,FALSE)</f>
        <v>Clinical</v>
      </c>
      <c r="H101" s="321" t="str">
        <f>VLOOKUP($E101,TaskValues_ref!$E:$Z,4,FALSE)</f>
        <v>Adult Acute</v>
      </c>
      <c r="I101" s="321" t="str">
        <f>VLOOKUP($E101,TaskValues_ref!$E:$Z,5,FALSE)</f>
        <v>HIV</v>
      </c>
      <c r="J101" s="320" t="str">
        <f>VLOOKUP($E101,TaskValues_ref!$E:$Z,6,FALSE)</f>
        <v>adults 18+</v>
      </c>
      <c r="K101" s="321" t="str">
        <f>VLOOKUP($E101,TaskValues_ref!$E:$Z,10,FALSE)</f>
        <v>National</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2350</v>
      </c>
      <c r="B102" s="357" t="s">
        <v>2348</v>
      </c>
      <c r="C102" s="357" t="s">
        <v>2349</v>
      </c>
      <c r="D102" s="66">
        <v>98</v>
      </c>
      <c r="E102" s="64" t="str">
        <f t="shared" si="3"/>
        <v>DPC.STI.98</v>
      </c>
      <c r="F102" s="321" t="s">
        <v>2359</v>
      </c>
      <c r="G102" s="321" t="str">
        <f>VLOOKUP($E102,TaskValues_ref!$E:$Z,3,FALSE)</f>
        <v>Clinical</v>
      </c>
      <c r="H102" s="321" t="str">
        <f>VLOOKUP($E102,TaskValues_ref!$E:$Z,4,FALSE)</f>
        <v>Adult Acute</v>
      </c>
      <c r="I102" s="321" t="str">
        <f>VLOOKUP($E102,TaskValues_ref!$E:$Z,5,FALSE)</f>
        <v>HIV</v>
      </c>
      <c r="J102" s="320" t="str">
        <f>VLOOKUP($E102,TaskValues_ref!$E:$Z,6,FALSE)</f>
        <v>adults 18+</v>
      </c>
      <c r="K102" s="321" t="str">
        <f>VLOOKUP($E102,TaskValues_ref!$E:$Z,10,FALSE)</f>
        <v>National</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2350</v>
      </c>
      <c r="B103" s="357" t="s">
        <v>2348</v>
      </c>
      <c r="C103" s="357" t="s">
        <v>2349</v>
      </c>
      <c r="D103" s="66">
        <v>99</v>
      </c>
      <c r="E103" s="64" t="str">
        <f t="shared" si="3"/>
        <v>DPC.STI.99</v>
      </c>
      <c r="F103" s="321" t="s">
        <v>2355</v>
      </c>
      <c r="G103" s="321" t="str">
        <f>VLOOKUP($E103,TaskValues_ref!$E:$Z,3,FALSE)</f>
        <v>Clinical</v>
      </c>
      <c r="H103" s="321" t="str">
        <f>VLOOKUP($E103,TaskValues_ref!$E:$Z,4,FALSE)</f>
        <v>Adult 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2350</v>
      </c>
      <c r="B104" s="357" t="s">
        <v>2348</v>
      </c>
      <c r="C104" s="357" t="s">
        <v>2349</v>
      </c>
      <c r="D104" s="66">
        <v>100</v>
      </c>
      <c r="E104" s="64" t="str">
        <f t="shared" si="3"/>
        <v>DPC.STI.100</v>
      </c>
      <c r="F104" s="321" t="s">
        <v>2356</v>
      </c>
      <c r="G104" s="321" t="str">
        <f>VLOOKUP($E104,TaskValues_ref!$E:$Z,3,FALSE)</f>
        <v>Clinical</v>
      </c>
      <c r="H104" s="321" t="str">
        <f>VLOOKUP($E104,TaskValues_ref!$E:$Z,4,FALSE)</f>
        <v>Adult Acute</v>
      </c>
      <c r="I104" s="321" t="str">
        <f>VLOOKUP($E104,TaskValues_ref!$E:$Z,5,FALSE)</f>
        <v>HIV</v>
      </c>
      <c r="J104" s="320" t="str">
        <f>VLOOKUP($E104,TaskValues_ref!$E:$Z,6,FALSE)</f>
        <v>adults 18+</v>
      </c>
      <c r="K104" s="321" t="str">
        <f>VLOOKUP($E104,TaskValues_ref!$E:$Z,10,FALSE)</f>
        <v>National</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2350</v>
      </c>
      <c r="B105" s="357" t="s">
        <v>2348</v>
      </c>
      <c r="C105" s="357" t="s">
        <v>2349</v>
      </c>
      <c r="D105" s="66">
        <v>101</v>
      </c>
      <c r="E105" s="64" t="str">
        <f t="shared" si="3"/>
        <v>DPC.STI.101</v>
      </c>
      <c r="F105" s="321" t="s">
        <v>2357</v>
      </c>
      <c r="G105" s="321" t="str">
        <f>VLOOKUP($E105,TaskValues_ref!$E:$Z,3,FALSE)</f>
        <v>Clinical</v>
      </c>
      <c r="H105" s="321" t="str">
        <f>VLOOKUP($E105,TaskValues_ref!$E:$Z,4,FALSE)</f>
        <v>Adult 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2350</v>
      </c>
      <c r="B106" s="357" t="s">
        <v>2348</v>
      </c>
      <c r="C106" s="357" t="s">
        <v>69</v>
      </c>
      <c r="D106" s="66">
        <v>102</v>
      </c>
      <c r="E106" s="64" t="str">
        <f>_xlfn.CONCAT("DPC.Mlr.",D106)</f>
        <v>DPC.Mlr.102</v>
      </c>
      <c r="F106" s="321" t="s">
        <v>2363</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10</v>
      </c>
      <c r="R106" t="str">
        <f>IF(VLOOKUP($E106,TaskValues_ref!$E:$Z,19,FALSE)=0,"",VLOOKUP($E106,TaskValues_ref!$E:$Z,19,FALSE))</f>
        <v/>
      </c>
      <c r="S106" t="str">
        <f>IF(VLOOKUP($E106,TaskValues_ref!$E:$Z,20,FALSE)=0,"",VLOOKUP($E106,TaskValues_ref!$E:$Z,20,FALSE))</f>
        <v/>
      </c>
    </row>
    <row r="107" spans="1:19" x14ac:dyDescent="0.35">
      <c r="A107" s="357" t="s">
        <v>2350</v>
      </c>
      <c r="B107" s="357" t="s">
        <v>2348</v>
      </c>
      <c r="C107" s="357" t="s">
        <v>69</v>
      </c>
      <c r="D107" s="66">
        <v>103</v>
      </c>
      <c r="E107" s="64" t="s">
        <v>2367</v>
      </c>
      <c r="F107" s="321" t="s">
        <v>2372</v>
      </c>
      <c r="G107" s="321" t="str">
        <f>VLOOKUP($E107,TaskValues_ref!$E:$Z,3,FALSE)</f>
        <v>Clinical</v>
      </c>
      <c r="H107" s="321" t="str">
        <f>VLOOKUP($E107,TaskValues_ref!$E:$Z,4,FALSE)</f>
        <v>Adult 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2350</v>
      </c>
      <c r="B108" s="357" t="s">
        <v>2348</v>
      </c>
      <c r="C108" s="357" t="s">
        <v>69</v>
      </c>
      <c r="D108" s="66">
        <v>103</v>
      </c>
      <c r="E108" s="64" t="s">
        <v>2368</v>
      </c>
      <c r="F108" s="321" t="s">
        <v>2373</v>
      </c>
      <c r="G108" s="321" t="str">
        <f>VLOOKUP($E108,TaskValues_ref!$E:$Z,3,FALSE)</f>
        <v>Clinical</v>
      </c>
      <c r="H108" s="321" t="str">
        <f>VLOOKUP($E108,TaskValues_ref!$E:$Z,4,FALSE)</f>
        <v>Child 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2350</v>
      </c>
      <c r="B109" s="357" t="s">
        <v>2348</v>
      </c>
      <c r="C109" s="357" t="s">
        <v>69</v>
      </c>
      <c r="D109" s="66">
        <v>103</v>
      </c>
      <c r="E109" s="64" t="s">
        <v>2371</v>
      </c>
      <c r="F109" s="321" t="s">
        <v>2374</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2350</v>
      </c>
      <c r="B110" s="357" t="s">
        <v>2348</v>
      </c>
      <c r="C110" s="357" t="s">
        <v>69</v>
      </c>
      <c r="D110" s="66">
        <v>104</v>
      </c>
      <c r="E110" s="64" t="s">
        <v>2369</v>
      </c>
      <c r="F110" s="321" t="s">
        <v>2375</v>
      </c>
      <c r="G110" s="321" t="str">
        <f>VLOOKUP($E110,TaskValues_ref!$E:$Z,3,FALSE)</f>
        <v>Clinical</v>
      </c>
      <c r="H110" s="321" t="str">
        <f>VLOOKUP($E110,TaskValues_ref!$E:$Z,4,FALSE)</f>
        <v>Adult 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2350</v>
      </c>
      <c r="B111" s="357" t="s">
        <v>2348</v>
      </c>
      <c r="C111" s="357" t="s">
        <v>69</v>
      </c>
      <c r="D111" s="66">
        <v>104</v>
      </c>
      <c r="E111" s="64" t="s">
        <v>2370</v>
      </c>
      <c r="F111" s="321" t="s">
        <v>2376</v>
      </c>
      <c r="G111" s="321" t="str">
        <f>VLOOKUP($E111,TaskValues_ref!$E:$Z,3,FALSE)</f>
        <v>Clinical</v>
      </c>
      <c r="H111" s="321" t="str">
        <f>VLOOKUP($E111,TaskValues_ref!$E:$Z,4,FALSE)</f>
        <v>Child 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2350</v>
      </c>
      <c r="B112" s="357" t="s">
        <v>2348</v>
      </c>
      <c r="C112" s="357" t="s">
        <v>69</v>
      </c>
      <c r="D112" s="66">
        <v>105</v>
      </c>
      <c r="E112" s="64" t="str">
        <f>_xlfn.CONCAT("DPC.Mlr.",D112)</f>
        <v>DPC.Mlr.105</v>
      </c>
      <c r="F112" s="321" t="s">
        <v>2364</v>
      </c>
      <c r="G112" s="321" t="str">
        <f>VLOOKUP($E112,TaskValues_ref!$E:$Z,3,FALSE)</f>
        <v>Surveillance</v>
      </c>
      <c r="H112" s="321" t="str">
        <f>VLOOKUP($E112,TaskValues_ref!$E:$Z,4,FALSE)</f>
        <v>Public Health</v>
      </c>
      <c r="I112" s="321" t="str">
        <f>VLOOKUP($E112,TaskValues_ref!$E:$Z,5,FALSE)</f>
        <v>Malaria</v>
      </c>
      <c r="J112" s="320" t="str">
        <f>VLOOKUP($E112,TaskValues_ref!$E:$Z,6,FALSE)</f>
        <v>-</v>
      </c>
      <c r="K112" s="321" t="str">
        <f>VLOOKUP($E112,TaskValues_ref!$E:$Z,10,FALSE)</f>
        <v>National</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2350</v>
      </c>
      <c r="B113" s="357" t="s">
        <v>2348</v>
      </c>
      <c r="C113" s="357" t="s">
        <v>69</v>
      </c>
      <c r="D113" s="66">
        <v>106</v>
      </c>
      <c r="E113" s="64" t="str">
        <f>_xlfn.CONCAT("DPC.Mlr.",D113)</f>
        <v>DPC.Mlr.106</v>
      </c>
      <c r="F113" s="321" t="s">
        <v>2353</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2350</v>
      </c>
      <c r="B114" s="357" t="s">
        <v>2348</v>
      </c>
      <c r="C114" s="357" t="s">
        <v>69</v>
      </c>
      <c r="D114" s="66">
        <v>107</v>
      </c>
      <c r="E114" s="64" t="str">
        <f>_xlfn.CONCAT("DPC.Mlr.",D114)</f>
        <v>DPC.Mlr.107</v>
      </c>
      <c r="F114" s="321" t="s">
        <v>2256</v>
      </c>
      <c r="G114" s="321" t="str">
        <f>VLOOKUP($E114,TaskValues_ref!$E:$Z,3,FALSE)</f>
        <v>Surveillance</v>
      </c>
      <c r="H114" s="321" t="str">
        <f>VLOOKUP($E114,TaskValues_ref!$E:$Z,4,FALSE)</f>
        <v>Public Health</v>
      </c>
      <c r="I114" s="321" t="str">
        <f>VLOOKUP($E114,TaskValues_ref!$E:$Z,5,FALSE)</f>
        <v>Malaria</v>
      </c>
      <c r="J114" s="320" t="str">
        <f>VLOOKUP($E114,TaskValues_ref!$E:$Z,6,FALSE)</f>
        <v>-</v>
      </c>
      <c r="K114" s="321" t="str">
        <f>VLOOKUP($E114,TaskValues_ref!$E:$Z,10,FALSE)</f>
        <v>National</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2350</v>
      </c>
      <c r="B115" s="357" t="s">
        <v>2348</v>
      </c>
      <c r="C115" s="357" t="s">
        <v>2380</v>
      </c>
      <c r="D115" s="66">
        <v>108</v>
      </c>
      <c r="E115" s="64" t="s">
        <v>2386</v>
      </c>
      <c r="F115" s="321" t="s">
        <v>2388</v>
      </c>
      <c r="G115" s="321" t="str">
        <f>VLOOKUP($E115,TaskValues_ref!$E:$Z,3,FALSE)</f>
        <v>Clinical</v>
      </c>
      <c r="H115" s="321" t="str">
        <f>VLOOKUP($E115,TaskValues_ref!$E:$Z,4,FALSE)</f>
        <v>Adult 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2350</v>
      </c>
      <c r="B116" s="357" t="s">
        <v>2348</v>
      </c>
      <c r="C116" s="357" t="s">
        <v>2380</v>
      </c>
      <c r="D116" s="66">
        <v>108</v>
      </c>
      <c r="E116" s="64" t="s">
        <v>2387</v>
      </c>
      <c r="F116" s="321" t="s">
        <v>2389</v>
      </c>
      <c r="G116" s="321" t="str">
        <f>VLOOKUP($E116,TaskValues_ref!$E:$Z,3,FALSE)</f>
        <v>Clinical</v>
      </c>
      <c r="H116" s="321" t="str">
        <f>VLOOKUP($E116,TaskValues_ref!$E:$Z,4,FALSE)</f>
        <v>Adult 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2350</v>
      </c>
      <c r="B117" s="357" t="s">
        <v>2348</v>
      </c>
      <c r="C117" s="357" t="s">
        <v>2380</v>
      </c>
      <c r="D117" s="66">
        <v>109</v>
      </c>
      <c r="E117" s="64" t="str">
        <f>_xlfn.CONCAT("DPC.TB.",D117)</f>
        <v>DPC.TB.109</v>
      </c>
      <c r="F117" s="321" t="s">
        <v>2382</v>
      </c>
      <c r="G117" s="321" t="str">
        <f>VLOOKUP($E117,TaskValues_ref!$E:$Z,3,FALSE)</f>
        <v>Clinical</v>
      </c>
      <c r="H117" s="321" t="str">
        <f>VLOOKUP($E117,TaskValues_ref!$E:$Z,4,FALSE)</f>
        <v>Adult 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2350</v>
      </c>
      <c r="B118" s="357" t="s">
        <v>2348</v>
      </c>
      <c r="C118" s="357" t="s">
        <v>2380</v>
      </c>
      <c r="D118" s="66">
        <v>110</v>
      </c>
      <c r="E118" s="64" t="str">
        <f>_xlfn.CONCAT("DPC.TB.",D118)</f>
        <v>DPC.TB.110</v>
      </c>
      <c r="F118" s="321" t="s">
        <v>2383</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2350</v>
      </c>
      <c r="B119" s="357" t="s">
        <v>2391</v>
      </c>
      <c r="C119" s="357" t="s">
        <v>2392</v>
      </c>
      <c r="D119" s="66">
        <v>112</v>
      </c>
      <c r="E119" s="64" t="s">
        <v>2396</v>
      </c>
      <c r="F119" s="319" t="s">
        <v>2393</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2350</v>
      </c>
      <c r="B120" s="357" t="s">
        <v>2391</v>
      </c>
      <c r="C120" s="357" t="s">
        <v>2392</v>
      </c>
      <c r="D120" s="66">
        <v>113</v>
      </c>
      <c r="E120" s="64" t="s">
        <v>2397</v>
      </c>
      <c r="F120" s="319" t="s">
        <v>2394</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2350</v>
      </c>
      <c r="B121" s="357" t="s">
        <v>2391</v>
      </c>
      <c r="C121" s="357" t="s">
        <v>2392</v>
      </c>
      <c r="D121" s="66">
        <v>114</v>
      </c>
      <c r="E121" s="64" t="s">
        <v>2398</v>
      </c>
      <c r="F121" s="319" t="s">
        <v>2395</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2350</v>
      </c>
      <c r="B122" s="357" t="s">
        <v>2391</v>
      </c>
      <c r="C122" s="357" t="s">
        <v>2399</v>
      </c>
      <c r="D122" s="66">
        <v>115</v>
      </c>
      <c r="E122" s="64" t="str">
        <f>_xlfn.CONCAT("DPC.Cncr.",D122)</f>
        <v>DPC.Cncr.115</v>
      </c>
      <c r="F122" s="321" t="s">
        <v>2400</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2350</v>
      </c>
      <c r="B123" s="357" t="s">
        <v>2391</v>
      </c>
      <c r="C123" s="357" t="s">
        <v>2399</v>
      </c>
      <c r="D123" s="66">
        <v>116</v>
      </c>
      <c r="E123" s="64" t="str">
        <f>_xlfn.CONCAT("DPC.Cncr.",D123)</f>
        <v>DPC.Cncr.116</v>
      </c>
      <c r="F123" s="321" t="s">
        <v>2404</v>
      </c>
      <c r="G123" s="321" t="str">
        <f>VLOOKUP($E123,TaskValues_ref!$E:$Z,3,FALSE)</f>
        <v>Clinical</v>
      </c>
      <c r="H123" s="321" t="str">
        <f>VLOOKUP($E123,TaskValues_ref!$E:$Z,4,FALSE)</f>
        <v>Adult 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2350</v>
      </c>
      <c r="B124" s="357" t="s">
        <v>2391</v>
      </c>
      <c r="C124" s="357" t="s">
        <v>2399</v>
      </c>
      <c r="D124" s="66">
        <v>117</v>
      </c>
      <c r="E124" s="64" t="str">
        <f>_xlfn.CONCAT("DPC.Cncr.",D124)</f>
        <v>DPC.Cncr.117</v>
      </c>
      <c r="F124" s="321" t="s">
        <v>2401</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2350</v>
      </c>
      <c r="B125" s="357" t="s">
        <v>2391</v>
      </c>
      <c r="C125" s="357" t="s">
        <v>2399</v>
      </c>
      <c r="D125" s="66">
        <v>118</v>
      </c>
      <c r="E125" s="64" t="str">
        <f>_xlfn.CONCAT("DPC.Cncr.",D125)</f>
        <v>DPC.Cncr.118</v>
      </c>
      <c r="F125" s="321" t="s">
        <v>2402</v>
      </c>
      <c r="G125" s="321" t="str">
        <f>VLOOKUP($E125,TaskValues_ref!$E:$Z,3,FALSE)</f>
        <v>Clinical</v>
      </c>
      <c r="H125" s="321" t="str">
        <f>VLOOKUP($E125,TaskValues_ref!$E:$Z,4,FALSE)</f>
        <v>Adult 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2350</v>
      </c>
      <c r="B126" s="357" t="s">
        <v>2391</v>
      </c>
      <c r="C126" s="357" t="s">
        <v>2399</v>
      </c>
      <c r="D126" s="66">
        <v>119</v>
      </c>
      <c r="E126" s="64" t="str">
        <f>_xlfn.CONCAT("DPC.Cncr.",D126)</f>
        <v>DPC.Cncr.119</v>
      </c>
      <c r="F126" s="321" t="s">
        <v>2403</v>
      </c>
      <c r="G126" s="321" t="str">
        <f>VLOOKUP($E126,TaskValues_ref!$E:$Z,3,FALSE)</f>
        <v>Clinical</v>
      </c>
      <c r="H126" s="321" t="str">
        <f>VLOOKUP($E126,TaskValues_ref!$E:$Z,4,FALSE)</f>
        <v>Adult 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6</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2350</v>
      </c>
      <c r="B127" s="357" t="s">
        <v>2391</v>
      </c>
      <c r="C127" s="357" t="s">
        <v>2406</v>
      </c>
      <c r="D127" s="66">
        <v>120</v>
      </c>
      <c r="E127" s="64" t="str">
        <f>_xlfn.CONCAT("DPC.Hyp.",D127)</f>
        <v>DPC.Hyp.120</v>
      </c>
      <c r="F127" s="321" t="s">
        <v>2410</v>
      </c>
      <c r="G127" s="321" t="str">
        <f>VLOOKUP($E127,TaskValues_ref!$E:$Z,3,FALSE)</f>
        <v>Clinical</v>
      </c>
      <c r="H127" s="321" t="str">
        <f>VLOOKUP($E127,TaskValues_ref!$E:$Z,4,FALSE)</f>
        <v>Adult Preventive</v>
      </c>
      <c r="I127" s="321" t="str">
        <f>VLOOKUP($E127,TaskValues_ref!$E:$Z,5,FALSE)</f>
        <v>NCDs</v>
      </c>
      <c r="J127" s="320" t="str">
        <f>VLOOKUP($E127,TaskValues_ref!$E:$Z,6,FALSE)</f>
        <v>50 yo adults</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t="str">
        <f>IF(VLOOKUP($E127,TaskValues_ref!$E:$Z,16,FALSE)=0,"",VLOOKUP($E127,TaskValues_ref!$E:$Z,16,FALSE))</f>
        <v/>
      </c>
      <c r="P127">
        <f>IF(VLOOKUP($E127,TaskValues_ref!$E:$Z,17,FALSE)=0,"",VLOOKUP($E127,TaskValues_ref!$E:$Z,17,FALSE))</f>
        <v>1</v>
      </c>
      <c r="Q127">
        <f>IF(VLOOKUP($E127,TaskValues_ref!$E:$Z,18,FALSE)=0,"",VLOOKUP($E127,TaskValues_ref!$E:$Z,18,FALSE))</f>
        <v>10</v>
      </c>
      <c r="R127" t="str">
        <f>IF(VLOOKUP($E127,TaskValues_ref!$E:$Z,19,FALSE)=0,"",VLOOKUP($E127,TaskValues_ref!$E:$Z,19,FALSE))</f>
        <v/>
      </c>
      <c r="S127" t="str">
        <f>IF(VLOOKUP($E127,TaskValues_ref!$E:$Z,20,FALSE)=0,"",VLOOKUP($E127,TaskValues_ref!$E:$Z,20,FALSE))</f>
        <v/>
      </c>
    </row>
    <row r="128" spans="1:19" x14ac:dyDescent="0.35">
      <c r="A128" s="357" t="s">
        <v>2350</v>
      </c>
      <c r="B128" s="357" t="s">
        <v>2391</v>
      </c>
      <c r="C128" s="357" t="s">
        <v>2406</v>
      </c>
      <c r="D128" s="66">
        <v>121</v>
      </c>
      <c r="E128" s="64" t="str">
        <f>_xlfn.CONCAT("DPC.Hyp.",D128)</f>
        <v>DPC.Hyp.121</v>
      </c>
      <c r="F128" s="321" t="s">
        <v>2411</v>
      </c>
      <c r="G128" s="321" t="str">
        <f>VLOOKUP($E128,TaskValues_ref!$E:$Z,3,FALSE)</f>
        <v>Clinical</v>
      </c>
      <c r="H128" s="321" t="str">
        <f>VLOOKUP($E128,TaskValues_ref!$E:$Z,4,FALSE)</f>
        <v>Adult Preventive</v>
      </c>
      <c r="I128" s="321" t="str">
        <f>VLOOKUP($E128,TaskValues_ref!$E:$Z,5,FALSE)</f>
        <v>NCDs</v>
      </c>
      <c r="J128" s="320" t="str">
        <f>VLOOKUP($E128,TaskValues_ref!$E:$Z,6,FALSE)</f>
        <v>50 yo adults</v>
      </c>
      <c r="K128" s="321" t="str">
        <f>VLOOKUP($E128,TaskValues_ref!$E:$Z,10,FALSE)</f>
        <v>National</v>
      </c>
      <c r="L128" s="195">
        <f>IF(VLOOKUP($E128,TaskValues_ref!$E:$Z,11,FALSE)=0,"",VLOOKUP($E128,TaskValues_ref!$E:$Z,11,FALSE))</f>
        <v>0.19600000000000001</v>
      </c>
      <c r="M128" s="321" t="str">
        <f>IF(VLOOKUP($E128,TaskValues_ref!$E:$Z,13,FALSE)=0,"",VLOOKUP($E128,TaskValues_ref!$E:$Z,13,FALSE))</f>
        <v/>
      </c>
      <c r="N128" s="89">
        <f>IF(VLOOKUP($E128,TaskValues_ref!$E:$Z,15,FALSE)=0,"",VLOOKUP($E128,TaskValues_ref!$E:$Z,15,FALSE))</f>
        <v>1.0149999999999999</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2350</v>
      </c>
      <c r="B129" s="357" t="s">
        <v>2391</v>
      </c>
      <c r="C129" s="357" t="s">
        <v>2406</v>
      </c>
      <c r="D129" s="66">
        <v>122</v>
      </c>
      <c r="E129" s="64" t="str">
        <f>_xlfn.CONCAT("DPC.Hyp.",D129)</f>
        <v>DPC.Hyp.122</v>
      </c>
      <c r="F129" s="321" t="s">
        <v>2412</v>
      </c>
      <c r="G129" s="321" t="str">
        <f>VLOOKUP($E129,TaskValues_ref!$E:$Z,3,FALSE)</f>
        <v>Clinical</v>
      </c>
      <c r="H129" s="321" t="str">
        <f>VLOOKUP($E129,TaskValues_ref!$E:$Z,4,FALSE)</f>
        <v>Adult 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t="str">
        <f>IF(VLOOKUP($E129,TaskValues_ref!$E:$Z,13,FALSE)=0,"",VLOOKUP($E129,TaskValues_ref!$E:$Z,13,FALSE))</f>
        <v/>
      </c>
      <c r="N129" s="89">
        <f>IF(VLOOKUP($E129,TaskValues_ref!$E:$Z,15,FALSE)=0,"",VLOOKUP($E129,TaskValues_ref!$E:$Z,15,FALSE))</f>
        <v>1.0149999999999999</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2350</v>
      </c>
      <c r="B130" s="357" t="s">
        <v>2391</v>
      </c>
      <c r="C130" s="357" t="s">
        <v>524</v>
      </c>
      <c r="D130" s="66">
        <v>123</v>
      </c>
      <c r="E130" s="64" t="str">
        <f>_xlfn.CONCAT("DPC.Dbt.",D130)</f>
        <v>DPC.Dbt.123</v>
      </c>
      <c r="F130" s="321" t="s">
        <v>2410</v>
      </c>
      <c r="G130" s="321" t="str">
        <f>VLOOKUP($E130,TaskValues_ref!$E:$Z,3,FALSE)</f>
        <v>Clinical</v>
      </c>
      <c r="H130" s="321" t="str">
        <f>VLOOKUP($E130,TaskValues_ref!$E:$Z,4,FALSE)</f>
        <v>Adult Preventive</v>
      </c>
      <c r="I130" s="321" t="str">
        <f>VLOOKUP($E130,TaskValues_ref!$E:$Z,5,FALSE)</f>
        <v>NCDs</v>
      </c>
      <c r="J130" s="320" t="str">
        <f>VLOOKUP($E130,TaskValues_ref!$E:$Z,6,FALSE)</f>
        <v>50 yo adults</v>
      </c>
      <c r="K130" s="321" t="str">
        <f>VLOOKUP($E130,TaskValues_ref!$E:$Z,10,FALSE)</f>
        <v>National</v>
      </c>
      <c r="L130" s="195" t="str">
        <f>IF(VLOOKUP($E130,TaskValues_ref!$E:$Z,11,FALSE)=0,"",VLOOKUP($E130,TaskValues_ref!$E:$Z,11,FALSE))</f>
        <v/>
      </c>
      <c r="M130" s="321"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10</v>
      </c>
      <c r="R130" t="str">
        <f>IF(VLOOKUP($E130,TaskValues_ref!$E:$Z,19,FALSE)=0,"",VLOOKUP($E130,TaskValues_ref!$E:$Z,19,FALSE))</f>
        <v/>
      </c>
      <c r="S130" t="str">
        <f>IF(VLOOKUP($E130,TaskValues_ref!$E:$Z,20,FALSE)=0,"",VLOOKUP($E130,TaskValues_ref!$E:$Z,20,FALSE))</f>
        <v/>
      </c>
    </row>
    <row r="131" spans="1:19" x14ac:dyDescent="0.35">
      <c r="A131" s="357" t="s">
        <v>2350</v>
      </c>
      <c r="B131" s="357" t="s">
        <v>2391</v>
      </c>
      <c r="C131" s="357" t="s">
        <v>524</v>
      </c>
      <c r="D131" s="66">
        <v>124</v>
      </c>
      <c r="E131" s="64" t="str">
        <f>_xlfn.CONCAT("DPC.Dbt.",D131)</f>
        <v>DPC.Dbt.124</v>
      </c>
      <c r="F131" s="321" t="s">
        <v>2413</v>
      </c>
      <c r="G131" s="321" t="str">
        <f>VLOOKUP($E131,TaskValues_ref!$E:$Z,3,FALSE)</f>
        <v>Clinical</v>
      </c>
      <c r="H131" s="321" t="str">
        <f>VLOOKUP($E131,TaskValues_ref!$E:$Z,4,FALSE)</f>
        <v>Adult Preventive</v>
      </c>
      <c r="I131" s="321" t="str">
        <f>VLOOKUP($E131,TaskValues_ref!$E:$Z,5,FALSE)</f>
        <v>NCDs</v>
      </c>
      <c r="J131" s="320" t="str">
        <f>VLOOKUP($E131,TaskValues_ref!$E:$Z,6,FALSE)</f>
        <v>50 yo adults</v>
      </c>
      <c r="K131" s="321" t="str">
        <f>VLOOKUP($E131,TaskValues_ref!$E:$Z,10,FALSE)</f>
        <v>National</v>
      </c>
      <c r="L131" s="195">
        <f>IF(VLOOKUP($E131,TaskValues_ref!$E:$Z,11,FALSE)=0,"",VLOOKUP($E131,TaskValues_ref!$E:$Z,11,FALSE))</f>
        <v>2.56464E-2</v>
      </c>
      <c r="M131" s="321" t="str">
        <f>IF(VLOOKUP($E131,TaskValues_ref!$E:$Z,13,FALSE)=0,"",VLOOKUP($E131,TaskValues_ref!$E:$Z,13,FALSE))</f>
        <v/>
      </c>
      <c r="N131" s="89">
        <f>IF(VLOOKUP($E131,TaskValues_ref!$E:$Z,15,FALSE)=0,"",VLOOKUP($E131,TaskValues_ref!$E:$Z,15,FALSE))</f>
        <v>1.0149999999999999</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2350</v>
      </c>
      <c r="B132" s="357" t="s">
        <v>2391</v>
      </c>
      <c r="C132" s="357" t="s">
        <v>524</v>
      </c>
      <c r="D132" s="66">
        <v>125</v>
      </c>
      <c r="E132" s="64" t="str">
        <f>_xlfn.CONCAT("DPC.Dbt.",D132)</f>
        <v>DPC.Dbt.125</v>
      </c>
      <c r="F132" s="321" t="s">
        <v>2414</v>
      </c>
      <c r="G132" s="321" t="str">
        <f>VLOOKUP($E132,TaskValues_ref!$E:$Z,3,FALSE)</f>
        <v>Clinical</v>
      </c>
      <c r="H132" s="321" t="str">
        <f>VLOOKUP($E132,TaskValues_ref!$E:$Z,4,FALSE)</f>
        <v>Adult 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t="str">
        <f>IF(VLOOKUP($E132,TaskValues_ref!$E:$Z,13,FALSE)=0,"",VLOOKUP($E132,TaskValues_ref!$E:$Z,13,FALSE))</f>
        <v/>
      </c>
      <c r="N132" s="89">
        <f>IF(VLOOKUP($E132,TaskValues_ref!$E:$Z,15,FALSE)=0,"",VLOOKUP($E132,TaskValues_ref!$E:$Z,15,FALSE))</f>
        <v>1.0149999999999999</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2350</v>
      </c>
      <c r="B133" s="357" t="s">
        <v>2391</v>
      </c>
      <c r="C133" s="357" t="s">
        <v>2407</v>
      </c>
      <c r="D133" s="66">
        <v>126</v>
      </c>
      <c r="E133" s="64" t="str">
        <f>_xlfn.CONCAT("DPC.Asth.",D133)</f>
        <v>DPC.Asth.126</v>
      </c>
      <c r="F133" s="321" t="s">
        <v>2415</v>
      </c>
      <c r="G133" s="321" t="str">
        <f>VLOOKUP($E133,TaskValues_ref!$E:$Z,3,FALSE)</f>
        <v>Clinical</v>
      </c>
      <c r="H133" s="321" t="str">
        <f>VLOOKUP($E133,TaskValues_ref!$E:$Z,4,FALSE)</f>
        <v>Adult 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35">
      <c r="A134" s="357" t="s">
        <v>2350</v>
      </c>
      <c r="B134" s="357" t="s">
        <v>2391</v>
      </c>
      <c r="C134" s="357" t="s">
        <v>2407</v>
      </c>
      <c r="D134" s="66">
        <v>127</v>
      </c>
      <c r="E134" s="64" t="str">
        <f>_xlfn.CONCAT("DPC.Asth.",D134)</f>
        <v>DPC.Asth.127</v>
      </c>
      <c r="F134" s="321" t="s">
        <v>2416</v>
      </c>
      <c r="G134" s="321" t="str">
        <f>VLOOKUP($E134,TaskValues_ref!$E:$Z,3,FALSE)</f>
        <v>Clinical</v>
      </c>
      <c r="H134" s="321" t="str">
        <f>VLOOKUP($E134,TaskValues_ref!$E:$Z,4,FALSE)</f>
        <v>Adult Preventive</v>
      </c>
      <c r="I134" s="321" t="str">
        <f>VLOOKUP($E134,TaskValues_ref!$E:$Z,5,FALSE)</f>
        <v>NCDs</v>
      </c>
      <c r="J134" s="320" t="str">
        <f>VLOOKUP($E134,TaskValues_ref!$E:$Z,6,FALSE)</f>
        <v>adults 18+</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357" t="s">
        <v>2350</v>
      </c>
      <c r="B135" s="357" t="s">
        <v>2391</v>
      </c>
      <c r="C135" s="357" t="s">
        <v>2407</v>
      </c>
      <c r="D135" s="66">
        <v>128</v>
      </c>
      <c r="E135" s="64" t="str">
        <f>_xlfn.CONCAT("DPC.Asth.",D135)</f>
        <v>DPC.Asth.128</v>
      </c>
      <c r="F135" s="321" t="s">
        <v>2417</v>
      </c>
      <c r="G135" s="321" t="str">
        <f>VLOOKUP($E135,TaskValues_ref!$E:$Z,3,FALSE)</f>
        <v>Clinical</v>
      </c>
      <c r="H135" s="321" t="str">
        <f>VLOOKUP($E135,TaskValues_ref!$E:$Z,4,FALSE)</f>
        <v>Child 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35">
      <c r="A136" s="357" t="s">
        <v>2350</v>
      </c>
      <c r="B136" s="357" t="s">
        <v>2391</v>
      </c>
      <c r="C136" s="357" t="s">
        <v>2407</v>
      </c>
      <c r="D136" s="66">
        <v>129</v>
      </c>
      <c r="E136" s="64" t="str">
        <f>_xlfn.CONCAT("DPC.Asth.",D136)</f>
        <v>DPC.Asth.129</v>
      </c>
      <c r="F136" s="321" t="s">
        <v>2418</v>
      </c>
      <c r="G136" s="321" t="str">
        <f>VLOOKUP($E136,TaskValues_ref!$E:$Z,3,FALSE)</f>
        <v>Clinical</v>
      </c>
      <c r="H136" s="321" t="str">
        <f>VLOOKUP($E136,TaskValues_ref!$E:$Z,4,FALSE)</f>
        <v>Child 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35">
      <c r="A137" s="357" t="s">
        <v>2350</v>
      </c>
      <c r="B137" s="357" t="s">
        <v>2391</v>
      </c>
      <c r="C137" s="357" t="s">
        <v>232</v>
      </c>
      <c r="D137" s="66">
        <v>130</v>
      </c>
      <c r="E137" s="64" t="s">
        <v>2456</v>
      </c>
      <c r="F137" s="321" t="s">
        <v>2458</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2350</v>
      </c>
      <c r="B138" s="357" t="s">
        <v>2391</v>
      </c>
      <c r="C138" s="357" t="s">
        <v>232</v>
      </c>
      <c r="D138" s="66">
        <v>130</v>
      </c>
      <c r="E138" s="64" t="s">
        <v>2457</v>
      </c>
      <c r="F138" s="321" t="s">
        <v>2459</v>
      </c>
      <c r="G138" s="321" t="str">
        <f>VLOOKUP($E138,TaskValues_ref!$E:$Z,3,FALSE)</f>
        <v>Clinical</v>
      </c>
      <c r="H138" s="321" t="str">
        <f>VLOOKUP($E138,TaskValues_ref!$E:$Z,4,FALSE)</f>
        <v>Adult 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2350</v>
      </c>
      <c r="B139" s="357" t="s">
        <v>2391</v>
      </c>
      <c r="C139" s="357" t="s">
        <v>232</v>
      </c>
      <c r="D139" s="66">
        <v>131</v>
      </c>
      <c r="E139" s="64" t="str">
        <f>_xlfn.CONCAT("DPC.MH.",D139)</f>
        <v>DPC.MH.131</v>
      </c>
      <c r="F139" s="321" t="s">
        <v>2421</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2350</v>
      </c>
      <c r="B140" s="357" t="s">
        <v>2391</v>
      </c>
      <c r="C140" s="357" t="s">
        <v>232</v>
      </c>
      <c r="D140" s="66">
        <v>132</v>
      </c>
      <c r="E140" s="64" t="str">
        <f>_xlfn.CONCAT("DPC.MH.",D140)</f>
        <v>DPC.MH.132</v>
      </c>
      <c r="F140" s="321" t="s">
        <v>2420</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2350</v>
      </c>
      <c r="B141" s="357" t="s">
        <v>2391</v>
      </c>
      <c r="C141" s="357" t="s">
        <v>232</v>
      </c>
      <c r="D141" s="66">
        <v>133</v>
      </c>
      <c r="E141" s="64" t="str">
        <f>_xlfn.CONCAT("DPC.MH.",D141)</f>
        <v>DPC.MH.133</v>
      </c>
      <c r="F141" s="321" t="s">
        <v>2422</v>
      </c>
      <c r="G141" s="321" t="str">
        <f>VLOOKUP($E141,TaskValues_ref!$E:$Z,3,FALSE)</f>
        <v>Clinical</v>
      </c>
      <c r="H141" s="321" t="str">
        <f>VLOOKUP($E141,TaskValues_ref!$E:$Z,4,FALSE)</f>
        <v>Adult Acute</v>
      </c>
      <c r="I141" s="321" t="str">
        <f>VLOOKUP($E141,TaskValues_ref!$E:$Z,5,FALSE)</f>
        <v>Mental health</v>
      </c>
      <c r="J141" s="320" t="str">
        <f>VLOOKUP($E141,TaskValues_ref!$E:$Z,6,FALSE)</f>
        <v>30 yo adults</v>
      </c>
      <c r="K141" s="321" t="str">
        <f>VLOOKUP($E141,TaskValues_ref!$E:$Z,10,FALSE)</f>
        <v>National</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2350</v>
      </c>
      <c r="B142" s="357" t="s">
        <v>2391</v>
      </c>
      <c r="C142" s="357" t="s">
        <v>232</v>
      </c>
      <c r="D142" s="66">
        <v>134</v>
      </c>
      <c r="E142" s="64" t="str">
        <f>_xlfn.CONCAT("DPC.MH.",D142)</f>
        <v>DPC.MH.134</v>
      </c>
      <c r="F142" s="321" t="s">
        <v>2423</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357" t="s">
        <v>2350</v>
      </c>
      <c r="B143" s="357" t="s">
        <v>2391</v>
      </c>
      <c r="C143" s="357" t="s">
        <v>232</v>
      </c>
      <c r="D143" s="66">
        <v>135</v>
      </c>
      <c r="E143" s="64" t="str">
        <f>_xlfn.CONCAT("DPC.MH.",D143)</f>
        <v>DPC.MH.135</v>
      </c>
      <c r="F143" s="321" t="s">
        <v>2424</v>
      </c>
      <c r="G143" s="321" t="str">
        <f>VLOOKUP($E143,TaskValues_ref!$E:$Z,3,FALSE)</f>
        <v>Clinical</v>
      </c>
      <c r="H143" s="321" t="str">
        <f>VLOOKUP($E143,TaskValues_ref!$E:$Z,4,FALSE)</f>
        <v>Adult Acute</v>
      </c>
      <c r="I143" s="321" t="str">
        <f>VLOOKUP($E143,TaskValues_ref!$E:$Z,5,FALSE)</f>
        <v>Mental health</v>
      </c>
      <c r="J143" s="320" t="str">
        <f>VLOOKUP($E143,TaskValues_ref!$E:$Z,6,FALSE)</f>
        <v>adults 18+</v>
      </c>
      <c r="K143" s="321" t="str">
        <f>VLOOKUP($E143,TaskValues_ref!$E:$Z,10,FALSE)</f>
        <v>National</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35">
      <c r="A144" s="357" t="s">
        <v>2350</v>
      </c>
      <c r="B144" s="357" t="s">
        <v>2391</v>
      </c>
      <c r="C144" s="357" t="s">
        <v>2408</v>
      </c>
      <c r="D144" s="66">
        <v>136</v>
      </c>
      <c r="E144" s="64" t="str">
        <f t="shared" ref="E144:E149" si="4">_xlfn.CONCAT("DPC.Oph.",D144)</f>
        <v>DPC.Oph.136</v>
      </c>
      <c r="F144" s="321" t="s">
        <v>2425</v>
      </c>
      <c r="G144" s="321" t="str">
        <f>VLOOKUP($E144,TaskValues_ref!$E:$Z,3,FALSE)</f>
        <v>Clinical</v>
      </c>
      <c r="H144" s="321" t="str">
        <f>VLOOKUP($E144,TaskValues_ref!$E:$Z,4,FALSE)</f>
        <v>Adult Preventive</v>
      </c>
      <c r="I144" s="321" t="str">
        <f>VLOOKUP($E144,TaskValues_ref!$E:$Z,5,FALSE)</f>
        <v>NCDs</v>
      </c>
      <c r="J144" s="320" t="str">
        <f>VLOOKUP($E144,TaskValues_ref!$E:$Z,6,FALSE)</f>
        <v>adults 18+</v>
      </c>
      <c r="K144" s="321" t="str">
        <f>VLOOKUP($E144,TaskValues_ref!$E:$Z,10,FALSE)</f>
        <v>National</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35">
      <c r="A145" s="357" t="s">
        <v>2350</v>
      </c>
      <c r="B145" s="357" t="s">
        <v>2391</v>
      </c>
      <c r="C145" s="357" t="s">
        <v>2408</v>
      </c>
      <c r="D145" s="66">
        <f>D144+1</f>
        <v>137</v>
      </c>
      <c r="E145" s="64" t="str">
        <f t="shared" si="4"/>
        <v>DPC.Oph.137</v>
      </c>
      <c r="F145" s="321" t="s">
        <v>2426</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2350</v>
      </c>
      <c r="B146" s="357" t="s">
        <v>2391</v>
      </c>
      <c r="C146" s="357" t="s">
        <v>2408</v>
      </c>
      <c r="D146" s="66">
        <f>D145+1</f>
        <v>138</v>
      </c>
      <c r="E146" s="64" t="str">
        <f t="shared" si="4"/>
        <v>DPC.Oph.138</v>
      </c>
      <c r="F146" s="321" t="s">
        <v>2427</v>
      </c>
      <c r="G146" s="321" t="str">
        <f>VLOOKUP($E146,TaskValues_ref!$E:$Z,3,FALSE)</f>
        <v>Clinical</v>
      </c>
      <c r="H146" s="321" t="str">
        <f>VLOOKUP($E146,TaskValues_ref!$E:$Z,4,FALSE)</f>
        <v>Child Preventive</v>
      </c>
      <c r="I146" s="321" t="str">
        <f>VLOOKUP($E146,TaskValues_ref!$E:$Z,5,FALSE)</f>
        <v>NCDs</v>
      </c>
      <c r="J146" s="320" t="str">
        <f>VLOOKUP($E146,TaskValues_ref!$E:$Z,6,FALSE)</f>
        <v>15 yo</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357" t="s">
        <v>2350</v>
      </c>
      <c r="B147" s="357" t="s">
        <v>2391</v>
      </c>
      <c r="C147" s="357" t="s">
        <v>2408</v>
      </c>
      <c r="D147" s="66">
        <f>D146+1</f>
        <v>139</v>
      </c>
      <c r="E147" s="64" t="str">
        <f t="shared" si="4"/>
        <v>DPC.Oph.139</v>
      </c>
      <c r="F147" s="321" t="s">
        <v>2428</v>
      </c>
      <c r="G147" s="321" t="str">
        <f>VLOOKUP($E147,TaskValues_ref!$E:$Z,3,FALSE)</f>
        <v>Clinical</v>
      </c>
      <c r="H147" s="321" t="str">
        <f>VLOOKUP($E147,TaskValues_ref!$E:$Z,4,FALSE)</f>
        <v>Adult 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2350</v>
      </c>
      <c r="B148" s="357" t="s">
        <v>2391</v>
      </c>
      <c r="C148" s="357" t="s">
        <v>2408</v>
      </c>
      <c r="D148" s="66">
        <f>D147+1</f>
        <v>140</v>
      </c>
      <c r="E148" s="64" t="str">
        <f t="shared" si="4"/>
        <v>DPC.Oph.140</v>
      </c>
      <c r="F148" s="321" t="s">
        <v>2429</v>
      </c>
      <c r="G148" s="321" t="str">
        <f>VLOOKUP($E148,TaskValues_ref!$E:$Z,3,FALSE)</f>
        <v>Clinical</v>
      </c>
      <c r="H148" s="321" t="str">
        <f>VLOOKUP($E148,TaskValues_ref!$E:$Z,4,FALSE)</f>
        <v>Adult Preventive</v>
      </c>
      <c r="I148" s="321" t="str">
        <f>VLOOKUP($E148,TaskValues_ref!$E:$Z,5,FALSE)</f>
        <v>NCDs</v>
      </c>
      <c r="J148" s="320" t="str">
        <f>VLOOKUP($E148,TaskValues_ref!$E:$Z,6,FALSE)</f>
        <v>50 yo adults</v>
      </c>
      <c r="K148" s="321" t="str">
        <f>VLOOKUP($E148,TaskValues_ref!$E:$Z,10,FALSE)</f>
        <v>National</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35">
      <c r="A149" s="357" t="s">
        <v>2350</v>
      </c>
      <c r="B149" s="357" t="s">
        <v>2391</v>
      </c>
      <c r="C149" s="357" t="s">
        <v>2408</v>
      </c>
      <c r="D149" s="66">
        <f>D148+1</f>
        <v>141</v>
      </c>
      <c r="E149" s="64" t="str">
        <f t="shared" si="4"/>
        <v>DPC.Oph.141</v>
      </c>
      <c r="F149" s="321" t="s">
        <v>2430</v>
      </c>
      <c r="G149" s="321" t="str">
        <f>VLOOKUP($E149,TaskValues_ref!$E:$Z,3,FALSE)</f>
        <v>Clinical</v>
      </c>
      <c r="H149" s="321" t="str">
        <f>VLOOKUP($E149,TaskValues_ref!$E:$Z,4,FALSE)</f>
        <v>Child 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35">
      <c r="A150" s="357" t="s">
        <v>2350</v>
      </c>
      <c r="B150" s="357" t="s">
        <v>2391</v>
      </c>
      <c r="C150" s="357" t="s">
        <v>2409</v>
      </c>
      <c r="E150" s="64" t="s">
        <v>2609</v>
      </c>
      <c r="F150" s="356" t="s">
        <v>2610</v>
      </c>
      <c r="G150" s="321" t="str">
        <f>VLOOKUP($E150,TaskValues_ref!$E:$Z,3,FALSE)</f>
        <v>Clinical</v>
      </c>
      <c r="H150" s="321" t="str">
        <f>VLOOKUP($E150,TaskValues_ref!$E:$Z,4,FALSE)</f>
        <v>Adult 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35">
      <c r="A151" s="357" t="s">
        <v>2350</v>
      </c>
      <c r="B151" s="357" t="s">
        <v>2391</v>
      </c>
      <c r="C151" s="357" t="s">
        <v>2409</v>
      </c>
      <c r="E151" s="64" t="s">
        <v>2611</v>
      </c>
      <c r="F151" s="356" t="s">
        <v>2612</v>
      </c>
      <c r="G151" s="321" t="str">
        <f>VLOOKUP($E151,TaskValues_ref!$E:$Z,3,FALSE)</f>
        <v>Clinical</v>
      </c>
      <c r="H151" s="321" t="str">
        <f>VLOOKUP($E151,TaskValues_ref!$E:$Z,4,FALSE)</f>
        <v>Adult 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35">
      <c r="A152" s="66" t="s">
        <v>2350</v>
      </c>
      <c r="B152" s="66" t="s">
        <v>2462</v>
      </c>
      <c r="D152" s="66">
        <v>152</v>
      </c>
      <c r="E152" s="64" t="str">
        <f>_xlfn.CONCAT("DPC.OutPt.",D152)</f>
        <v>DPC.OutPt.152</v>
      </c>
      <c r="F152" s="356" t="s">
        <v>2463</v>
      </c>
      <c r="G152" s="321" t="str">
        <f>VLOOKUP($E152,TaskValues_ref!$E:$Z,3,FALSE)</f>
        <v>Clinical</v>
      </c>
      <c r="H152" s="321" t="str">
        <f>VLOOKUP($E152,TaskValues_ref!$E:$Z,4,FALSE)</f>
        <v>Adult Acute</v>
      </c>
      <c r="I152" s="321" t="str">
        <f>VLOOKUP($E152,TaskValues_ref!$E:$Z,5,FALSE)</f>
        <v>NCDs</v>
      </c>
      <c r="J152" s="320" t="str">
        <f>VLOOKUP($E152,TaskValues_ref!$E:$Z,6,FALSE)</f>
        <v>adults 18+</v>
      </c>
      <c r="K152" s="321" t="str">
        <f>VLOOKUP($E152,TaskValues_ref!$E:$Z,10,FALSE)</f>
        <v>National</v>
      </c>
      <c r="L152" s="195" t="str">
        <f>IF(VLOOKUP($E152,TaskValues_ref!$E:$Z,11,FALSE)=0,"",VLOOKUP($E152,TaskValues_ref!$E:$Z,11,FALSE))</f>
        <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t="str">
        <f>IF(VLOOKUP($E152,TaskValues_ref!$E:$Z,17,FALSE)=0,"",VLOOKUP($E152,TaskValues_ref!$E:$Z,17,FALSE))</f>
        <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35">
      <c r="A153" s="66" t="s">
        <v>2350</v>
      </c>
      <c r="B153" s="66" t="s">
        <v>533</v>
      </c>
      <c r="D153" s="66">
        <v>156</v>
      </c>
      <c r="E153" s="64" t="s">
        <v>2465</v>
      </c>
      <c r="F153" s="321" t="s">
        <v>2466</v>
      </c>
      <c r="G153" s="321" t="str">
        <f>VLOOKUP($E153,TaskValues_ref!$E:$Z,3,FALSE)</f>
        <v>Surveillance</v>
      </c>
      <c r="H153" s="321" t="str">
        <f>VLOOKUP($E153,TaskValues_ref!$E:$Z,4,FALSE)</f>
        <v>Public Health</v>
      </c>
      <c r="I153" s="321" t="str">
        <f>VLOOKUP($E153,TaskValues_ref!$E:$Z,5,FALSE)</f>
        <v>-</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VLOOKUP($E154,TaskValues_ref!$E:$Z,3,FALSE)</f>
        <v>Clinical</v>
      </c>
      <c r="H154" s="321" t="str">
        <f>VLOOKUP($E154,TaskValues_ref!$E:$Z,4,FALSE)</f>
        <v>Adult Acute</v>
      </c>
      <c r="I154" s="321" t="str">
        <f>VLOOKUP($E154,TaskValues_ref!$E:$Z,5,FALSE)</f>
        <v>NTDs</v>
      </c>
      <c r="J154" s="320" t="str">
        <f>VLOOKUP($E154,TaskValues_ref!$E:$Z,6,FALSE)</f>
        <v>adults 18+</v>
      </c>
      <c r="K154" s="321" t="str">
        <f>VLOOKUP($E154,TaskValues_ref!$E:$Z,10,FALSE)</f>
        <v>National</v>
      </c>
      <c r="L154" s="195">
        <f>IF(VLOOKUP($E154,TaskValues_ref!$E:$Z,11,FALSE)=0,"",VLOOKUP($E154,TaskValues_ref!$E:$Z,11,FALSE))</f>
        <v>2.0800000000000001E-5</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35">
      <c r="A155" s="66" t="s">
        <v>2350</v>
      </c>
      <c r="B155" s="66" t="s">
        <v>533</v>
      </c>
      <c r="C155" s="66" t="s">
        <v>2467</v>
      </c>
      <c r="D155" s="66">
        <f t="shared" si="5"/>
        <v>158</v>
      </c>
      <c r="E155" s="64" t="str">
        <f t="shared" si="6"/>
        <v>DPC.NTD.158</v>
      </c>
      <c r="F155" s="356" t="s">
        <v>2474</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2350</v>
      </c>
      <c r="B156" s="66" t="s">
        <v>533</v>
      </c>
      <c r="C156" s="66" t="s">
        <v>2467</v>
      </c>
      <c r="D156" s="66">
        <f t="shared" si="5"/>
        <v>159</v>
      </c>
      <c r="E156" s="64" t="str">
        <f t="shared" si="6"/>
        <v>DPC.NTD.159</v>
      </c>
      <c r="F156" s="321" t="s">
        <v>2484</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10</v>
      </c>
      <c r="R156" t="str">
        <f>IF(VLOOKUP($E156,TaskValues_ref!$E:$Z,19,FALSE)=0,"",VLOOKUP($E156,TaskValues_ref!$E:$Z,19,FALSE))</f>
        <v/>
      </c>
      <c r="S156" t="str">
        <f>IF(VLOOKUP($E156,TaskValues_ref!$E:$Z,20,FALSE)=0,"",VLOOKUP($E156,TaskValues_ref!$E:$Z,20,FALSE))</f>
        <v/>
      </c>
    </row>
    <row r="157" spans="1:19" x14ac:dyDescent="0.35">
      <c r="A157" s="66" t="s">
        <v>2350</v>
      </c>
      <c r="B157" s="66" t="s">
        <v>533</v>
      </c>
      <c r="C157" s="66" t="s">
        <v>411</v>
      </c>
      <c r="D157" s="66">
        <f t="shared" si="5"/>
        <v>160</v>
      </c>
      <c r="E157" s="64" t="str">
        <f t="shared" si="6"/>
        <v>DPC.NTD.160</v>
      </c>
      <c r="F157" s="356" t="s">
        <v>2483</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2350</v>
      </c>
      <c r="B158" s="66" t="s">
        <v>533</v>
      </c>
      <c r="C158" s="66" t="s">
        <v>415</v>
      </c>
      <c r="D158" s="66">
        <f t="shared" si="5"/>
        <v>161</v>
      </c>
      <c r="E158" s="64" t="str">
        <f t="shared" si="6"/>
        <v>DPC.NTD.161</v>
      </c>
      <c r="F158" s="356" t="s">
        <v>2481</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35">
      <c r="A159" s="66" t="s">
        <v>2350</v>
      </c>
      <c r="B159" s="66" t="s">
        <v>533</v>
      </c>
      <c r="C159" s="66" t="s">
        <v>415</v>
      </c>
      <c r="D159" s="66">
        <f t="shared" si="5"/>
        <v>162</v>
      </c>
      <c r="E159" s="64" t="str">
        <f t="shared" si="6"/>
        <v>DPC.NTD.162</v>
      </c>
      <c r="F159" s="356" t="s">
        <v>2475</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35">
      <c r="A160" s="66" t="s">
        <v>2350</v>
      </c>
      <c r="B160" s="66" t="s">
        <v>533</v>
      </c>
      <c r="C160" s="66" t="s">
        <v>415</v>
      </c>
      <c r="D160" s="66">
        <f t="shared" si="5"/>
        <v>163</v>
      </c>
      <c r="E160" s="64" t="str">
        <f t="shared" si="6"/>
        <v>DPC.NTD.163</v>
      </c>
      <c r="F160" s="356" t="s">
        <v>2476</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2350</v>
      </c>
      <c r="B161" s="66" t="s">
        <v>533</v>
      </c>
      <c r="C161" s="66" t="s">
        <v>415</v>
      </c>
      <c r="D161" s="66">
        <f t="shared" si="5"/>
        <v>164</v>
      </c>
      <c r="E161" s="64" t="str">
        <f t="shared" si="6"/>
        <v>DPC.NTD.164</v>
      </c>
      <c r="F161" s="356" t="s">
        <v>2477</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2350</v>
      </c>
      <c r="B162" s="66" t="s">
        <v>533</v>
      </c>
      <c r="C162" s="66" t="s">
        <v>415</v>
      </c>
      <c r="D162" s="66">
        <f t="shared" si="5"/>
        <v>165</v>
      </c>
      <c r="E162" s="64" t="str">
        <f t="shared" si="6"/>
        <v>DPC.NTD.165</v>
      </c>
      <c r="F162" s="356" t="s">
        <v>2479</v>
      </c>
      <c r="G162" s="321" t="str">
        <f>VLOOKUP($E162,TaskValues_ref!$E:$Z,3,FALSE)</f>
        <v>Clinical</v>
      </c>
      <c r="H162" s="321" t="str">
        <f>VLOOKUP($E162,TaskValues_ref!$E:$Z,4,FALSE)</f>
        <v>Adult Acute</v>
      </c>
      <c r="I162" s="321" t="str">
        <f>VLOOKUP($E162,TaskValues_ref!$E:$Z,5,FALSE)</f>
        <v>NTDs</v>
      </c>
      <c r="J162" s="320" t="str">
        <f>VLOOKUP($E162,TaskValues_ref!$E:$Z,6,FALSE)</f>
        <v>adults 18+</v>
      </c>
      <c r="K162" s="321" t="str">
        <f>VLOOKUP($E162,TaskValues_ref!$E:$Z,10,FALSE)</f>
        <v>National</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35">
      <c r="A163" s="66" t="s">
        <v>2350</v>
      </c>
      <c r="B163" s="66" t="s">
        <v>533</v>
      </c>
      <c r="C163" s="66" t="s">
        <v>2468</v>
      </c>
      <c r="D163" s="66">
        <f t="shared" si="5"/>
        <v>166</v>
      </c>
      <c r="E163" s="64" t="str">
        <f t="shared" si="6"/>
        <v>DPC.NTD.166</v>
      </c>
      <c r="F163" s="356" t="s">
        <v>2480</v>
      </c>
      <c r="G163" s="321" t="str">
        <f>VLOOKUP($E163,TaskValues_ref!$E:$Z,3,FALSE)</f>
        <v>Clinical</v>
      </c>
      <c r="H163" s="321" t="str">
        <f>VLOOKUP($E163,TaskValues_ref!$E:$Z,4,FALSE)</f>
        <v>Adult Acute</v>
      </c>
      <c r="I163" s="321" t="str">
        <f>VLOOKUP($E163,TaskValues_ref!$E:$Z,5,FALSE)</f>
        <v>NTDs</v>
      </c>
      <c r="J163" s="320" t="str">
        <f>VLOOKUP($E163,TaskValues_ref!$E:$Z,6,FALSE)</f>
        <v>adults 18+</v>
      </c>
      <c r="K163" s="321" t="str">
        <f>VLOOKUP($E163,TaskValues_ref!$E:$Z,10,FALSE)</f>
        <v>National</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35">
      <c r="A164" s="66" t="s">
        <v>2350</v>
      </c>
      <c r="B164" s="66" t="s">
        <v>533</v>
      </c>
      <c r="C164" s="66" t="s">
        <v>2468</v>
      </c>
      <c r="D164" s="66">
        <f t="shared" si="5"/>
        <v>167</v>
      </c>
      <c r="E164" s="64" t="str">
        <f t="shared" si="6"/>
        <v>DPC.NTD.167</v>
      </c>
      <c r="F164" s="356" t="s">
        <v>2486</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35">
      <c r="A165" s="66" t="s">
        <v>2350</v>
      </c>
      <c r="B165" s="66" t="s">
        <v>533</v>
      </c>
      <c r="C165" s="66" t="s">
        <v>2469</v>
      </c>
      <c r="D165" s="66">
        <f t="shared" si="5"/>
        <v>168</v>
      </c>
      <c r="E165" s="64" t="str">
        <f t="shared" si="6"/>
        <v>DPC.NTD.168</v>
      </c>
      <c r="F165" s="356" t="s">
        <v>2487</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2350</v>
      </c>
      <c r="B166" s="66" t="s">
        <v>533</v>
      </c>
      <c r="C166" s="66" t="s">
        <v>2469</v>
      </c>
      <c r="D166" s="66">
        <f t="shared" si="5"/>
        <v>169</v>
      </c>
      <c r="E166" s="64" t="str">
        <f t="shared" si="6"/>
        <v>DPC.NTD.169</v>
      </c>
      <c r="F166" s="356" t="s">
        <v>2489</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2350</v>
      </c>
      <c r="B167" s="66" t="s">
        <v>533</v>
      </c>
      <c r="C167" s="66" t="s">
        <v>2247</v>
      </c>
      <c r="D167" s="66">
        <f t="shared" si="5"/>
        <v>170</v>
      </c>
      <c r="E167" s="64" t="str">
        <f t="shared" si="6"/>
        <v>DPC.NTD.170</v>
      </c>
      <c r="F167" s="356" t="s">
        <v>2482</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35">
      <c r="A168" s="66" t="s">
        <v>2350</v>
      </c>
      <c r="B168" s="66" t="s">
        <v>533</v>
      </c>
      <c r="C168" s="66" t="s">
        <v>2247</v>
      </c>
      <c r="D168" s="66">
        <f t="shared" si="5"/>
        <v>171</v>
      </c>
      <c r="E168" s="64" t="str">
        <f t="shared" si="6"/>
        <v>DPC.NTD.171</v>
      </c>
      <c r="F168" s="356" t="s">
        <v>2491</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10</v>
      </c>
      <c r="R168" t="str">
        <f>IF(VLOOKUP($E168,TaskValues_ref!$E:$Z,19,FALSE)=0,"",VLOOKUP($E168,TaskValues_ref!$E:$Z,19,FALSE))</f>
        <v/>
      </c>
      <c r="S168" t="str">
        <f>IF(VLOOKUP($E168,TaskValues_ref!$E:$Z,20,FALSE)=0,"",VLOOKUP($E168,TaskValues_ref!$E:$Z,20,FALSE))</f>
        <v/>
      </c>
    </row>
    <row r="169" spans="1:19" x14ac:dyDescent="0.35">
      <c r="A169" s="66" t="s">
        <v>2350</v>
      </c>
      <c r="B169" s="66" t="s">
        <v>533</v>
      </c>
      <c r="C169" s="66" t="s">
        <v>2470</v>
      </c>
      <c r="D169" s="66">
        <f t="shared" si="5"/>
        <v>172</v>
      </c>
      <c r="E169" s="64" t="str">
        <f t="shared" si="6"/>
        <v>DPC.NTD.172</v>
      </c>
      <c r="F169" s="356" t="s">
        <v>2493</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35">
      <c r="A170" s="66" t="s">
        <v>2350</v>
      </c>
      <c r="B170" s="66" t="s">
        <v>533</v>
      </c>
      <c r="C170" s="66" t="s">
        <v>2470</v>
      </c>
      <c r="D170" s="66">
        <f t="shared" si="5"/>
        <v>173</v>
      </c>
      <c r="E170" s="64" t="str">
        <f t="shared" si="6"/>
        <v>DPC.NTD.173</v>
      </c>
      <c r="F170" s="356" t="s">
        <v>2494</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2350</v>
      </c>
      <c r="B171" s="66" t="s">
        <v>533</v>
      </c>
      <c r="C171" s="66" t="s">
        <v>2470</v>
      </c>
      <c r="D171" s="66">
        <f t="shared" si="5"/>
        <v>174</v>
      </c>
      <c r="E171" s="64" t="str">
        <f t="shared" si="6"/>
        <v>DPC.NTD.174</v>
      </c>
      <c r="F171" s="356" t="s">
        <v>2495</v>
      </c>
      <c r="G171" s="321" t="str">
        <f>VLOOKUP($E171,TaskValues_ref!$E:$Z,3,FALSE)</f>
        <v>Clinical</v>
      </c>
      <c r="H171" s="321" t="str">
        <f>VLOOKUP($E171,TaskValues_ref!$E:$Z,4,FALSE)</f>
        <v>Adult 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2350</v>
      </c>
      <c r="B172" s="66" t="s">
        <v>533</v>
      </c>
      <c r="C172" s="66" t="s">
        <v>2496</v>
      </c>
      <c r="D172" s="66">
        <f t="shared" si="5"/>
        <v>175</v>
      </c>
      <c r="E172" s="64" t="str">
        <f t="shared" si="6"/>
        <v>DPC.NTD.175</v>
      </c>
      <c r="F172" s="356" t="s">
        <v>2497</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2350</v>
      </c>
      <c r="B173" s="66" t="s">
        <v>533</v>
      </c>
      <c r="C173" s="66" t="s">
        <v>2496</v>
      </c>
      <c r="D173" s="66">
        <f t="shared" si="5"/>
        <v>176</v>
      </c>
      <c r="E173" s="64" t="str">
        <f t="shared" si="6"/>
        <v>DPC.NTD.176</v>
      </c>
      <c r="F173" s="356" t="s">
        <v>2507</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2498</v>
      </c>
      <c r="D174" s="66" t="s">
        <v>2500</v>
      </c>
      <c r="E174" s="64" t="s">
        <v>2645</v>
      </c>
      <c r="F174" s="356" t="s">
        <v>2499</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10</v>
      </c>
      <c r="S174" t="str">
        <f>IF(VLOOKUP($E174,TaskValues_ref!$E:$Z,20,FALSE)=0,"",VLOOKUP($E174,TaskValues_ref!$E:$Z,20,FALSE))</f>
        <v/>
      </c>
    </row>
    <row r="175" spans="1:19" x14ac:dyDescent="0.35">
      <c r="A175" s="66" t="s">
        <v>2501</v>
      </c>
      <c r="D175" s="66" t="s">
        <v>2502</v>
      </c>
      <c r="E175" s="64" t="s">
        <v>2646</v>
      </c>
      <c r="F175" s="356" t="s">
        <v>2499</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5</v>
      </c>
      <c r="S175" t="str">
        <f>IF(VLOOKUP($E175,TaskValues_ref!$E:$Z,20,FALSE)=0,"",VLOOKUP($E175,TaskValues_ref!$E:$Z,20,FALSE))</f>
        <v/>
      </c>
    </row>
    <row r="176" spans="1:19" x14ac:dyDescent="0.35">
      <c r="A176" s="319" t="s">
        <v>192</v>
      </c>
      <c r="E176" s="64" t="s">
        <v>192</v>
      </c>
      <c r="F176" s="319" t="s">
        <v>192</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0.98</v>
      </c>
      <c r="O176">
        <f>IF(VLOOKUP($E176,TaskValues_ref!$E:$Z,16,FALSE)=0,"",VLOOKUP($E176,TaskValues_ref!$E:$Z,16,FALSE))</f>
        <v>1</v>
      </c>
      <c r="P176" t="str">
        <f>IF(VLOOKUP($E176,TaskValues_ref!$E:$Z,17,FALSE)=0,"",VLOOKUP($E176,TaskValues_ref!$E:$Z,17,FALSE))</f>
        <v/>
      </c>
      <c r="Q176">
        <f>IF(VLOOKUP($E176,TaskValues_ref!$E:$Z,18,FALSE)=0,"",VLOOKUP($E176,TaskValues_ref!$E:$Z,18,FALSE))</f>
        <v>53.832494807158753</v>
      </c>
      <c r="R176" t="str">
        <f>IF(VLOOKUP($E176,TaskValues_ref!$E:$Z,19,FALSE)=0,"",VLOOKUP($E176,TaskValues_ref!$E:$Z,19,FALSE))</f>
        <v/>
      </c>
      <c r="S176" t="str">
        <f>IF(VLOOKUP($E176,TaskValues_ref!$E:$Z,20,FALSE)=0,"",VLOOKUP($E176,TaskValues_ref!$E:$Z,20,FALSE))</f>
        <v/>
      </c>
    </row>
    <row r="177" spans="1:19" x14ac:dyDescent="0.35">
      <c r="A177" s="319" t="s">
        <v>1954</v>
      </c>
      <c r="E177" s="64" t="s">
        <v>2642</v>
      </c>
      <c r="F177" s="319" t="s">
        <v>1954</v>
      </c>
      <c r="G177" s="321" t="str">
        <f>VLOOKUP($E177,TaskValues_ref!$E:$Z,3,FALSE)</f>
        <v>Non-productive</v>
      </c>
      <c r="H177" s="321" t="str">
        <f>VLOOKUP($E177,TaskValues_ref!$E:$Z,4,FALSE)</f>
        <v>-</v>
      </c>
      <c r="I177" s="321" t="str">
        <f>VLOOKUP($E177,TaskValues_ref!$E:$Z,5,FALSE)</f>
        <v>-</v>
      </c>
      <c r="J177" s="320" t="str">
        <f>VLOOKUP($E177,TaskValues_ref!$E:$Z,6,FALSE)</f>
        <v>-</v>
      </c>
      <c r="K177" s="321" t="str">
        <f>VLOOKUP($E177,TaskValues_ref!$E:$Z,10,FALSE)</f>
        <v>National</v>
      </c>
      <c r="L177" s="195" t="str">
        <f>IF(VLOOKUP($E177,TaskValues_ref!$E:$Z,11,FALSE)=0,"",VLOOKUP($E177,TaskValues_ref!$E:$Z,11,FALSE))</f>
        <v/>
      </c>
      <c r="M177" s="321"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f>IF(VLOOKUP($E177,TaskValues_ref!$E:$Z,19,FALSE)=0,"",VLOOKUP($E177,TaskValues_ref!$E:$Z,19,FALSE))</f>
        <v>7.8079999999999998</v>
      </c>
      <c r="S177" t="str">
        <f>IF(VLOOKUP($E177,TaskValues_ref!$E:$Z,20,FALSE)=0,"",VLOOKUP($E177,TaskValues_ref!$E:$Z,20,FALSE))</f>
        <v/>
      </c>
    </row>
    <row r="178" spans="1:19" x14ac:dyDescent="0.35">
      <c r="A178" s="319" t="s">
        <v>1958</v>
      </c>
      <c r="E178" s="64" t="s">
        <v>1958</v>
      </c>
      <c r="F178" s="319" t="s">
        <v>1958</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0.1</v>
      </c>
      <c r="M178" s="321" t="str">
        <f>IF(VLOOKUP($E178,TaskValues_ref!$E:$Z,13,FALSE)=0,"",VLOOKUP($E178,TaskValues_ref!$E:$Z,13,FALSE))</f>
        <v/>
      </c>
      <c r="N178" s="89">
        <f>IF(VLOOKUP($E178,TaskValues_ref!$E:$Z,15,FALSE)=0,"",VLOOKUP($E178,TaskValues_ref!$E:$Z,15,FALSE))</f>
        <v>1</v>
      </c>
      <c r="O178">
        <f>IF(VLOOKUP($E178,TaskValues_ref!$E:$Z,16,FALSE)=0,"",VLOOKUP($E178,TaskValues_ref!$E:$Z,16,FALSE))</f>
        <v>1</v>
      </c>
      <c r="P178" t="str">
        <f>IF(VLOOKUP($E178,TaskValues_ref!$E:$Z,17,FALSE)=0,"",VLOOKUP($E178,TaskValues_ref!$E:$Z,17,FALSE))</f>
        <v/>
      </c>
      <c r="Q178">
        <f>IF(VLOOKUP($E178,TaskValues_ref!$E:$Z,18,FALSE)=0,"",VLOOKUP($E178,TaskValues_ref!$E:$Z,18,FALSE))</f>
        <v>45.844447190612613</v>
      </c>
      <c r="R178" t="str">
        <f>IF(VLOOKUP($E178,TaskValues_ref!$E:$Z,19,FALSE)=0,"",VLOOKUP($E178,TaskValues_ref!$E:$Z,19,FALSE))</f>
        <v/>
      </c>
      <c r="S178" t="str">
        <f>IF(VLOOKUP($E178,TaskValues_ref!$E:$Z,20,FALSE)=0,"",VLOOKUP($E178,TaskValues_ref!$E:$Z,20,FALSE))</f>
        <v/>
      </c>
    </row>
    <row r="179" spans="1:19" x14ac:dyDescent="0.35">
      <c r="A179" s="66" t="s">
        <v>2801</v>
      </c>
      <c r="E179" s="66" t="s">
        <v>2801</v>
      </c>
      <c r="F179" s="66" t="s">
        <v>2801</v>
      </c>
      <c r="S179">
        <v>1E-3</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H179:H408</xm:sqref>
        </x14:dataValidation>
        <x14:dataValidation type="list" allowBlank="1" showInputMessage="1" showErrorMessage="1" xr:uid="{C778851C-6D51-4973-BEA4-95ED53345D6A}">
          <x14:formula1>
            <xm:f>lookups!$D$2:$D$15</xm:f>
          </x14:formula1>
          <xm:sqref>I179:I507</xm:sqref>
        </x14:dataValidation>
        <x14:dataValidation type="list" allowBlank="1" showInputMessage="1" showErrorMessage="1" xr:uid="{44980E56-DBE4-4B18-A93C-99BBAF388053}">
          <x14:formula1>
            <xm:f>lookups!$F$2:$F$24</xm:f>
          </x14:formula1>
          <xm:sqref>J2:J1048576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CEB9-12CE-493D-9C88-74A1BF952DBC}">
  <sheetPr>
    <tabColor theme="9"/>
  </sheetPr>
  <dimension ref="A1:S179"/>
  <sheetViews>
    <sheetView topLeftCell="K1" zoomScale="70" zoomScaleNormal="70" workbookViewId="0">
      <pane ySplit="1" topLeftCell="A2" activePane="bottomLeft" state="frozen"/>
      <selection pane="bottomLeft" activeCell="N17" sqref="N17"/>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c r="N2" s="89">
        <f>IF(VLOOKUP($E2,TaskValues_ref!$E:$Z,15,FALSE)=0,"",VLOOKUP($E2,TaskValues_ref!$E:$Z,15,FALSE))</f>
        <v>1</v>
      </c>
      <c r="O2">
        <f>IF(VLOOKUP($E2,TaskValues_ref!$E:$Z,16,FALSE)=0,"",VLOOKUP($E2,TaskValues_ref!$E:$Z,16,FALSE))</f>
        <v>4</v>
      </c>
      <c r="Q2">
        <f>IF(VLOOKUP($E2,TaskValues_ref!$E:$Z,18,FALSE)=0,"",VLOOKUP($E2,TaskValues_ref!$E:$Z,18,FALSE))</f>
        <v>10</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c r="N3" s="89">
        <f>IF(VLOOKUP($E3,TaskValues_ref!$E:$Z,15,FALSE)=0,"",VLOOKUP($E3,TaskValues_ref!$E:$Z,15,FALSE))</f>
        <v>1</v>
      </c>
      <c r="O3">
        <f>IF(VLOOKUP($E3,TaskValues_ref!$E:$Z,16,FALSE)=0,"",VLOOKUP($E3,TaskValues_ref!$E:$Z,16,FALSE))</f>
        <v>1</v>
      </c>
      <c r="Q3">
        <f>IF(VLOOKUP($E3,TaskValues_ref!$E:$Z,18,FALSE)=0,"",VLOOKUP($E3,TaskValues_ref!$E:$Z,18,FALSE))</f>
        <v>15</v>
      </c>
    </row>
    <row r="4" spans="1:19" x14ac:dyDescent="0.35">
      <c r="A4" s="355" t="s">
        <v>2169</v>
      </c>
      <c r="B4" s="355" t="s">
        <v>2170</v>
      </c>
      <c r="C4" s="356" t="s">
        <v>2181</v>
      </c>
      <c r="D4" s="353">
        <v>3</v>
      </c>
      <c r="E4" s="64" t="s">
        <v>2186</v>
      </c>
      <c r="F4" s="321" t="s">
        <v>2183</v>
      </c>
      <c r="G4" s="321" t="str">
        <f>VLOOKUP($E4,TaskValues_ref!$E:$Z,3,FALSE)</f>
        <v>Clinical</v>
      </c>
      <c r="H4" s="321" t="str">
        <f>VLOOKUP($E4,TaskValues_ref!$E:$Z,4,FALSE)</f>
        <v>Adult 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c r="N4" s="89">
        <f>IF(VLOOKUP($E4,TaskValues_ref!$E:$Z,15,FALSE)=0,"",VLOOKUP($E4,TaskValues_ref!$E:$Z,15,FALSE))</f>
        <v>1</v>
      </c>
      <c r="O4">
        <f>IF(VLOOKUP($E4,TaskValues_ref!$E:$Z,16,FALSE)=0,"",VLOOKUP($E4,TaskValues_ref!$E:$Z,16,FALSE))</f>
        <v>1</v>
      </c>
      <c r="Q4">
        <f>IF(VLOOKUP($E4,TaskValues_ref!$E:$Z,18,FALSE)=0,"",VLOOKUP($E4,TaskValues_ref!$E:$Z,18,FALSE))</f>
        <v>15</v>
      </c>
    </row>
    <row r="5" spans="1:19" x14ac:dyDescent="0.35">
      <c r="A5" s="355" t="s">
        <v>2169</v>
      </c>
      <c r="B5" s="355" t="s">
        <v>2170</v>
      </c>
      <c r="C5" s="356" t="s">
        <v>2181</v>
      </c>
      <c r="D5" s="353">
        <v>4</v>
      </c>
      <c r="E5" s="64" t="s">
        <v>2187</v>
      </c>
      <c r="F5" s="321" t="s">
        <v>2182</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c r="N5" s="89">
        <f>IF(VLOOKUP($E5,TaskValues_ref!$E:$Z,15,FALSE)=0,"",VLOOKUP($E5,TaskValues_ref!$E:$Z,15,FALSE))</f>
        <v>1</v>
      </c>
      <c r="O5">
        <f>IF(VLOOKUP($E5,TaskValues_ref!$E:$Z,16,FALSE)=0,"",VLOOKUP($E5,TaskValues_ref!$E:$Z,16,FALSE))</f>
        <v>1</v>
      </c>
      <c r="Q5">
        <f>IF(VLOOKUP($E5,TaskValues_ref!$E:$Z,18,FALSE)=0,"",VLOOKUP($E5,TaskValues_ref!$E:$Z,18,FALSE))</f>
        <v>60</v>
      </c>
    </row>
    <row r="6" spans="1:19" x14ac:dyDescent="0.35">
      <c r="A6" s="355" t="s">
        <v>2169</v>
      </c>
      <c r="B6" s="355" t="s">
        <v>2170</v>
      </c>
      <c r="C6" s="356" t="s">
        <v>2181</v>
      </c>
      <c r="D6" s="353">
        <v>5</v>
      </c>
      <c r="E6" s="64" t="s">
        <v>2188</v>
      </c>
      <c r="F6" s="321" t="s">
        <v>2184</v>
      </c>
      <c r="G6" s="321" t="str">
        <f>VLOOKUP($E6,TaskValues_ref!$E:$Z,3,FALSE)</f>
        <v>Clinical</v>
      </c>
      <c r="H6" s="321" t="str">
        <f>VLOOKUP($E6,TaskValues_ref!$E:$Z,4,FALSE)</f>
        <v>Adult 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c r="N6" s="89">
        <f>IF(VLOOKUP($E6,TaskValues_ref!$E:$Z,15,FALSE)=0,"",VLOOKUP($E6,TaskValues_ref!$E:$Z,15,FALSE))</f>
        <v>1</v>
      </c>
      <c r="O6">
        <f>IF(VLOOKUP($E6,TaskValues_ref!$E:$Z,16,FALSE)=0,"",VLOOKUP($E6,TaskValues_ref!$E:$Z,16,FALSE))</f>
        <v>1</v>
      </c>
      <c r="Q6">
        <f>IF(VLOOKUP($E6,TaskValues_ref!$E:$Z,18,FALSE)=0,"",VLOOKUP($E6,TaskValues_ref!$E:$Z,18,FALSE))</f>
        <v>30</v>
      </c>
    </row>
    <row r="7" spans="1:19" x14ac:dyDescent="0.35">
      <c r="A7" s="355" t="s">
        <v>2169</v>
      </c>
      <c r="B7" s="355" t="s">
        <v>2170</v>
      </c>
      <c r="C7" s="356" t="s">
        <v>2181</v>
      </c>
      <c r="D7" s="353">
        <v>6</v>
      </c>
      <c r="E7" s="64" t="s">
        <v>2189</v>
      </c>
      <c r="F7" s="321" t="s">
        <v>2185</v>
      </c>
      <c r="G7" s="321" t="str">
        <f>VLOOKUP($E7,TaskValues_ref!$E:$Z,3,FALSE)</f>
        <v>Referral</v>
      </c>
      <c r="H7" s="321" t="str">
        <f>VLOOKUP($E7,TaskValues_ref!$E:$Z,4,FALSE)</f>
        <v>Adult Preventive</v>
      </c>
      <c r="I7" s="321" t="str">
        <f>VLOOKUP($E7,TaskValues_ref!$E:$Z,5,FALSE)</f>
        <v>Pregnancy</v>
      </c>
      <c r="J7" s="320" t="str">
        <f>VLOOKUP($E7,TaskValues_ref!$E:$Z,6,FALSE)</f>
        <v>births</v>
      </c>
      <c r="K7" s="321" t="str">
        <f>VLOOKUP($E7,TaskValues_ref!$E:$Z,10,FALSE)</f>
        <v>National</v>
      </c>
      <c r="M7" s="321"/>
      <c r="N7" s="89">
        <f>IF(VLOOKUP($E7,TaskValues_ref!$E:$Z,15,FALSE)=0,"",VLOOKUP($E7,TaskValues_ref!$E:$Z,15,FALSE))</f>
        <v>1</v>
      </c>
      <c r="O7">
        <f>IF(VLOOKUP($E7,TaskValues_ref!$E:$Z,16,FALSE)=0,"",VLOOKUP($E7,TaskValues_ref!$E:$Z,16,FALSE))</f>
        <v>1</v>
      </c>
      <c r="Q7"/>
    </row>
    <row r="8" spans="1:19" x14ac:dyDescent="0.35">
      <c r="A8" s="355" t="s">
        <v>2169</v>
      </c>
      <c r="B8" s="355" t="s">
        <v>2170</v>
      </c>
      <c r="C8" s="356" t="s">
        <v>2192</v>
      </c>
      <c r="D8" s="353">
        <v>7</v>
      </c>
      <c r="E8" s="64" t="s">
        <v>2198</v>
      </c>
      <c r="F8" s="321" t="s">
        <v>2193</v>
      </c>
      <c r="G8" s="321" t="str">
        <f>VLOOKUP($E8,TaskValues_ref!$E:$Z,3,FALSE)</f>
        <v>Clinical</v>
      </c>
      <c r="H8" s="321" t="str">
        <f>VLOOKUP($E8,TaskValues_ref!$E:$Z,4,FALSE)</f>
        <v>Adult 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c r="N8" s="89">
        <f>IF(VLOOKUP($E8,TaskValues_ref!$E:$Z,15,FALSE)=0,"",VLOOKUP($E8,TaskValues_ref!$E:$Z,15,FALSE))</f>
        <v>1</v>
      </c>
      <c r="O8">
        <f>IF(VLOOKUP($E8,TaskValues_ref!$E:$Z,16,FALSE)=0,"",VLOOKUP($E8,TaskValues_ref!$E:$Z,16,FALSE))</f>
        <v>2</v>
      </c>
      <c r="Q8">
        <f>IF(VLOOKUP($E8,TaskValues_ref!$E:$Z,18,FALSE)=0,"",VLOOKUP($E8,TaskValues_ref!$E:$Z,18,FALSE))</f>
        <v>60</v>
      </c>
    </row>
    <row r="9" spans="1:19" x14ac:dyDescent="0.35">
      <c r="A9" s="355" t="s">
        <v>2169</v>
      </c>
      <c r="B9" s="355" t="s">
        <v>2170</v>
      </c>
      <c r="C9" s="356" t="s">
        <v>2192</v>
      </c>
      <c r="D9" s="353">
        <v>8</v>
      </c>
      <c r="E9" s="64" t="s">
        <v>2199</v>
      </c>
      <c r="F9" s="321" t="s">
        <v>2194</v>
      </c>
      <c r="G9" s="321" t="str">
        <f>VLOOKUP($E9,TaskValues_ref!$E:$Z,3,FALSE)</f>
        <v>Clinical</v>
      </c>
      <c r="H9" s="321" t="str">
        <f>VLOOKUP($E9,TaskValues_ref!$E:$Z,4,FALSE)</f>
        <v>Adult 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c r="N9" s="89">
        <f>IF(VLOOKUP($E9,TaskValues_ref!$E:$Z,15,FALSE)=0,"",VLOOKUP($E9,TaskValues_ref!$E:$Z,15,FALSE))</f>
        <v>1</v>
      </c>
      <c r="O9">
        <f>IF(VLOOKUP($E9,TaskValues_ref!$E:$Z,16,FALSE)=0,"",VLOOKUP($E9,TaskValues_ref!$E:$Z,16,FALSE))</f>
        <v>1</v>
      </c>
      <c r="Q9">
        <f>IF(VLOOKUP($E9,TaskValues_ref!$E:$Z,18,FALSE)=0,"",VLOOKUP($E9,TaskValues_ref!$E:$Z,18,FALSE))</f>
        <v>420</v>
      </c>
    </row>
    <row r="10" spans="1:19" x14ac:dyDescent="0.35">
      <c r="A10" s="355" t="s">
        <v>2169</v>
      </c>
      <c r="B10" s="355" t="s">
        <v>2170</v>
      </c>
      <c r="C10" s="356" t="s">
        <v>2192</v>
      </c>
      <c r="D10" s="353">
        <v>9</v>
      </c>
      <c r="E10" s="64" t="s">
        <v>2200</v>
      </c>
      <c r="F10" s="321" t="s">
        <v>2195</v>
      </c>
      <c r="G10" s="321" t="str">
        <f>VLOOKUP($E10,TaskValues_ref!$E:$Z,3,FALSE)</f>
        <v>Clinical</v>
      </c>
      <c r="H10" s="321" t="str">
        <f>VLOOKUP($E10,TaskValues_ref!$E:$Z,4,FALSE)</f>
        <v>Adult 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c r="N10" s="89">
        <f>IF(VLOOKUP($E10,TaskValues_ref!$E:$Z,15,FALSE)=0,"",VLOOKUP($E10,TaskValues_ref!$E:$Z,15,FALSE))</f>
        <v>1</v>
      </c>
      <c r="O10">
        <f>IF(VLOOKUP($E10,TaskValues_ref!$E:$Z,16,FALSE)=0,"",VLOOKUP($E10,TaskValues_ref!$E:$Z,16,FALSE))</f>
        <v>3</v>
      </c>
      <c r="Q10">
        <f>IF(VLOOKUP($E10,TaskValues_ref!$E:$Z,18,FALSE)=0,"",VLOOKUP($E10,TaskValues_ref!$E:$Z,18,FALSE))</f>
        <v>10</v>
      </c>
    </row>
    <row r="11" spans="1:19" x14ac:dyDescent="0.35">
      <c r="A11" s="355" t="s">
        <v>2169</v>
      </c>
      <c r="B11" s="355" t="s">
        <v>2170</v>
      </c>
      <c r="C11" s="356" t="s">
        <v>2192</v>
      </c>
      <c r="D11" s="353">
        <v>10</v>
      </c>
      <c r="E11" s="64" t="s">
        <v>2201</v>
      </c>
      <c r="F11" s="321" t="s">
        <v>2196</v>
      </c>
      <c r="G11" s="321" t="str">
        <f>VLOOKUP($E11,TaskValues_ref!$E:$Z,3,FALSE)</f>
        <v>Clinical</v>
      </c>
      <c r="H11" s="321" t="str">
        <f>VLOOKUP($E11,TaskValues_ref!$E:$Z,4,FALSE)</f>
        <v>Adult 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c r="N11" s="89">
        <f>IF(VLOOKUP($E11,TaskValues_ref!$E:$Z,15,FALSE)=0,"",VLOOKUP($E11,TaskValues_ref!$E:$Z,15,FALSE))</f>
        <v>1</v>
      </c>
      <c r="O11">
        <f>IF(VLOOKUP($E11,TaskValues_ref!$E:$Z,16,FALSE)=0,"",VLOOKUP($E11,TaskValues_ref!$E:$Z,16,FALSE))</f>
        <v>3</v>
      </c>
      <c r="Q11">
        <f>IF(VLOOKUP($E11,TaskValues_ref!$E:$Z,18,FALSE)=0,"",VLOOKUP($E11,TaskValues_ref!$E:$Z,18,FALSE))</f>
        <v>60</v>
      </c>
    </row>
    <row r="12" spans="1:19" x14ac:dyDescent="0.35">
      <c r="A12" s="355" t="s">
        <v>2169</v>
      </c>
      <c r="B12" s="355" t="s">
        <v>2170</v>
      </c>
      <c r="C12" s="356" t="s">
        <v>2192</v>
      </c>
      <c r="D12" s="353">
        <v>11</v>
      </c>
      <c r="E12" s="64" t="s">
        <v>2210</v>
      </c>
      <c r="F12" s="321" t="s">
        <v>2197</v>
      </c>
      <c r="G12" s="321" t="str">
        <f>VLOOKUP($E12,TaskValues_ref!$E:$Z,3,FALSE)</f>
        <v>Referral</v>
      </c>
      <c r="H12" s="321" t="str">
        <f>VLOOKUP($E12,TaskValues_ref!$E:$Z,4,FALSE)</f>
        <v>Adult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c r="N12" s="89">
        <f>IF(VLOOKUP($E12,TaskValues_ref!$E:$Z,15,FALSE)=0,"",VLOOKUP($E12,TaskValues_ref!$E:$Z,15,FALSE))</f>
        <v>1</v>
      </c>
      <c r="O12">
        <f>IF(VLOOKUP($E12,TaskValues_ref!$E:$Z,16,FALSE)=0,"",VLOOKUP($E12,TaskValues_ref!$E:$Z,16,FALSE))</f>
        <v>1</v>
      </c>
      <c r="Q12">
        <f>IF(VLOOKUP($E12,TaskValues_ref!$E:$Z,18,FALSE)=0,"",VLOOKUP($E12,TaskValues_ref!$E:$Z,18,FALSE))</f>
        <v>10</v>
      </c>
    </row>
    <row r="13" spans="1:19" x14ac:dyDescent="0.35">
      <c r="A13" s="355" t="s">
        <v>2169</v>
      </c>
      <c r="B13" s="355" t="s">
        <v>2170</v>
      </c>
      <c r="C13" s="356" t="s">
        <v>2214</v>
      </c>
      <c r="D13" s="353">
        <v>12</v>
      </c>
      <c r="E13" s="64" t="s">
        <v>2215</v>
      </c>
      <c r="F13" s="321" t="s">
        <v>2216</v>
      </c>
      <c r="G13" s="321" t="str">
        <f>VLOOKUP($E13,TaskValues_ref!$E:$Z,3,FALSE)</f>
        <v>Surveillance</v>
      </c>
      <c r="H13" s="321" t="str">
        <f>VLOOKUP($E13,TaskValues_ref!$E:$Z,4,FALSE)</f>
        <v>Public Health</v>
      </c>
      <c r="I13" s="321" t="str">
        <f>VLOOKUP($E13,TaskValues_ref!$E:$Z,5,FALSE)</f>
        <v>-</v>
      </c>
      <c r="J13" s="320" t="str">
        <f>VLOOKUP($E13,TaskValues_ref!$E:$Z,6,FALSE)</f>
        <v>-</v>
      </c>
      <c r="K13" s="321" t="str">
        <f>VLOOKUP($E13,TaskValues_ref!$E:$Z,10,FALSE)</f>
        <v>National</v>
      </c>
      <c r="M13" s="321"/>
      <c r="Q13"/>
    </row>
    <row r="14" spans="1:19" x14ac:dyDescent="0.35">
      <c r="A14" s="355" t="s">
        <v>2169</v>
      </c>
      <c r="B14" s="355" t="s">
        <v>2170</v>
      </c>
      <c r="C14" s="356" t="s">
        <v>2214</v>
      </c>
      <c r="D14" s="353">
        <v>13</v>
      </c>
      <c r="E14" s="64" t="s">
        <v>2799</v>
      </c>
      <c r="F14" s="321" t="s">
        <v>2217</v>
      </c>
      <c r="G14" s="321" t="str">
        <f>VLOOKUP($E14,TaskValues_ref!$E:$Z,3,FALSE)</f>
        <v>Surveillance</v>
      </c>
      <c r="H14" s="321" t="str">
        <f>VLOOKUP($E14,TaskValues_ref!$E:$Z,4,FALSE)</f>
        <v>Public Health</v>
      </c>
      <c r="I14" s="321" t="str">
        <f>VLOOKUP($E14,TaskValues_ref!$E:$Z,5,FALSE)</f>
        <v>-</v>
      </c>
      <c r="J14" s="320" t="str">
        <f>VLOOKUP($E14,TaskValues_ref!$E:$Z,6,FALSE)</f>
        <v>births</v>
      </c>
      <c r="K14" s="321" t="str">
        <f>VLOOKUP($E14,TaskValues_ref!$E:$Z,10,FALSE)</f>
        <v>National</v>
      </c>
      <c r="M14" s="321"/>
      <c r="Q14"/>
    </row>
    <row r="15" spans="1:19" x14ac:dyDescent="0.35">
      <c r="A15" s="355" t="s">
        <v>2169</v>
      </c>
      <c r="B15" s="355" t="s">
        <v>2170</v>
      </c>
      <c r="C15" s="356" t="s">
        <v>2214</v>
      </c>
      <c r="D15" s="353">
        <v>14</v>
      </c>
      <c r="E15" s="64" t="s">
        <v>2800</v>
      </c>
      <c r="F15" s="321" t="s">
        <v>2218</v>
      </c>
      <c r="G15" s="321" t="str">
        <f>VLOOKUP($E15,TaskValues_ref!$E:$Z,3,FALSE)</f>
        <v>Surveillance</v>
      </c>
      <c r="H15" s="321" t="str">
        <f>VLOOKUP($E15,TaskValues_ref!$E:$Z,4,FALSE)</f>
        <v>Adult Preventive</v>
      </c>
      <c r="I15" s="321" t="str">
        <f>VLOOKUP($E15,TaskValues_ref!$E:$Z,5,FALSE)</f>
        <v>Sexual health</v>
      </c>
      <c r="J15" s="320" t="str">
        <f>VLOOKUP($E15,TaskValues_ref!$E:$Z,6,FALSE)</f>
        <v>women 15-49</v>
      </c>
      <c r="K15" s="321" t="str">
        <f>VLOOKUP($E15,TaskValues_ref!$E:$Z,10,FALSE)</f>
        <v>National</v>
      </c>
      <c r="M15" s="321"/>
      <c r="Q15"/>
    </row>
    <row r="16" spans="1:19" x14ac:dyDescent="0.35">
      <c r="A16" s="355" t="s">
        <v>2169</v>
      </c>
      <c r="B16" s="356" t="s">
        <v>2221</v>
      </c>
      <c r="C16" s="356"/>
      <c r="D16" s="353">
        <v>15</v>
      </c>
      <c r="E16" s="64" t="str">
        <f>_xlfn.CONCAT("FH.MN.",D16)</f>
        <v>FH.MN.15</v>
      </c>
      <c r="F16" s="321" t="s">
        <v>295</v>
      </c>
      <c r="G16" s="321" t="str">
        <f>VLOOKUP($E16,TaskValues_ref!$E:$Z,3,FALSE)</f>
        <v>Clinical</v>
      </c>
      <c r="H16" s="321" t="str">
        <f>VLOOKUP($E16,TaskValues_ref!$E:$Z,4,FALSE)</f>
        <v>Child 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c r="N16" s="89">
        <f>IF(VLOOKUP($E16,TaskValues_ref!$E:$Z,15,FALSE)=0,"",VLOOKUP($E16,TaskValues_ref!$E:$Z,15,FALSE))</f>
        <v>1</v>
      </c>
      <c r="O16">
        <f>IF(VLOOKUP($E16,TaskValues_ref!$E:$Z,16,FALSE)=0,"",VLOOKUP($E16,TaskValues_ref!$E:$Z,16,FALSE))</f>
        <v>2</v>
      </c>
      <c r="Q16">
        <f>IF(VLOOKUP($E16,TaskValues_ref!$E:$Z,18,FALSE)=0,"",VLOOKUP($E16,TaskValues_ref!$E:$Z,18,FALSE))</f>
        <v>30</v>
      </c>
    </row>
    <row r="17" spans="1:17" x14ac:dyDescent="0.35">
      <c r="A17" s="355" t="s">
        <v>2169</v>
      </c>
      <c r="B17" s="356" t="s">
        <v>2221</v>
      </c>
      <c r="C17" s="356"/>
      <c r="D17" s="353">
        <v>16</v>
      </c>
      <c r="E17" s="64" t="str">
        <f>_xlfn.CONCAT("FH.MN.",D17)</f>
        <v>FH.MN.16</v>
      </c>
      <c r="F17" s="321" t="s">
        <v>2222</v>
      </c>
      <c r="G17" s="321" t="str">
        <f>VLOOKUP($E17,TaskValues_ref!$E:$Z,3,FALSE)</f>
        <v>Clinical</v>
      </c>
      <c r="H17" s="321" t="str">
        <f>VLOOKUP($E17,TaskValues_ref!$E:$Z,4,FALSE)</f>
        <v>Child 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c r="N17" s="89">
        <f>IF(VLOOKUP($E17,TaskValues_ref!$E:$Z,15,FALSE)=0,"",VLOOKUP($E17,TaskValues_ref!$E:$Z,15,FALSE))</f>
        <v>1</v>
      </c>
      <c r="Q17"/>
    </row>
    <row r="18" spans="1:17" x14ac:dyDescent="0.35">
      <c r="A18" s="355" t="s">
        <v>2169</v>
      </c>
      <c r="B18" s="356" t="s">
        <v>2221</v>
      </c>
      <c r="C18" s="356"/>
      <c r="D18" s="353">
        <v>17</v>
      </c>
      <c r="E18" s="64" t="str">
        <f>_xlfn.CONCAT("FH.MN.",D18)</f>
        <v>FH.MN.17</v>
      </c>
      <c r="F18" s="321" t="s">
        <v>2223</v>
      </c>
      <c r="G18" s="321" t="str">
        <f>VLOOKUP($E18,TaskValues_ref!$E:$Z,3,FALSE)</f>
        <v>Clinical</v>
      </c>
      <c r="H18" s="321" t="str">
        <f>VLOOKUP($E18,TaskValues_ref!$E:$Z,4,FALSE)</f>
        <v>Child 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c r="N18" s="89">
        <f>IF(VLOOKUP($E18,TaskValues_ref!$E:$Z,15,FALSE)=0,"",VLOOKUP($E18,TaskValues_ref!$E:$Z,15,FALSE))</f>
        <v>1</v>
      </c>
      <c r="Q18"/>
    </row>
    <row r="19" spans="1:17" x14ac:dyDescent="0.35">
      <c r="A19" s="355" t="s">
        <v>2169</v>
      </c>
      <c r="B19" s="356" t="s">
        <v>2221</v>
      </c>
      <c r="C19" s="356"/>
      <c r="D19" s="353">
        <v>18</v>
      </c>
      <c r="E19" s="64" t="str">
        <f>_xlfn.CONCAT("FH.MN.",D19)</f>
        <v>FH.MN.18</v>
      </c>
      <c r="F19" s="321" t="s">
        <v>2224</v>
      </c>
      <c r="G19" s="321" t="str">
        <f>VLOOKUP($E19,TaskValues_ref!$E:$Z,3,FALSE)</f>
        <v>Referral</v>
      </c>
      <c r="H19" s="321" t="str">
        <f>VLOOKUP($E19,TaskValues_ref!$E:$Z,4,FALSE)</f>
        <v>Child 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c r="N19" s="89">
        <f>IF(VLOOKUP($E19,TaskValues_ref!$E:$Z,15,FALSE)=0,"",VLOOKUP($E19,TaskValues_ref!$E:$Z,15,FALSE))</f>
        <v>1</v>
      </c>
      <c r="Q19"/>
    </row>
    <row r="20" spans="1:17" x14ac:dyDescent="0.35">
      <c r="A20" s="355" t="s">
        <v>2169</v>
      </c>
      <c r="B20" s="356" t="s">
        <v>2221</v>
      </c>
      <c r="C20" s="356"/>
      <c r="D20" s="353">
        <v>19</v>
      </c>
      <c r="E20" s="64" t="s">
        <v>2233</v>
      </c>
      <c r="F20" s="58" t="s">
        <v>2240</v>
      </c>
      <c r="G20" s="321" t="str">
        <f>VLOOKUP($E20,TaskValues_ref!$E:$Z,3,FALSE)</f>
        <v>Clinical</v>
      </c>
      <c r="H20" s="321" t="str">
        <f>VLOOKUP($E20,TaskValues_ref!$E:$Z,4,FALSE)</f>
        <v>Child 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c r="N20" s="89">
        <f>IF(VLOOKUP($E20,TaskValues_ref!$E:$Z,15,FALSE)=0,"",VLOOKUP($E20,TaskValues_ref!$E:$Z,15,FALSE))</f>
        <v>0.98</v>
      </c>
      <c r="O20">
        <f>IF(VLOOKUP($E20,TaskValues_ref!$E:$Z,16,FALSE)=0,"",VLOOKUP($E20,TaskValues_ref!$E:$Z,16,FALSE))</f>
        <v>1</v>
      </c>
      <c r="Q20">
        <f>IF(VLOOKUP($E20,TaskValues_ref!$E:$Z,18,FALSE)=0,"",VLOOKUP($E20,TaskValues_ref!$E:$Z,18,FALSE))</f>
        <v>5</v>
      </c>
    </row>
    <row r="21" spans="1:17" x14ac:dyDescent="0.35">
      <c r="A21" s="355" t="s">
        <v>2169</v>
      </c>
      <c r="B21" s="356" t="s">
        <v>2221</v>
      </c>
      <c r="C21" s="356"/>
      <c r="D21" s="353">
        <v>19</v>
      </c>
      <c r="E21" s="64" t="s">
        <v>2235</v>
      </c>
      <c r="F21" s="58" t="s">
        <v>171</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c r="N21" s="89">
        <f>IF(VLOOKUP($E21,TaskValues_ref!$E:$Z,15,FALSE)=0,"",VLOOKUP($E21,TaskValues_ref!$E:$Z,15,FALSE))</f>
        <v>0.98</v>
      </c>
      <c r="O21">
        <f>IF(VLOOKUP($E21,TaskValues_ref!$E:$Z,16,FALSE)=0,"",VLOOKUP($E21,TaskValues_ref!$E:$Z,16,FALSE))</f>
        <v>1</v>
      </c>
      <c r="Q21">
        <f>IF(VLOOKUP($E21,TaskValues_ref!$E:$Z,18,FALSE)=0,"",VLOOKUP($E21,TaskValues_ref!$E:$Z,18,FALSE))</f>
        <v>5</v>
      </c>
    </row>
    <row r="22" spans="1:17" x14ac:dyDescent="0.35">
      <c r="A22" s="355" t="s">
        <v>2169</v>
      </c>
      <c r="B22" s="356" t="s">
        <v>2221</v>
      </c>
      <c r="C22" s="356"/>
      <c r="D22" s="353">
        <v>19</v>
      </c>
      <c r="E22" s="64" t="s">
        <v>2236</v>
      </c>
      <c r="F22" s="58" t="s">
        <v>173</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c r="N22" s="89">
        <f>IF(VLOOKUP($E22,TaskValues_ref!$E:$Z,15,FALSE)=0,"",VLOOKUP($E22,TaskValues_ref!$E:$Z,15,FALSE))</f>
        <v>0.98</v>
      </c>
      <c r="O22">
        <f>IF(VLOOKUP($E22,TaskValues_ref!$E:$Z,16,FALSE)=0,"",VLOOKUP($E22,TaskValues_ref!$E:$Z,16,FALSE))</f>
        <v>2</v>
      </c>
      <c r="Q22">
        <f>IF(VLOOKUP($E22,TaskValues_ref!$E:$Z,18,FALSE)=0,"",VLOOKUP($E22,TaskValues_ref!$E:$Z,18,FALSE))</f>
        <v>5</v>
      </c>
    </row>
    <row r="23" spans="1:17" x14ac:dyDescent="0.35">
      <c r="A23" s="355" t="s">
        <v>2169</v>
      </c>
      <c r="B23" s="356" t="s">
        <v>2221</v>
      </c>
      <c r="C23" s="356"/>
      <c r="D23" s="353">
        <v>20</v>
      </c>
      <c r="E23" s="64" t="str">
        <f>_xlfn.CONCAT("FH.MN.",D23)</f>
        <v>FH.MN.20</v>
      </c>
      <c r="F23" s="321" t="s">
        <v>2226</v>
      </c>
      <c r="G23" s="321" t="str">
        <f>VLOOKUP($E23,TaskValues_ref!$E:$Z,3,FALSE)</f>
        <v>Clinical</v>
      </c>
      <c r="H23" s="321" t="str">
        <f>VLOOKUP($E23,TaskValues_ref!$E:$Z,4,FALSE)</f>
        <v>Child Acute</v>
      </c>
      <c r="I23" s="321" t="str">
        <f>VLOOKUP($E23,TaskValues_ref!$E:$Z,5,FALSE)</f>
        <v>Sick child</v>
      </c>
      <c r="J23" s="320" t="str">
        <f>VLOOKUP($E23,TaskValues_ref!$E:$Z,6,FALSE)</f>
        <v>1-4</v>
      </c>
      <c r="K23" s="321" t="str">
        <f>VLOOKUP($E23,TaskValues_ref!$E:$Z,10,FALSE)</f>
        <v>National</v>
      </c>
      <c r="M23" s="321"/>
      <c r="N23" s="89">
        <f>IF(VLOOKUP($E23,TaskValues_ref!$E:$Z,15,FALSE)=0,"",VLOOKUP($E23,TaskValues_ref!$E:$Z,15,FALSE))</f>
        <v>1</v>
      </c>
      <c r="O23">
        <f>IF(VLOOKUP($E23,TaskValues_ref!$E:$Z,16,FALSE)=0,"",VLOOKUP($E23,TaskValues_ref!$E:$Z,16,FALSE))</f>
        <v>1</v>
      </c>
      <c r="Q23">
        <f>IF(VLOOKUP($E23,TaskValues_ref!$E:$Z,18,FALSE)=0,"",VLOOKUP($E23,TaskValues_ref!$E:$Z,18,FALSE))</f>
        <v>15</v>
      </c>
    </row>
    <row r="24" spans="1:17" x14ac:dyDescent="0.35">
      <c r="A24" s="355" t="s">
        <v>2169</v>
      </c>
      <c r="B24" s="356" t="s">
        <v>2221</v>
      </c>
      <c r="C24" s="356"/>
      <c r="D24" s="353">
        <v>21</v>
      </c>
      <c r="E24" s="64" t="s">
        <v>2234</v>
      </c>
      <c r="F24" s="321" t="s">
        <v>2232</v>
      </c>
      <c r="G24" s="321" t="str">
        <f>VLOOKUP($E24,TaskValues_ref!$E:$Z,3,FALSE)</f>
        <v>Clinical</v>
      </c>
      <c r="H24" s="321" t="str">
        <f>VLOOKUP($E24,TaskValues_ref!$E:$Z,4,FALSE)</f>
        <v>Child Preventive</v>
      </c>
      <c r="I24" s="321" t="str">
        <f>VLOOKUP($E24,TaskValues_ref!$E:$Z,5,FALSE)</f>
        <v>Nutrition</v>
      </c>
      <c r="J24" s="320" t="str">
        <f>VLOOKUP($E24,TaskValues_ref!$E:$Z,6,FALSE)</f>
        <v>1-4</v>
      </c>
      <c r="K24" s="321" t="str">
        <f>VLOOKUP($E24,TaskValues_ref!$E:$Z,10,FALSE)</f>
        <v>National</v>
      </c>
      <c r="L24" s="195">
        <f>IF(VLOOKUP($E24,TaskValues_ref!$E:$Z,11,FALSE)=0,"",VLOOKUP($E24,TaskValues_ref!$E:$Z,11,FALSE))</f>
        <v>1</v>
      </c>
      <c r="M24" s="321"/>
      <c r="N24" s="89">
        <f>IF(VLOOKUP($E24,TaskValues_ref!$E:$Z,15,FALSE)=0,"",VLOOKUP($E24,TaskValues_ref!$E:$Z,15,FALSE))</f>
        <v>1</v>
      </c>
      <c r="P24" t="str">
        <f>IF(VLOOKUP($E24,TaskValues_ref!$E:$Z,17,FALSE)=0,"",VLOOKUP($E24,TaskValues_ref!$E:$Z,17,FALSE))</f>
        <v/>
      </c>
      <c r="Q24">
        <f>IF(VLOOKUP($E24,TaskValues_ref!$E:$Z,18,FALSE)=0,"",VLOOKUP($E24,TaskValues_ref!$E:$Z,18,FALSE))</f>
        <v>5</v>
      </c>
    </row>
    <row r="25" spans="1:17" x14ac:dyDescent="0.35">
      <c r="A25" s="355" t="s">
        <v>2169</v>
      </c>
      <c r="B25" s="356" t="s">
        <v>2221</v>
      </c>
      <c r="C25" s="356"/>
      <c r="D25" s="353">
        <v>21</v>
      </c>
      <c r="E25" s="64" t="str">
        <f t="shared" ref="E25:E32" si="0">_xlfn.CONCAT("FH.MN.",D25)</f>
        <v>FH.MN.21</v>
      </c>
      <c r="F25" s="321" t="s">
        <v>2228</v>
      </c>
      <c r="G25" s="321" t="str">
        <f>VLOOKUP($E25,TaskValues_ref!$E:$Z,3,FALSE)</f>
        <v>Clinical</v>
      </c>
      <c r="H25" s="321" t="str">
        <f>VLOOKUP($E25,TaskValues_ref!$E:$Z,4,FALSE)</f>
        <v>Child Acute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4.8500000000000001E-2</v>
      </c>
      <c r="M25" s="321"/>
      <c r="N25" s="89">
        <f>IF(VLOOKUP($E25,TaskValues_ref!$E:$Z,15,FALSE)=0,"",VLOOKUP($E25,TaskValues_ref!$E:$Z,15,FALSE))</f>
        <v>0.98</v>
      </c>
      <c r="O25">
        <f>IF(VLOOKUP($E25,TaskValues_ref!$E:$Z,16,FALSE)=0,"",VLOOKUP($E25,TaskValues_ref!$E:$Z,16,FALSE))</f>
        <v>4</v>
      </c>
      <c r="Q25">
        <f>IF(VLOOKUP($E25,TaskValues_ref!$E:$Z,18,FALSE)=0,"",VLOOKUP($E25,TaskValues_ref!$E:$Z,18,FALSE))</f>
        <v>5</v>
      </c>
    </row>
    <row r="26" spans="1:17" x14ac:dyDescent="0.35">
      <c r="A26" s="355" t="s">
        <v>2169</v>
      </c>
      <c r="B26" s="356" t="s">
        <v>2221</v>
      </c>
      <c r="C26" s="356"/>
      <c r="D26" s="353">
        <v>22</v>
      </c>
      <c r="E26" s="64" t="str">
        <f t="shared" si="0"/>
        <v>FH.MN.22</v>
      </c>
      <c r="F26" s="321" t="s">
        <v>2227</v>
      </c>
      <c r="G26" s="321" t="str">
        <f>VLOOKUP($E26,TaskValues_ref!$E:$Z,3,FALSE)</f>
        <v>Clinical</v>
      </c>
      <c r="H26" s="321" t="str">
        <f>VLOOKUP($E26,TaskValues_ref!$E:$Z,4,FALSE)</f>
        <v>Child 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0.48499999999999999</v>
      </c>
      <c r="M26" s="321"/>
      <c r="N26" s="89">
        <f>IF(VLOOKUP($E26,TaskValues_ref!$E:$Z,15,FALSE)=0,"",VLOOKUP($E26,TaskValues_ref!$E:$Z,15,FALSE))</f>
        <v>0.98</v>
      </c>
      <c r="O26">
        <f>IF(VLOOKUP($E26,TaskValues_ref!$E:$Z,16,FALSE)=0,"",VLOOKUP($E26,TaskValues_ref!$E:$Z,16,FALSE))</f>
        <v>2</v>
      </c>
      <c r="Q26">
        <f>IF(VLOOKUP($E26,TaskValues_ref!$E:$Z,18,FALSE)=0,"",VLOOKUP($E26,TaskValues_ref!$E:$Z,18,FALSE))</f>
        <v>5</v>
      </c>
    </row>
    <row r="27" spans="1:17" x14ac:dyDescent="0.35">
      <c r="A27" s="355" t="s">
        <v>2169</v>
      </c>
      <c r="B27" s="356" t="s">
        <v>2221</v>
      </c>
      <c r="C27" s="356"/>
      <c r="D27" s="353">
        <v>23</v>
      </c>
      <c r="E27" s="64" t="str">
        <f t="shared" si="0"/>
        <v>FH.MN.23</v>
      </c>
      <c r="F27" s="321" t="s">
        <v>2229</v>
      </c>
      <c r="G27" s="321" t="str">
        <f>VLOOKUP($E27,TaskValues_ref!$E:$Z,3,FALSE)</f>
        <v>Clinical</v>
      </c>
      <c r="H27" s="321" t="str">
        <f>VLOOKUP($E27,TaskValues_ref!$E:$Z,4,FALSE)</f>
        <v>Child Preventive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1</v>
      </c>
      <c r="M27" s="321"/>
      <c r="N27" s="89">
        <f>IF(VLOOKUP($E27,TaskValues_ref!$E:$Z,15,FALSE)=0,"",VLOOKUP($E27,TaskValues_ref!$E:$Z,15,FALSE))</f>
        <v>1</v>
      </c>
      <c r="P27">
        <f>IF(VLOOKUP($E27,TaskValues_ref!$E:$Z,17,FALSE)=0,"",VLOOKUP($E27,TaskValues_ref!$E:$Z,17,FALSE))</f>
        <v>2</v>
      </c>
      <c r="Q27">
        <f>IF(VLOOKUP($E27,TaskValues_ref!$E:$Z,18,FALSE)=0,"",VLOOKUP($E27,TaskValues_ref!$E:$Z,18,FALSE))</f>
        <v>5</v>
      </c>
    </row>
    <row r="28" spans="1:17" x14ac:dyDescent="0.35">
      <c r="A28" s="355" t="s">
        <v>2169</v>
      </c>
      <c r="B28" s="356" t="s">
        <v>2221</v>
      </c>
      <c r="C28" s="356"/>
      <c r="D28" s="353">
        <v>24</v>
      </c>
      <c r="E28" s="64" t="str">
        <f t="shared" si="0"/>
        <v>FH.MN.24</v>
      </c>
      <c r="F28" s="321" t="s">
        <v>2230</v>
      </c>
      <c r="G28" s="321" t="str">
        <f>VLOOKUP($E28,TaskValues_ref!$E:$Z,3,FALSE)</f>
        <v>Clinical</v>
      </c>
      <c r="H28" s="321" t="str">
        <f>VLOOKUP($E28,TaskValues_ref!$E:$Z,4,FALSE)</f>
        <v>Child Acute</v>
      </c>
      <c r="I28" s="321" t="str">
        <f>VLOOKUP($E28,TaskValues_ref!$E:$Z,5,FALSE)</f>
        <v>Sick child</v>
      </c>
      <c r="J28" s="320" t="str">
        <f>VLOOKUP($E28,TaskValues_ref!$E:$Z,6,FALSE)</f>
        <v>1-4</v>
      </c>
      <c r="K28" s="321" t="str">
        <f>VLOOKUP($E28,TaskValues_ref!$E:$Z,10,FALSE)</f>
        <v>National</v>
      </c>
      <c r="L28" s="195">
        <f>IF(VLOOKUP($E28,TaskValues_ref!$E:$Z,11,FALSE)=0,"",VLOOKUP($E28,TaskValues_ref!$E:$Z,11,FALSE))</f>
        <v>3.5500000000000006E-3</v>
      </c>
      <c r="M28" s="321"/>
      <c r="N28" s="89">
        <f>IF(VLOOKUP($E28,TaskValues_ref!$E:$Z,15,FALSE)=0,"",VLOOKUP($E28,TaskValues_ref!$E:$Z,15,FALSE))</f>
        <v>0.95480225988700573</v>
      </c>
      <c r="O28">
        <f>IF(VLOOKUP($E28,TaskValues_ref!$E:$Z,16,FALSE)=0,"",VLOOKUP($E28,TaskValues_ref!$E:$Z,16,FALSE))</f>
        <v>1</v>
      </c>
      <c r="Q28">
        <f>IF(VLOOKUP($E28,TaskValues_ref!$E:$Z,18,FALSE)=0,"",VLOOKUP($E28,TaskValues_ref!$E:$Z,18,FALSE))</f>
        <v>15</v>
      </c>
    </row>
    <row r="29" spans="1:17" x14ac:dyDescent="0.35">
      <c r="A29" s="355" t="s">
        <v>2169</v>
      </c>
      <c r="B29" s="356" t="s">
        <v>2221</v>
      </c>
      <c r="C29" s="356"/>
      <c r="D29" s="353">
        <v>25</v>
      </c>
      <c r="E29" s="64" t="str">
        <f t="shared" si="0"/>
        <v>FH.MN.25</v>
      </c>
      <c r="F29" s="321" t="s">
        <v>2231</v>
      </c>
      <c r="G29" s="321" t="str">
        <f>VLOOKUP($E29,TaskValues_ref!$E:$Z,3,FALSE)</f>
        <v>Clinical</v>
      </c>
      <c r="H29" s="321" t="str">
        <f>VLOOKUP($E29,TaskValues_ref!$E:$Z,4,FALSE)</f>
        <v>Child Acute</v>
      </c>
      <c r="I29" s="321" t="str">
        <f>VLOOKUP($E29,TaskValues_ref!$E:$Z,5,FALSE)</f>
        <v>Sick child</v>
      </c>
      <c r="J29" s="320" t="str">
        <f>VLOOKUP($E29,TaskValues_ref!$E:$Z,6,FALSE)</f>
        <v>1-4</v>
      </c>
      <c r="K29" s="321" t="str">
        <f>VLOOKUP($E29,TaskValues_ref!$E:$Z,10,FALSE)</f>
        <v>National</v>
      </c>
      <c r="M29" s="321"/>
      <c r="N29" s="89">
        <f>IF(VLOOKUP($E29,TaskValues_ref!$E:$Z,15,FALSE)=0,"",VLOOKUP($E29,TaskValues_ref!$E:$Z,15,FALSE))</f>
        <v>0.98</v>
      </c>
      <c r="O29">
        <f>IF(VLOOKUP($E29,TaskValues_ref!$E:$Z,16,FALSE)=0,"",VLOOKUP($E29,TaskValues_ref!$E:$Z,16,FALSE))</f>
        <v>1</v>
      </c>
      <c r="Q29">
        <f>IF(VLOOKUP($E29,TaskValues_ref!$E:$Z,18,FALSE)=0,"",VLOOKUP($E29,TaskValues_ref!$E:$Z,18,FALSE))</f>
        <v>10</v>
      </c>
    </row>
    <row r="30" spans="1:17" x14ac:dyDescent="0.35">
      <c r="A30" s="355" t="s">
        <v>2169</v>
      </c>
      <c r="B30" s="356" t="s">
        <v>2221</v>
      </c>
      <c r="C30" s="356"/>
      <c r="D30" s="353">
        <v>28</v>
      </c>
      <c r="E30" s="64" t="str">
        <f t="shared" si="0"/>
        <v>FH.MN.28</v>
      </c>
      <c r="F30" s="321" t="s">
        <v>2247</v>
      </c>
      <c r="G30" s="321" t="str">
        <f>VLOOKUP($E30,TaskValues_ref!$E:$Z,3,FALSE)</f>
        <v>Clinical</v>
      </c>
      <c r="H30" s="321" t="str">
        <f>VLOOKUP($E30,TaskValues_ref!$E:$Z,4,FALSE)</f>
        <v>Child Acute</v>
      </c>
      <c r="I30" s="321" t="str">
        <f>VLOOKUP($E30,TaskValues_ref!$E:$Z,5,FALSE)</f>
        <v>Sick child</v>
      </c>
      <c r="J30" s="320" t="str">
        <f>VLOOKUP($E30,TaskValues_ref!$E:$Z,6,FALSE)</f>
        <v>15 yo</v>
      </c>
      <c r="K30" s="321" t="str">
        <f>VLOOKUP($E30,TaskValues_ref!$E:$Z,10,FALSE)</f>
        <v>National</v>
      </c>
      <c r="L30" s="195">
        <f>IF(VLOOKUP($E30,TaskValues_ref!$E:$Z,11,FALSE)=0,"",VLOOKUP($E30,TaskValues_ref!$E:$Z,11,FALSE))</f>
        <v>0.14499999999999999</v>
      </c>
      <c r="M30" s="321"/>
      <c r="N30" s="89">
        <f>IF(VLOOKUP($E30,TaskValues_ref!$E:$Z,15,FALSE)=0,"",VLOOKUP($E30,TaskValues_ref!$E:$Z,15,FALSE))</f>
        <v>0.98</v>
      </c>
      <c r="O30">
        <f>IF(VLOOKUP($E30,TaskValues_ref!$E:$Z,16,FALSE)=0,"",VLOOKUP($E30,TaskValues_ref!$E:$Z,16,FALSE))</f>
        <v>1</v>
      </c>
      <c r="Q30">
        <f>IF(VLOOKUP($E30,TaskValues_ref!$E:$Z,18,FALSE)=0,"",VLOOKUP($E30,TaskValues_ref!$E:$Z,18,FALSE))</f>
        <v>5</v>
      </c>
    </row>
    <row r="31" spans="1:17" x14ac:dyDescent="0.35">
      <c r="A31" s="355" t="s">
        <v>2169</v>
      </c>
      <c r="B31" s="356" t="s">
        <v>2221</v>
      </c>
      <c r="C31" s="356"/>
      <c r="D31" s="353">
        <v>29</v>
      </c>
      <c r="E31" s="64" t="str">
        <f t="shared" si="0"/>
        <v>FH.MN.29</v>
      </c>
      <c r="F31" s="321" t="s">
        <v>2248</v>
      </c>
      <c r="G31" s="321" t="str">
        <f>VLOOKUP($E31,TaskValues_ref!$E:$Z,3,FALSE)</f>
        <v>Social services</v>
      </c>
      <c r="H31" s="321" t="str">
        <f>VLOOKUP($E31,TaskValues_ref!$E:$Z,4,FALSE)</f>
        <v>Public Health</v>
      </c>
      <c r="I31" s="321" t="str">
        <f>VLOOKUP($E31,TaskValues_ref!$E:$Z,5,FALSE)</f>
        <v>-</v>
      </c>
      <c r="J31" s="320" t="str">
        <f>VLOOKUP($E31,TaskValues_ref!$E:$Z,6,FALSE)</f>
        <v>18 yo adults</v>
      </c>
      <c r="K31" s="321" t="str">
        <f>VLOOKUP($E31,TaskValues_ref!$E:$Z,10,FALSE)</f>
        <v>National</v>
      </c>
      <c r="L31" s="195">
        <f>IF(VLOOKUP($E31,TaskValues_ref!$E:$Z,11,FALSE)=0,"",VLOOKUP($E31,TaskValues_ref!$E:$Z,11,FALSE))</f>
        <v>0.1</v>
      </c>
      <c r="M31" s="321"/>
      <c r="N31" s="89">
        <f>IF(VLOOKUP($E31,TaskValues_ref!$E:$Z,15,FALSE)=0,"",VLOOKUP($E31,TaskValues_ref!$E:$Z,15,FALSE))</f>
        <v>1</v>
      </c>
      <c r="O31">
        <f>IF(VLOOKUP($E31,TaskValues_ref!$E:$Z,16,FALSE)=0,"",VLOOKUP($E31,TaskValues_ref!$E:$Z,16,FALSE))</f>
        <v>2</v>
      </c>
      <c r="Q31">
        <f>IF(VLOOKUP($E31,TaskValues_ref!$E:$Z,18,FALSE)=0,"",VLOOKUP($E31,TaskValues_ref!$E:$Z,18,FALSE))</f>
        <v>15</v>
      </c>
    </row>
    <row r="32" spans="1:17" x14ac:dyDescent="0.35">
      <c r="A32" s="355" t="s">
        <v>2169</v>
      </c>
      <c r="B32" s="356" t="s">
        <v>2221</v>
      </c>
      <c r="C32" s="356"/>
      <c r="D32" s="353">
        <v>30</v>
      </c>
      <c r="E32" s="64" t="str">
        <f t="shared" si="0"/>
        <v>FH.MN.30</v>
      </c>
      <c r="F32" s="321" t="s">
        <v>2249</v>
      </c>
      <c r="G32" s="321" t="str">
        <f>VLOOKUP($E32,TaskValues_ref!$E:$Z,3,FALSE)</f>
        <v>Social services</v>
      </c>
      <c r="H32" s="321" t="str">
        <f>VLOOKUP($E32,TaskValues_ref!$E:$Z,4,FALSE)</f>
        <v>Public Health</v>
      </c>
      <c r="I32" s="321" t="str">
        <f>VLOOKUP($E32,TaskValues_ref!$E:$Z,5,FALSE)</f>
        <v>-</v>
      </c>
      <c r="J32" s="320" t="str">
        <f>VLOOKUP($E32,TaskValues_ref!$E:$Z,6,FALSE)</f>
        <v>1-18</v>
      </c>
      <c r="K32" s="321" t="str">
        <f>VLOOKUP($E32,TaskValues_ref!$E:$Z,10,FALSE)</f>
        <v>National</v>
      </c>
      <c r="M32" s="321"/>
      <c r="N32" s="89">
        <f>IF(VLOOKUP($E32,TaskValues_ref!$E:$Z,15,FALSE)=0,"",VLOOKUP($E32,TaskValues_ref!$E:$Z,15,FALSE))</f>
        <v>1</v>
      </c>
      <c r="O32">
        <f>IF(VLOOKUP($E32,TaskValues_ref!$E:$Z,16,FALSE)=0,"",VLOOKUP($E32,TaskValues_ref!$E:$Z,16,FALSE))</f>
        <v>2</v>
      </c>
      <c r="Q32">
        <f>IF(VLOOKUP($E32,TaskValues_ref!$E:$Z,18,FALSE)=0,"",VLOOKUP($E32,TaskValues_ref!$E:$Z,18,FALSE))</f>
        <v>15</v>
      </c>
    </row>
    <row r="33" spans="1:17" x14ac:dyDescent="0.35">
      <c r="A33" s="355" t="s">
        <v>2169</v>
      </c>
      <c r="B33" s="356" t="s">
        <v>2245</v>
      </c>
      <c r="C33" s="356"/>
      <c r="D33" s="353">
        <v>31</v>
      </c>
      <c r="E33" s="64" t="s">
        <v>2264</v>
      </c>
      <c r="F33" s="321" t="s">
        <v>2252</v>
      </c>
      <c r="G33" s="321" t="str">
        <f>VLOOKUP($E33,TaskValues_ref!$E:$Z,3,FALSE)</f>
        <v>Non-clinical</v>
      </c>
      <c r="H33" s="321" t="str">
        <f>VLOOKUP($E33,TaskValues_ref!$E:$Z,4,FALSE)</f>
        <v>Public Health</v>
      </c>
      <c r="I33" s="321" t="str">
        <f>VLOOKUP($E33,TaskValues_ref!$E:$Z,5,FALSE)</f>
        <v>Immunization</v>
      </c>
      <c r="J33" s="320" t="str">
        <f>VLOOKUP($E33,TaskValues_ref!$E:$Z,6,FALSE)</f>
        <v>-</v>
      </c>
      <c r="K33" s="321" t="str">
        <f>VLOOKUP($E33,TaskValues_ref!$E:$Z,10,FALSE)</f>
        <v>National</v>
      </c>
      <c r="M33" s="321"/>
      <c r="Q33"/>
    </row>
    <row r="34" spans="1:17" x14ac:dyDescent="0.35">
      <c r="A34" s="355" t="s">
        <v>2169</v>
      </c>
      <c r="B34" s="356" t="s">
        <v>2245</v>
      </c>
      <c r="C34" s="356"/>
      <c r="D34" s="353">
        <v>32</v>
      </c>
      <c r="E34" s="64" t="s">
        <v>2270</v>
      </c>
      <c r="F34" s="319" t="s">
        <v>176</v>
      </c>
      <c r="G34" s="321" t="str">
        <f>VLOOKUP($E34,TaskValues_ref!$E:$Z,3,FALSE)</f>
        <v>Clinical</v>
      </c>
      <c r="H34" s="321" t="str">
        <f>VLOOKUP($E34,TaskValues_ref!$E:$Z,4,FALSE)</f>
        <v>Child Preventive</v>
      </c>
      <c r="I34" s="321" t="str">
        <f>VLOOKUP($E34,TaskValues_ref!$E:$Z,5,FALSE)</f>
        <v>Immunization</v>
      </c>
      <c r="J34" s="320" t="str">
        <f>VLOOKUP($E34,TaskValues_ref!$E:$Z,6,FALSE)</f>
        <v>births</v>
      </c>
      <c r="K34" s="321" t="str">
        <f>VLOOKUP($E34,TaskValues_ref!$E:$Z,10,FALSE)</f>
        <v>National</v>
      </c>
      <c r="L34" s="195" t="str">
        <f>IF(VLOOKUP($E34,TaskValues_ref!$E:$Z,11,FALSE)=0,"",VLOOKUP($E34,TaskValues_ref!$E:$Z,11,FALSE))</f>
        <v>-</v>
      </c>
      <c r="M34" s="321"/>
      <c r="N34" s="89" t="str">
        <f>IF(VLOOKUP($E34,TaskValues_ref!$E:$Z,15,FALSE)=0,"",VLOOKUP($E34,TaskValues_ref!$E:$Z,15,FALSE))</f>
        <v/>
      </c>
      <c r="O34" t="str">
        <f>IF(VLOOKUP($E34,TaskValues_ref!$E:$Z,16,FALSE)=0,"",VLOOKUP($E34,TaskValues_ref!$E:$Z,16,FALSE))</f>
        <v/>
      </c>
      <c r="Q34"/>
    </row>
    <row r="35" spans="1:17" x14ac:dyDescent="0.35">
      <c r="A35" s="355" t="s">
        <v>2169</v>
      </c>
      <c r="B35" s="356" t="s">
        <v>2245</v>
      </c>
      <c r="C35" s="356"/>
      <c r="D35" s="353">
        <v>32</v>
      </c>
      <c r="E35" s="64" t="s">
        <v>2271</v>
      </c>
      <c r="F35" s="319" t="s">
        <v>178</v>
      </c>
      <c r="G35" s="321" t="str">
        <f>VLOOKUP($E35,TaskValues_ref!$E:$Z,3,FALSE)</f>
        <v>Clinical</v>
      </c>
      <c r="H35" s="321" t="str">
        <f>VLOOKUP($E35,TaskValues_ref!$E:$Z,4,FALSE)</f>
        <v>Child Preventive</v>
      </c>
      <c r="I35" s="321" t="str">
        <f>VLOOKUP($E35,TaskValues_ref!$E:$Z,5,FALSE)</f>
        <v>Immunization</v>
      </c>
      <c r="J35" s="320" t="str">
        <f>VLOOKUP($E35,TaskValues_ref!$E:$Z,6,FALSE)</f>
        <v>1 yo</v>
      </c>
      <c r="K35" s="321" t="str">
        <f>VLOOKUP($E35,TaskValues_ref!$E:$Z,10,FALSE)</f>
        <v>National</v>
      </c>
      <c r="L35" s="195">
        <f>IF(VLOOKUP($E35,TaskValues_ref!$E:$Z,11,FALSE)=0,"",VLOOKUP($E35,TaskValues_ref!$E:$Z,11,FALSE))</f>
        <v>1</v>
      </c>
      <c r="M35" s="321"/>
      <c r="N35" s="89">
        <f>IF(VLOOKUP($E35,TaskValues_ref!$E:$Z,15,FALSE)=0,"",VLOOKUP($E35,TaskValues_ref!$E:$Z,15,FALSE))</f>
        <v>1</v>
      </c>
      <c r="O35">
        <f>IF(VLOOKUP($E35,TaskValues_ref!$E:$Z,16,FALSE)=0,"",VLOOKUP($E35,TaskValues_ref!$E:$Z,16,FALSE))</f>
        <v>4</v>
      </c>
      <c r="Q35">
        <f>IF(VLOOKUP($E35,TaskValues_ref!$E:$Z,18,FALSE)=0,"",VLOOKUP($E35,TaskValues_ref!$E:$Z,18,FALSE))</f>
        <v>5</v>
      </c>
    </row>
    <row r="36" spans="1:17" x14ac:dyDescent="0.35">
      <c r="A36" s="355" t="s">
        <v>2169</v>
      </c>
      <c r="B36" s="356" t="s">
        <v>2245</v>
      </c>
      <c r="C36" s="356"/>
      <c r="D36" s="353">
        <v>32</v>
      </c>
      <c r="E36" s="64" t="s">
        <v>2272</v>
      </c>
      <c r="F36" s="319" t="s">
        <v>181</v>
      </c>
      <c r="G36" s="321" t="str">
        <f>VLOOKUP($E36,TaskValues_ref!$E:$Z,3,FALSE)</f>
        <v>Clinical</v>
      </c>
      <c r="H36" s="321" t="str">
        <f>VLOOKUP($E36,TaskValues_ref!$E:$Z,4,FALSE)</f>
        <v>Child Preventive</v>
      </c>
      <c r="I36" s="321" t="str">
        <f>VLOOKUP($E36,TaskValues_ref!$E:$Z,5,FALSE)</f>
        <v>Immunization</v>
      </c>
      <c r="J36" s="320" t="str">
        <f>VLOOKUP($E36,TaskValues_ref!$E:$Z,6,FALSE)</f>
        <v>2 yo</v>
      </c>
      <c r="K36" s="321" t="str">
        <f>VLOOKUP($E36,TaskValues_ref!$E:$Z,10,FALSE)</f>
        <v>National</v>
      </c>
      <c r="L36" s="195">
        <f>IF(VLOOKUP($E36,TaskValues_ref!$E:$Z,11,FALSE)=0,"",VLOOKUP($E36,TaskValues_ref!$E:$Z,11,FALSE))</f>
        <v>1</v>
      </c>
      <c r="M36" s="321"/>
      <c r="N36" s="89">
        <f>IF(VLOOKUP($E36,TaskValues_ref!$E:$Z,15,FALSE)=0,"",VLOOKUP($E36,TaskValues_ref!$E:$Z,15,FALSE))</f>
        <v>1</v>
      </c>
      <c r="O36">
        <f>IF(VLOOKUP($E36,TaskValues_ref!$E:$Z,16,FALSE)=0,"",VLOOKUP($E36,TaskValues_ref!$E:$Z,16,FALSE))</f>
        <v>1</v>
      </c>
      <c r="Q36">
        <f>IF(VLOOKUP($E36,TaskValues_ref!$E:$Z,18,FALSE)=0,"",VLOOKUP($E36,TaskValues_ref!$E:$Z,18,FALSE))</f>
        <v>5</v>
      </c>
    </row>
    <row r="37" spans="1:17" x14ac:dyDescent="0.35">
      <c r="A37" s="355" t="s">
        <v>2169</v>
      </c>
      <c r="B37" s="356" t="s">
        <v>2245</v>
      </c>
      <c r="C37" s="356"/>
      <c r="D37" s="353">
        <v>32</v>
      </c>
      <c r="E37" s="64" t="s">
        <v>2273</v>
      </c>
      <c r="F37" s="319" t="s">
        <v>184</v>
      </c>
      <c r="G37" s="321" t="str">
        <f>VLOOKUP($E37,TaskValues_ref!$E:$Z,3,FALSE)</f>
        <v>Clinical</v>
      </c>
      <c r="H37" s="321" t="str">
        <f>VLOOKUP($E37,TaskValues_ref!$E:$Z,4,FALSE)</f>
        <v>Child Preventive</v>
      </c>
      <c r="I37" s="321" t="str">
        <f>VLOOKUP($E37,TaskValues_ref!$E:$Z,5,FALSE)</f>
        <v>Immunization</v>
      </c>
      <c r="J37" s="320" t="str">
        <f>VLOOKUP($E37,TaskValues_ref!$E:$Z,6,FALSE)</f>
        <v>births</v>
      </c>
      <c r="K37" s="321" t="str">
        <f>VLOOKUP($E37,TaskValues_ref!$E:$Z,10,FALSE)</f>
        <v>National</v>
      </c>
      <c r="L37" s="195">
        <f>IF(VLOOKUP($E37,TaskValues_ref!$E:$Z,11,FALSE)=0,"",VLOOKUP($E37,TaskValues_ref!$E:$Z,11,FALSE))</f>
        <v>1</v>
      </c>
      <c r="M37" s="321"/>
      <c r="N37" s="89">
        <f>IF(VLOOKUP($E37,TaskValues_ref!$E:$Z,15,FALSE)=0,"",VLOOKUP($E37,TaskValues_ref!$E:$Z,15,FALSE))</f>
        <v>1</v>
      </c>
      <c r="O37">
        <f>IF(VLOOKUP($E37,TaskValues_ref!$E:$Z,16,FALSE)=0,"",VLOOKUP($E37,TaskValues_ref!$E:$Z,16,FALSE))</f>
        <v>2</v>
      </c>
      <c r="Q37"/>
    </row>
    <row r="38" spans="1:17" x14ac:dyDescent="0.35">
      <c r="A38" s="355" t="s">
        <v>2169</v>
      </c>
      <c r="B38" s="356" t="s">
        <v>2245</v>
      </c>
      <c r="C38" s="356"/>
      <c r="D38" s="353">
        <v>33</v>
      </c>
      <c r="E38" s="64" t="s">
        <v>2265</v>
      </c>
      <c r="F38" s="321" t="s">
        <v>2254</v>
      </c>
      <c r="G38" s="321" t="str">
        <f>VLOOKUP($E38,TaskValues_ref!$E:$Z,3,FALSE)</f>
        <v>Clinical</v>
      </c>
      <c r="H38" s="321" t="str">
        <f>VLOOKUP($E38,TaskValues_ref!$E:$Z,4,FALSE)</f>
        <v>Child Preventive</v>
      </c>
      <c r="I38" s="321" t="str">
        <f>VLOOKUP($E38,TaskValues_ref!$E:$Z,5,FALSE)</f>
        <v>Immunization</v>
      </c>
      <c r="J38" s="320" t="str">
        <f>VLOOKUP($E38,TaskValues_ref!$E:$Z,6,FALSE)</f>
        <v>1-4</v>
      </c>
      <c r="K38" s="321" t="str">
        <f>VLOOKUP($E38,TaskValues_ref!$E:$Z,10,FALSE)</f>
        <v>National</v>
      </c>
      <c r="L38" s="195">
        <f>IF(VLOOKUP($E38,TaskValues_ref!$E:$Z,11,FALSE)=0,"",VLOOKUP($E38,TaskValues_ref!$E:$Z,11,FALSE))</f>
        <v>1</v>
      </c>
      <c r="M38" s="321"/>
      <c r="P38">
        <f>IF(VLOOKUP($E38,TaskValues_ref!$E:$Z,17,FALSE)=0,"",VLOOKUP($E38,TaskValues_ref!$E:$Z,17,FALSE))</f>
        <v>1</v>
      </c>
      <c r="Q38">
        <f>IF(VLOOKUP($E38,TaskValues_ref!$E:$Z,18,FALSE)=0,"",VLOOKUP($E38,TaskValues_ref!$E:$Z,18,FALSE))</f>
        <v>2</v>
      </c>
    </row>
    <row r="39" spans="1:17" x14ac:dyDescent="0.35">
      <c r="A39" s="355" t="s">
        <v>2169</v>
      </c>
      <c r="B39" s="356" t="s">
        <v>2245</v>
      </c>
      <c r="C39" s="356"/>
      <c r="D39" s="353">
        <v>34</v>
      </c>
      <c r="E39" s="64" t="s">
        <v>2266</v>
      </c>
      <c r="F39" s="321" t="s">
        <v>2255</v>
      </c>
      <c r="G39" s="321" t="str">
        <f>VLOOKUP($E39,TaskValues_ref!$E:$Z,3,FALSE)</f>
        <v>Clinical</v>
      </c>
      <c r="H39" s="321" t="str">
        <f>VLOOKUP($E39,TaskValues_ref!$E:$Z,4,FALSE)</f>
        <v>Child Acute</v>
      </c>
      <c r="I39" s="321" t="str">
        <f>VLOOKUP($E39,TaskValues_ref!$E:$Z,5,FALSE)</f>
        <v>Immunization</v>
      </c>
      <c r="J39" s="320" t="str">
        <f>VLOOKUP($E39,TaskValues_ref!$E:$Z,6,FALSE)</f>
        <v>-</v>
      </c>
      <c r="K39" s="321" t="str">
        <f>VLOOKUP($E39,TaskValues_ref!$E:$Z,10,FALSE)</f>
        <v>National</v>
      </c>
      <c r="L39" s="195">
        <f>IF(VLOOKUP($E39,TaskValues_ref!$E:$Z,11,FALSE)=0,"",VLOOKUP($E39,TaskValues_ref!$E:$Z,11,FALSE))</f>
        <v>1.4999999999999999E-2</v>
      </c>
      <c r="M39" s="321"/>
      <c r="N39" s="89">
        <f>IF(VLOOKUP($E39,TaskValues_ref!$E:$Z,15,FALSE)=0,"",VLOOKUP($E39,TaskValues_ref!$E:$Z,15,FALSE))</f>
        <v>1</v>
      </c>
      <c r="O39">
        <f>IF(VLOOKUP($E39,TaskValues_ref!$E:$Z,16,FALSE)=0,"",VLOOKUP($E39,TaskValues_ref!$E:$Z,16,FALSE))</f>
        <v>1</v>
      </c>
      <c r="Q39">
        <f>IF(VLOOKUP($E39,TaskValues_ref!$E:$Z,18,FALSE)=0,"",VLOOKUP($E39,TaskValues_ref!$E:$Z,18,FALSE))</f>
        <v>5</v>
      </c>
    </row>
    <row r="40" spans="1:17" x14ac:dyDescent="0.35">
      <c r="A40" s="355" t="s">
        <v>2169</v>
      </c>
      <c r="B40" s="356" t="s">
        <v>2245</v>
      </c>
      <c r="C40" s="356"/>
      <c r="D40" s="353">
        <v>35</v>
      </c>
      <c r="E40" s="64" t="s">
        <v>2267</v>
      </c>
      <c r="F40" s="321" t="s">
        <v>2256</v>
      </c>
      <c r="G40" s="321" t="str">
        <f>VLOOKUP($E40,TaskValues_ref!$E:$Z,3,FALSE)</f>
        <v>Surveillance</v>
      </c>
      <c r="H40" s="321" t="str">
        <f>VLOOKUP($E40,TaskValues_ref!$E:$Z,4,FALSE)</f>
        <v>Public Health</v>
      </c>
      <c r="I40" s="321" t="str">
        <f>VLOOKUP($E40,TaskValues_ref!$E:$Z,5,FALSE)</f>
        <v>Immunization</v>
      </c>
      <c r="J40" s="320" t="str">
        <f>VLOOKUP($E40,TaskValues_ref!$E:$Z,6,FALSE)</f>
        <v>-</v>
      </c>
      <c r="K40" s="321" t="str">
        <f>VLOOKUP($E40,TaskValues_ref!$E:$Z,10,FALSE)</f>
        <v>National</v>
      </c>
      <c r="M40" s="321"/>
      <c r="Q40"/>
    </row>
    <row r="41" spans="1:17" x14ac:dyDescent="0.35">
      <c r="A41" s="355" t="s">
        <v>2169</v>
      </c>
      <c r="B41" s="356" t="s">
        <v>2245</v>
      </c>
      <c r="C41" s="356"/>
      <c r="D41" s="353">
        <v>36</v>
      </c>
      <c r="E41" s="64" t="s">
        <v>2268</v>
      </c>
      <c r="F41" s="321" t="s">
        <v>2257</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M41" s="321"/>
      <c r="Q41"/>
    </row>
    <row r="42" spans="1:17" x14ac:dyDescent="0.35">
      <c r="A42" s="355" t="s">
        <v>2169</v>
      </c>
      <c r="B42" s="356" t="s">
        <v>2245</v>
      </c>
      <c r="C42" s="356"/>
      <c r="D42" s="353">
        <v>37</v>
      </c>
      <c r="E42" s="64" t="s">
        <v>2269</v>
      </c>
      <c r="F42" s="321" t="s">
        <v>2258</v>
      </c>
      <c r="G42" s="321" t="str">
        <f>VLOOKUP($E42,TaskValues_ref!$E:$Z,3,FALSE)</f>
        <v>Surveillance</v>
      </c>
      <c r="H42" s="321" t="str">
        <f>VLOOKUP($E42,TaskValues_ref!$E:$Z,4,FALSE)</f>
        <v>Public Health</v>
      </c>
      <c r="I42" s="321" t="str">
        <f>VLOOKUP($E42,TaskValues_ref!$E:$Z,5,FALSE)</f>
        <v>Immunization</v>
      </c>
      <c r="J42" s="320" t="str">
        <f>VLOOKUP($E42,TaskValues_ref!$E:$Z,6,FALSE)</f>
        <v>-</v>
      </c>
      <c r="K42" s="321" t="str">
        <f>VLOOKUP($E42,TaskValues_ref!$E:$Z,10,FALSE)</f>
        <v>National</v>
      </c>
      <c r="M42" s="321"/>
      <c r="Q42"/>
    </row>
    <row r="43" spans="1:17" x14ac:dyDescent="0.35">
      <c r="A43" s="355" t="s">
        <v>2169</v>
      </c>
      <c r="B43" s="356" t="s">
        <v>2277</v>
      </c>
      <c r="C43" s="356"/>
      <c r="D43" s="353">
        <v>38</v>
      </c>
      <c r="E43" s="64" t="s">
        <v>2305</v>
      </c>
      <c r="F43" s="58" t="s">
        <v>2301</v>
      </c>
      <c r="G43" s="321" t="str">
        <f>VLOOKUP($E43,TaskValues_ref!$E:$Z,3,FALSE)</f>
        <v>Clinical</v>
      </c>
      <c r="H43" s="321" t="str">
        <f>VLOOKUP($E43,TaskValues_ref!$E:$Z,4,FALSE)</f>
        <v>Adult Preventive</v>
      </c>
      <c r="I43" s="321" t="str">
        <f>VLOOKUP($E43,TaskValues_ref!$E:$Z,5,FALSE)</f>
        <v>Family planning</v>
      </c>
      <c r="J43" s="320" t="str">
        <f>VLOOKUP($E43,TaskValues_ref!$E:$Z,6,FALSE)</f>
        <v>18 yo women</v>
      </c>
      <c r="K43" s="321" t="str">
        <f>VLOOKUP($E43,TaskValues_ref!$E:$Z,10,FALSE)</f>
        <v>National</v>
      </c>
      <c r="L43" s="195">
        <f>IF(VLOOKUP($E43,TaskValues_ref!$E:$Z,11,FALSE)=0,"",VLOOKUP($E43,TaskValues_ref!$E:$Z,11,FALSE))</f>
        <v>0.58399999999999996</v>
      </c>
      <c r="M43" s="321"/>
      <c r="N43" s="89">
        <f>IF(VLOOKUP($E43,TaskValues_ref!$E:$Z,15,FALSE)=0,"",VLOOKUP($E43,TaskValues_ref!$E:$Z,15,FALSE))</f>
        <v>1</v>
      </c>
      <c r="O43">
        <f>IF(VLOOKUP($E43,TaskValues_ref!$E:$Z,16,FALSE)=0,"",VLOOKUP($E43,TaskValues_ref!$E:$Z,16,FALSE))</f>
        <v>1</v>
      </c>
      <c r="Q43">
        <f>IF(VLOOKUP($E43,TaskValues_ref!$E:$Z,18,FALSE)=0,"",VLOOKUP($E43,TaskValues_ref!$E:$Z,18,FALSE))</f>
        <v>15</v>
      </c>
    </row>
    <row r="44" spans="1:17" x14ac:dyDescent="0.35">
      <c r="A44" s="355" t="s">
        <v>2169</v>
      </c>
      <c r="B44" s="356" t="s">
        <v>2277</v>
      </c>
      <c r="C44" s="356"/>
      <c r="D44" s="353">
        <v>38</v>
      </c>
      <c r="E44" s="64" t="s">
        <v>2306</v>
      </c>
      <c r="F44" s="58" t="s">
        <v>2302</v>
      </c>
      <c r="G44" s="321" t="str">
        <f>VLOOKUP($E44,TaskValues_ref!$E:$Z,3,FALSE)</f>
        <v>Clinical</v>
      </c>
      <c r="H44" s="321" t="str">
        <f>VLOOKUP($E44,TaskValues_ref!$E:$Z,4,FALSE)</f>
        <v>Adult Preventive</v>
      </c>
      <c r="I44" s="321" t="str">
        <f>VLOOKUP($E44,TaskValues_ref!$E:$Z,5,FALSE)</f>
        <v>Family planning</v>
      </c>
      <c r="J44" s="320" t="str">
        <f>VLOOKUP($E44,TaskValues_ref!$E:$Z,6,FALSE)</f>
        <v>births</v>
      </c>
      <c r="K44" s="321" t="str">
        <f>VLOOKUP($E44,TaskValues_ref!$E:$Z,10,FALSE)</f>
        <v>National</v>
      </c>
      <c r="L44" s="195">
        <f>IF(VLOOKUP($E44,TaskValues_ref!$E:$Z,11,FALSE)=0,"",VLOOKUP($E44,TaskValues_ref!$E:$Z,11,FALSE))</f>
        <v>1</v>
      </c>
      <c r="M44" s="321"/>
      <c r="N44" s="89">
        <f>IF(VLOOKUP($E44,TaskValues_ref!$E:$Z,15,FALSE)=0,"",VLOOKUP($E44,TaskValues_ref!$E:$Z,15,FALSE))</f>
        <v>1</v>
      </c>
      <c r="O44">
        <f>IF(VLOOKUP($E44,TaskValues_ref!$E:$Z,16,FALSE)=0,"",VLOOKUP($E44,TaskValues_ref!$E:$Z,16,FALSE))</f>
        <v>1</v>
      </c>
      <c r="Q44">
        <f>IF(VLOOKUP($E44,TaskValues_ref!$E:$Z,18,FALSE)=0,"",VLOOKUP($E44,TaskValues_ref!$E:$Z,18,FALSE))</f>
        <v>15</v>
      </c>
    </row>
    <row r="45" spans="1:17" x14ac:dyDescent="0.35">
      <c r="A45" s="355" t="s">
        <v>2169</v>
      </c>
      <c r="B45" s="356" t="s">
        <v>2277</v>
      </c>
      <c r="C45" s="356"/>
      <c r="D45" s="353">
        <v>38</v>
      </c>
      <c r="E45" s="64" t="s">
        <v>2307</v>
      </c>
      <c r="F45" s="58" t="s">
        <v>2303</v>
      </c>
      <c r="G45" s="321" t="str">
        <f>VLOOKUP($E45,TaskValues_ref!$E:$Z,3,FALSE)</f>
        <v>Clinical</v>
      </c>
      <c r="H45" s="321" t="str">
        <f>VLOOKUP($E45,TaskValues_ref!$E:$Z,4,FALSE)</f>
        <v>Adult Preventive</v>
      </c>
      <c r="I45" s="321" t="str">
        <f>VLOOKUP($E45,TaskValues_ref!$E:$Z,5,FALSE)</f>
        <v>Family planning</v>
      </c>
      <c r="J45" s="320" t="str">
        <f>VLOOKUP($E45,TaskValues_ref!$E:$Z,6,FALSE)</f>
        <v>women 15-49</v>
      </c>
      <c r="K45" s="321" t="str">
        <f>VLOOKUP($E45,TaskValues_ref!$E:$Z,10,FALSE)</f>
        <v>National</v>
      </c>
      <c r="L45" s="195">
        <f>IF(VLOOKUP($E45,TaskValues_ref!$E:$Z,11,FALSE)=0,"",VLOOKUP($E45,TaskValues_ref!$E:$Z,11,FALSE))</f>
        <v>5.0116865018980945E-2</v>
      </c>
      <c r="M45" s="321"/>
      <c r="N45" s="89">
        <f>IF(VLOOKUP($E45,TaskValues_ref!$E:$Z,15,FALSE)=0,"",VLOOKUP($E45,TaskValues_ref!$E:$Z,15,FALSE))</f>
        <v>1</v>
      </c>
      <c r="O45">
        <f>IF(VLOOKUP($E45,TaskValues_ref!$E:$Z,16,FALSE)=0,"",VLOOKUP($E45,TaskValues_ref!$E:$Z,16,FALSE))</f>
        <v>1</v>
      </c>
      <c r="Q45">
        <f>IF(VLOOKUP($E45,TaskValues_ref!$E:$Z,18,FALSE)=0,"",VLOOKUP($E45,TaskValues_ref!$E:$Z,18,FALSE))</f>
        <v>15</v>
      </c>
    </row>
    <row r="46" spans="1:17" x14ac:dyDescent="0.35">
      <c r="A46" s="355" t="s">
        <v>2169</v>
      </c>
      <c r="B46" s="356" t="s">
        <v>2277</v>
      </c>
      <c r="C46" s="356"/>
      <c r="D46" s="353">
        <v>38</v>
      </c>
      <c r="E46" s="64" t="s">
        <v>2308</v>
      </c>
      <c r="F46" s="58" t="s">
        <v>2304</v>
      </c>
      <c r="G46" s="321" t="str">
        <f>VLOOKUP($E46,TaskValues_ref!$E:$Z,3,FALSE)</f>
        <v>Clinical</v>
      </c>
      <c r="H46" s="321" t="str">
        <f>VLOOKUP($E46,TaskValues_ref!$E:$Z,4,FALSE)</f>
        <v>Adult 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0.26812151014720248</v>
      </c>
      <c r="M46" s="321"/>
      <c r="N46" s="89">
        <f>IF(VLOOKUP($E46,TaskValues_ref!$E:$Z,15,FALSE)=0,"",VLOOKUP($E46,TaskValues_ref!$E:$Z,15,FALSE))</f>
        <v>1</v>
      </c>
      <c r="O46">
        <f>IF(VLOOKUP($E46,TaskValues_ref!$E:$Z,16,FALSE)=0,"",VLOOKUP($E46,TaskValues_ref!$E:$Z,16,FALSE))</f>
        <v>1</v>
      </c>
      <c r="Q46">
        <f>IF(VLOOKUP($E46,TaskValues_ref!$E:$Z,18,FALSE)=0,"",VLOOKUP($E46,TaskValues_ref!$E:$Z,18,FALSE))</f>
        <v>15</v>
      </c>
    </row>
    <row r="47" spans="1:17" x14ac:dyDescent="0.35">
      <c r="A47" s="355" t="s">
        <v>2169</v>
      </c>
      <c r="B47" s="356" t="s">
        <v>2277</v>
      </c>
      <c r="C47" s="356"/>
      <c r="D47" s="353">
        <v>39</v>
      </c>
      <c r="E47" s="64" t="str">
        <f t="shared" ref="E47:E70" si="1">_xlfn.CONCAT("FH.FP.",D47)</f>
        <v>FH.FP.39</v>
      </c>
      <c r="F47" s="321" t="s">
        <v>2279</v>
      </c>
      <c r="G47" s="321" t="str">
        <f>VLOOKUP($E47,TaskValues_ref!$E:$Z,3,FALSE)</f>
        <v>Clinical</v>
      </c>
      <c r="H47" s="321" t="str">
        <f>VLOOKUP($E47,TaskValues_ref!$E:$Z,4,FALSE)</f>
        <v>Adult 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c r="N47" s="89">
        <f>IF(VLOOKUP($E47,TaskValues_ref!$E:$Z,15,FALSE)=0,"",VLOOKUP($E47,TaskValues_ref!$E:$Z,15,FALSE))</f>
        <v>1</v>
      </c>
      <c r="P47">
        <f>IF(VLOOKUP($E47,TaskValues_ref!$E:$Z,17,FALSE)=0,"",VLOOKUP($E47,TaskValues_ref!$E:$Z,17,FALSE))</f>
        <v>4</v>
      </c>
      <c r="Q47">
        <f>IF(VLOOKUP($E47,TaskValues_ref!$E:$Z,18,FALSE)=0,"",VLOOKUP($E47,TaskValues_ref!$E:$Z,18,FALSE))</f>
        <v>5</v>
      </c>
    </row>
    <row r="48" spans="1:17" x14ac:dyDescent="0.35">
      <c r="A48" s="355" t="s">
        <v>2169</v>
      </c>
      <c r="B48" s="356" t="s">
        <v>2277</v>
      </c>
      <c r="C48" s="356"/>
      <c r="D48" s="353">
        <v>40</v>
      </c>
      <c r="E48" s="64" t="str">
        <f t="shared" si="1"/>
        <v>FH.FP.40</v>
      </c>
      <c r="F48" s="321" t="s">
        <v>2300</v>
      </c>
      <c r="G48" s="321" t="str">
        <f>VLOOKUP($E48,TaskValues_ref!$E:$Z,3,FALSE)</f>
        <v>Clinical</v>
      </c>
      <c r="H48" s="321" t="str">
        <f>VLOOKUP($E48,TaskValues_ref!$E:$Z,4,FALSE)</f>
        <v>Adult 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Q48">
        <f>IF(VLOOKUP($E48,TaskValues_ref!$E:$Z,18,FALSE)=0,"",VLOOKUP($E48,TaskValues_ref!$E:$Z,18,FALSE))</f>
        <v>20</v>
      </c>
    </row>
    <row r="49" spans="1:17" x14ac:dyDescent="0.35">
      <c r="A49" s="355" t="s">
        <v>2169</v>
      </c>
      <c r="B49" s="356" t="s">
        <v>2277</v>
      </c>
      <c r="C49" s="356"/>
      <c r="D49" s="353">
        <v>41</v>
      </c>
      <c r="E49" s="64" t="str">
        <f t="shared" si="1"/>
        <v>FH.FP.41</v>
      </c>
      <c r="F49" s="321" t="s">
        <v>2299</v>
      </c>
      <c r="G49" s="321" t="str">
        <f>VLOOKUP($E49,TaskValues_ref!$E:$Z,3,FALSE)</f>
        <v>Clinical</v>
      </c>
      <c r="H49" s="321" t="str">
        <f>VLOOKUP($E49,TaskValues_ref!$E:$Z,4,FALSE)</f>
        <v>Adult 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Q49">
        <f>IF(VLOOKUP($E49,TaskValues_ref!$E:$Z,18,FALSE)=0,"",VLOOKUP($E49,TaskValues_ref!$E:$Z,18,FALSE))</f>
        <v>20</v>
      </c>
    </row>
    <row r="50" spans="1:17" x14ac:dyDescent="0.35">
      <c r="A50" s="355" t="s">
        <v>2169</v>
      </c>
      <c r="B50" s="356" t="s">
        <v>2277</v>
      </c>
      <c r="C50" s="356"/>
      <c r="D50" s="353">
        <v>42</v>
      </c>
      <c r="E50" s="64" t="str">
        <f t="shared" si="1"/>
        <v>FH.FP.42</v>
      </c>
      <c r="F50" s="321" t="s">
        <v>2280</v>
      </c>
      <c r="G50" s="321" t="str">
        <f>VLOOKUP($E50,TaskValues_ref!$E:$Z,3,FALSE)</f>
        <v>Clinical</v>
      </c>
      <c r="H50" s="321" t="str">
        <f>VLOOKUP($E50,TaskValues_ref!$E:$Z,4,FALSE)</f>
        <v>Adult Preventive</v>
      </c>
      <c r="I50" s="321" t="str">
        <f>VLOOKUP($E50,TaskValues_ref!$E:$Z,5,FALSE)</f>
        <v>Family planning</v>
      </c>
      <c r="J50" s="320" t="str">
        <f>VLOOKUP($E50,TaskValues_ref!$E:$Z,6,FALSE)</f>
        <v>women 15-49</v>
      </c>
      <c r="K50" s="321" t="str">
        <f>VLOOKUP($E50,TaskValues_ref!$E:$Z,10,FALSE)</f>
        <v>National</v>
      </c>
      <c r="M50" s="321"/>
      <c r="N50" s="89">
        <f>IF(VLOOKUP($E50,TaskValues_ref!$E:$Z,15,FALSE)=0,"",VLOOKUP($E50,TaskValues_ref!$E:$Z,15,FALSE))</f>
        <v>1</v>
      </c>
      <c r="O50">
        <f>IF(VLOOKUP($E50,TaskValues_ref!$E:$Z,16,FALSE)=0,"",VLOOKUP($E50,TaskValues_ref!$E:$Z,16,FALSE))</f>
        <v>1</v>
      </c>
      <c r="Q50">
        <f>IF(VLOOKUP($E50,TaskValues_ref!$E:$Z,18,FALSE)=0,"",VLOOKUP($E50,TaskValues_ref!$E:$Z,18,FALSE))</f>
        <v>15</v>
      </c>
    </row>
    <row r="51" spans="1:17" x14ac:dyDescent="0.35">
      <c r="A51" s="355" t="s">
        <v>2169</v>
      </c>
      <c r="B51" s="356" t="s">
        <v>2277</v>
      </c>
      <c r="C51" s="356"/>
      <c r="D51" s="353">
        <v>43</v>
      </c>
      <c r="E51" s="64" t="str">
        <f t="shared" si="1"/>
        <v>FH.FP.43</v>
      </c>
      <c r="F51" s="321" t="s">
        <v>2281</v>
      </c>
      <c r="G51" s="321" t="str">
        <f>VLOOKUP($E51,TaskValues_ref!$E:$Z,3,FALSE)</f>
        <v>Clinical</v>
      </c>
      <c r="H51" s="321" t="str">
        <f>VLOOKUP($E51,TaskValues_ref!$E:$Z,4,FALSE)</f>
        <v>Adult 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c r="N51" s="89">
        <f>IF(VLOOKUP($E51,TaskValues_ref!$E:$Z,15,FALSE)=0,"",VLOOKUP($E51,TaskValues_ref!$E:$Z,15,FALSE))</f>
        <v>1</v>
      </c>
      <c r="O51">
        <f>IF(VLOOKUP($E51,TaskValues_ref!$E:$Z,16,FALSE)=0,"",VLOOKUP($E51,TaskValues_ref!$E:$Z,16,FALSE))</f>
        <v>1</v>
      </c>
      <c r="Q51">
        <f>IF(VLOOKUP($E51,TaskValues_ref!$E:$Z,18,FALSE)=0,"",VLOOKUP($E51,TaskValues_ref!$E:$Z,18,FALSE))</f>
        <v>20</v>
      </c>
    </row>
    <row r="52" spans="1:17" x14ac:dyDescent="0.35">
      <c r="A52" s="355" t="s">
        <v>2169</v>
      </c>
      <c r="B52" s="356" t="s">
        <v>2277</v>
      </c>
      <c r="C52" s="356"/>
      <c r="D52" s="353">
        <v>44</v>
      </c>
      <c r="E52" s="64" t="str">
        <f t="shared" si="1"/>
        <v>FH.FP.44</v>
      </c>
      <c r="F52" s="321" t="s">
        <v>2282</v>
      </c>
      <c r="G52" s="321" t="str">
        <f>VLOOKUP($E52,TaskValues_ref!$E:$Z,3,FALSE)</f>
        <v>Clinical</v>
      </c>
      <c r="H52" s="321" t="str">
        <f>VLOOKUP($E52,TaskValues_ref!$E:$Z,4,FALSE)</f>
        <v>Adult 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c r="N52" s="89">
        <f>IF(VLOOKUP($E52,TaskValues_ref!$E:$Z,15,FALSE)=0,"",VLOOKUP($E52,TaskValues_ref!$E:$Z,15,FALSE))</f>
        <v>1</v>
      </c>
      <c r="O52">
        <f>IF(VLOOKUP($E52,TaskValues_ref!$E:$Z,16,FALSE)=0,"",VLOOKUP($E52,TaskValues_ref!$E:$Z,16,FALSE))</f>
        <v>1</v>
      </c>
      <c r="Q52">
        <f>IF(VLOOKUP($E52,TaskValues_ref!$E:$Z,18,FALSE)=0,"",VLOOKUP($E52,TaskValues_ref!$E:$Z,18,FALSE))</f>
        <v>10</v>
      </c>
    </row>
    <row r="53" spans="1:17" x14ac:dyDescent="0.35">
      <c r="A53" s="355" t="s">
        <v>2169</v>
      </c>
      <c r="B53" s="356" t="s">
        <v>2277</v>
      </c>
      <c r="C53" s="356"/>
      <c r="D53" s="353">
        <v>45</v>
      </c>
      <c r="E53" s="64" t="str">
        <f t="shared" si="1"/>
        <v>FH.FP.45</v>
      </c>
      <c r="F53" s="321" t="s">
        <v>2283</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c r="N53" s="89">
        <f>IF(VLOOKUP($E53,TaskValues_ref!$E:$Z,15,FALSE)=0,"",VLOOKUP($E53,TaskValues_ref!$E:$Z,15,FALSE))</f>
        <v>1</v>
      </c>
      <c r="Q53"/>
    </row>
    <row r="54" spans="1:17" x14ac:dyDescent="0.35">
      <c r="A54" s="355" t="s">
        <v>2169</v>
      </c>
      <c r="B54" s="356" t="s">
        <v>2277</v>
      </c>
      <c r="C54" s="356"/>
      <c r="D54" s="353">
        <v>46</v>
      </c>
      <c r="E54" s="64" t="str">
        <f t="shared" si="1"/>
        <v>FH.FP.46</v>
      </c>
      <c r="F54" s="321" t="s">
        <v>2284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row>
    <row r="55" spans="1:17" x14ac:dyDescent="0.35">
      <c r="A55" s="355" t="s">
        <v>2169</v>
      </c>
      <c r="B55" s="356" t="s">
        <v>2277</v>
      </c>
      <c r="C55" s="356"/>
      <c r="D55" s="353">
        <v>47</v>
      </c>
      <c r="E55" s="64" t="str">
        <f t="shared" si="1"/>
        <v>FH.FP.47</v>
      </c>
      <c r="F55" s="321" t="s">
        <v>2285</v>
      </c>
      <c r="G55" s="321" t="str">
        <f>VLOOKUP($E55,TaskValues_ref!$E:$Z,3,FALSE)</f>
        <v>Non-clinical</v>
      </c>
      <c r="H55" s="321" t="str">
        <f>VLOOKUP($E55,TaskValues_ref!$E:$Z,4,FALSE)</f>
        <v>Adult 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c r="N55" s="89">
        <f>IF(VLOOKUP($E55,TaskValues_ref!$E:$Z,15,FALSE)=0,"",VLOOKUP($E55,TaskValues_ref!$E:$Z,15,FALSE))</f>
        <v>1</v>
      </c>
      <c r="Q55"/>
    </row>
    <row r="56" spans="1:17" x14ac:dyDescent="0.35">
      <c r="A56" s="355" t="s">
        <v>2169</v>
      </c>
      <c r="B56" s="356" t="s">
        <v>2277</v>
      </c>
      <c r="C56" s="356"/>
      <c r="D56" s="353">
        <v>48</v>
      </c>
      <c r="E56" s="64" t="str">
        <f t="shared" si="1"/>
        <v>FH.FP.48</v>
      </c>
      <c r="F56" s="321" t="s">
        <v>2286</v>
      </c>
      <c r="G56" s="321" t="str">
        <f>VLOOKUP($E56,TaskValues_ref!$E:$Z,3,FALSE)</f>
        <v>Clinical</v>
      </c>
      <c r="H56" s="321" t="str">
        <f>VLOOKUP($E56,TaskValues_ref!$E:$Z,4,FALSE)</f>
        <v>Adult 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c r="N56" s="89">
        <f>IF(VLOOKUP($E56,TaskValues_ref!$E:$Z,15,FALSE)=0,"",VLOOKUP($E56,TaskValues_ref!$E:$Z,15,FALSE))</f>
        <v>1</v>
      </c>
      <c r="O56">
        <f>IF(VLOOKUP($E56,TaskValues_ref!$E:$Z,16,FALSE)=0,"",VLOOKUP($E56,TaskValues_ref!$E:$Z,16,FALSE))</f>
        <v>2</v>
      </c>
      <c r="Q56"/>
    </row>
    <row r="57" spans="1:17" x14ac:dyDescent="0.35">
      <c r="A57" s="355" t="s">
        <v>2169</v>
      </c>
      <c r="B57" s="356" t="s">
        <v>2277</v>
      </c>
      <c r="C57" s="356"/>
      <c r="D57" s="353">
        <v>49</v>
      </c>
      <c r="E57" s="64" t="str">
        <f t="shared" si="1"/>
        <v>FH.FP.49</v>
      </c>
      <c r="F57" s="321" t="s">
        <v>2287</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M57" s="321"/>
      <c r="Q57"/>
    </row>
    <row r="58" spans="1:17" x14ac:dyDescent="0.35">
      <c r="A58" s="355" t="s">
        <v>2169</v>
      </c>
      <c r="B58" s="356" t="s">
        <v>2277</v>
      </c>
      <c r="C58" s="356"/>
      <c r="D58" s="353">
        <v>50</v>
      </c>
      <c r="E58" s="64" t="str">
        <f t="shared" si="1"/>
        <v>FH.FP.50</v>
      </c>
      <c r="F58" s="321" t="s">
        <v>2288</v>
      </c>
      <c r="G58" s="321" t="str">
        <f>VLOOKUP($E58,TaskValues_ref!$E:$Z,3,FALSE)</f>
        <v>Clinical</v>
      </c>
      <c r="H58" s="321" t="str">
        <f>VLOOKUP($E58,TaskValues_ref!$E:$Z,4,FALSE)</f>
        <v>Adult Preventive</v>
      </c>
      <c r="I58" s="321" t="str">
        <f>VLOOKUP($E58,TaskValues_ref!$E:$Z,5,FALSE)</f>
        <v>Family planning</v>
      </c>
      <c r="J58" s="320" t="str">
        <f>VLOOKUP($E58,TaskValues_ref!$E:$Z,6,FALSE)</f>
        <v>15 yo girls</v>
      </c>
      <c r="K58" s="321" t="str">
        <f>VLOOKUP($E58,TaskValues_ref!$E:$Z,10,FALSE)</f>
        <v>National</v>
      </c>
      <c r="M58" s="321"/>
      <c r="Q58"/>
    </row>
    <row r="59" spans="1:17" x14ac:dyDescent="0.35">
      <c r="A59" s="355" t="s">
        <v>2169</v>
      </c>
      <c r="B59" s="356" t="s">
        <v>2277</v>
      </c>
      <c r="C59" s="356"/>
      <c r="D59" s="353">
        <v>51</v>
      </c>
      <c r="E59" s="64" t="str">
        <f t="shared" si="1"/>
        <v>FH.FP.51</v>
      </c>
      <c r="F59" s="321" t="s">
        <v>2289</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M59" s="321"/>
      <c r="Q59"/>
    </row>
    <row r="60" spans="1:17" x14ac:dyDescent="0.35">
      <c r="A60" s="355" t="s">
        <v>2169</v>
      </c>
      <c r="B60" s="356" t="s">
        <v>2277</v>
      </c>
      <c r="C60" s="356"/>
      <c r="D60" s="353">
        <v>52</v>
      </c>
      <c r="E60" s="64" t="str">
        <f t="shared" si="1"/>
        <v>FH.FP.52</v>
      </c>
      <c r="F60" s="321" t="s">
        <v>2290</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M60" s="321"/>
      <c r="Q60"/>
    </row>
    <row r="61" spans="1:17" x14ac:dyDescent="0.35">
      <c r="A61" s="355" t="s">
        <v>2169</v>
      </c>
      <c r="B61" s="356" t="s">
        <v>2277</v>
      </c>
      <c r="C61" s="356"/>
      <c r="D61" s="353">
        <v>53</v>
      </c>
      <c r="E61" s="64" t="str">
        <f t="shared" si="1"/>
        <v>FH.FP.53</v>
      </c>
      <c r="F61" s="321" t="s">
        <v>2291</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M61" s="321"/>
      <c r="Q61"/>
    </row>
    <row r="62" spans="1:17" x14ac:dyDescent="0.35">
      <c r="A62" s="355" t="s">
        <v>2169</v>
      </c>
      <c r="B62" s="356" t="s">
        <v>2277</v>
      </c>
      <c r="C62" s="356"/>
      <c r="D62" s="353">
        <v>54</v>
      </c>
      <c r="E62" s="64" t="str">
        <f t="shared" si="1"/>
        <v>FH.FP.54</v>
      </c>
      <c r="F62" s="321" t="s">
        <v>2292</v>
      </c>
      <c r="G62" s="321" t="str">
        <f>VLOOKUP($E62,TaskValues_ref!$E:$Z,3,FALSE)</f>
        <v>Clinical</v>
      </c>
      <c r="H62" s="321" t="str">
        <f>VLOOKUP($E62,TaskValues_ref!$E:$Z,4,FALSE)</f>
        <v>Adult 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c r="N62" s="89">
        <f>IF(VLOOKUP($E62,TaskValues_ref!$E:$Z,15,FALSE)=0,"",VLOOKUP($E62,TaskValues_ref!$E:$Z,15,FALSE))</f>
        <v>0.98</v>
      </c>
      <c r="O62">
        <f>IF(VLOOKUP($E62,TaskValues_ref!$E:$Z,16,FALSE)=0,"",VLOOKUP($E62,TaskValues_ref!$E:$Z,16,FALSE))</f>
        <v>1</v>
      </c>
      <c r="Q62">
        <f>IF(VLOOKUP($E62,TaskValues_ref!$E:$Z,18,FALSE)=0,"",VLOOKUP($E62,TaskValues_ref!$E:$Z,18,FALSE))</f>
        <v>5</v>
      </c>
    </row>
    <row r="63" spans="1:17" x14ac:dyDescent="0.35">
      <c r="A63" s="355" t="s">
        <v>2169</v>
      </c>
      <c r="B63" s="356" t="s">
        <v>2277</v>
      </c>
      <c r="C63" s="356"/>
      <c r="D63" s="353">
        <v>55</v>
      </c>
      <c r="E63" s="64" t="str">
        <f t="shared" si="1"/>
        <v>FH.FP.55</v>
      </c>
      <c r="F63" s="321" t="s">
        <v>2314</v>
      </c>
      <c r="G63" s="321" t="str">
        <f>VLOOKUP($E63,TaskValues_ref!$E:$Z,3,FALSE)</f>
        <v>Clinical</v>
      </c>
      <c r="H63" s="321" t="str">
        <f>VLOOKUP($E63,TaskValues_ref!$E:$Z,4,FALSE)</f>
        <v>Adult 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c r="N63" s="89">
        <f>IF(VLOOKUP($E63,TaskValues_ref!$E:$Z,15,FALSE)=0,"",VLOOKUP($E63,TaskValues_ref!$E:$Z,15,FALSE))</f>
        <v>0.98</v>
      </c>
      <c r="O63">
        <f>IF(VLOOKUP($E63,TaskValues_ref!$E:$Z,16,FALSE)=0,"",VLOOKUP($E63,TaskValues_ref!$E:$Z,16,FALSE))</f>
        <v>3</v>
      </c>
      <c r="Q63">
        <f>IF(VLOOKUP($E63,TaskValues_ref!$E:$Z,18,FALSE)=0,"",VLOOKUP($E63,TaskValues_ref!$E:$Z,18,FALSE))</f>
        <v>5</v>
      </c>
    </row>
    <row r="64" spans="1:17" x14ac:dyDescent="0.35">
      <c r="A64" s="355" t="s">
        <v>2169</v>
      </c>
      <c r="B64" s="356" t="s">
        <v>2277</v>
      </c>
      <c r="C64" s="356"/>
      <c r="D64" s="353">
        <v>56</v>
      </c>
      <c r="E64" s="64" t="str">
        <f t="shared" si="1"/>
        <v>FH.FP.56</v>
      </c>
      <c r="F64" s="321" t="s">
        <v>2293</v>
      </c>
      <c r="G64" s="321" t="str">
        <f>VLOOKUP($E64,TaskValues_ref!$E:$Z,3,FALSE)</f>
        <v>Clinical</v>
      </c>
      <c r="H64" s="321" t="str">
        <f>VLOOKUP($E64,TaskValues_ref!$E:$Z,4,FALSE)</f>
        <v>Adult 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c r="N64" s="89">
        <f>IF(VLOOKUP($E64,TaskValues_ref!$E:$Z,15,FALSE)=0,"",VLOOKUP($E64,TaskValues_ref!$E:$Z,15,FALSE))</f>
        <v>0.98</v>
      </c>
      <c r="O64">
        <f>IF(VLOOKUP($E64,TaskValues_ref!$E:$Z,16,FALSE)=0,"",VLOOKUP($E64,TaskValues_ref!$E:$Z,16,FALSE))</f>
        <v>1</v>
      </c>
      <c r="Q64">
        <f>IF(VLOOKUP($E64,TaskValues_ref!$E:$Z,18,FALSE)=0,"",VLOOKUP($E64,TaskValues_ref!$E:$Z,18,FALSE))</f>
        <v>20</v>
      </c>
    </row>
    <row r="65" spans="1:17" x14ac:dyDescent="0.35">
      <c r="A65" s="355" t="s">
        <v>2169</v>
      </c>
      <c r="B65" s="356" t="s">
        <v>2277</v>
      </c>
      <c r="C65" s="356"/>
      <c r="D65" s="353">
        <v>57</v>
      </c>
      <c r="E65" s="64" t="str">
        <f t="shared" si="1"/>
        <v>FH.FP.57</v>
      </c>
      <c r="F65" s="321" t="s">
        <v>2294</v>
      </c>
      <c r="G65" s="321" t="str">
        <f>VLOOKUP($E65,TaskValues_ref!$E:$Z,3,FALSE)</f>
        <v>Clinical</v>
      </c>
      <c r="H65" s="321" t="str">
        <f>VLOOKUP($E65,TaskValues_ref!$E:$Z,4,FALSE)</f>
        <v>Adult 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c r="N65" s="89">
        <f>IF(VLOOKUP($E65,TaskValues_ref!$E:$Z,15,FALSE)=0,"",VLOOKUP($E65,TaskValues_ref!$E:$Z,15,FALSE))</f>
        <v>0.98</v>
      </c>
      <c r="O65">
        <f>IF(VLOOKUP($E65,TaskValues_ref!$E:$Z,16,FALSE)=0,"",VLOOKUP($E65,TaskValues_ref!$E:$Z,16,FALSE))</f>
        <v>1</v>
      </c>
      <c r="Q65">
        <f>IF(VLOOKUP($E65,TaskValues_ref!$E:$Z,18,FALSE)=0,"",VLOOKUP($E65,TaskValues_ref!$E:$Z,18,FALSE))</f>
        <v>20</v>
      </c>
    </row>
    <row r="66" spans="1:17" x14ac:dyDescent="0.35">
      <c r="A66" s="355" t="s">
        <v>2169</v>
      </c>
      <c r="B66" s="356" t="s">
        <v>2277</v>
      </c>
      <c r="C66" s="356"/>
      <c r="D66" s="353">
        <v>58</v>
      </c>
      <c r="E66" s="64" t="str">
        <f t="shared" si="1"/>
        <v>FH.FP.58</v>
      </c>
      <c r="F66" s="321" t="s">
        <v>2295</v>
      </c>
      <c r="G66" s="321" t="str">
        <f>VLOOKUP($E66,TaskValues_ref!$E:$Z,3,FALSE)</f>
        <v>Clinical</v>
      </c>
      <c r="H66" s="321" t="str">
        <f>VLOOKUP($E66,TaskValues_ref!$E:$Z,4,FALSE)</f>
        <v>Adult 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Q66">
        <f>IF(VLOOKUP($E66,TaskValues_ref!$E:$Z,18,FALSE)=0,"",VLOOKUP($E66,TaskValues_ref!$E:$Z,18,FALSE))</f>
        <v>20</v>
      </c>
    </row>
    <row r="67" spans="1:17" x14ac:dyDescent="0.35">
      <c r="A67" s="355" t="s">
        <v>2169</v>
      </c>
      <c r="B67" s="356" t="s">
        <v>2277</v>
      </c>
      <c r="C67" s="356"/>
      <c r="D67" s="353">
        <v>59</v>
      </c>
      <c r="E67" s="64" t="str">
        <f t="shared" si="1"/>
        <v>FH.FP.59</v>
      </c>
      <c r="F67" s="321" t="s">
        <v>2296</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M67" s="321"/>
      <c r="Q67"/>
    </row>
    <row r="68" spans="1:17" x14ac:dyDescent="0.35">
      <c r="A68" s="355" t="s">
        <v>2169</v>
      </c>
      <c r="B68" s="356" t="s">
        <v>2277</v>
      </c>
      <c r="C68" s="356"/>
      <c r="D68" s="353">
        <v>60</v>
      </c>
      <c r="E68" s="64" t="str">
        <f t="shared" si="1"/>
        <v>FH.FP.60</v>
      </c>
      <c r="F68" s="321" t="s">
        <v>2297</v>
      </c>
      <c r="G68" s="321" t="str">
        <f>VLOOKUP($E68,TaskValues_ref!$E:$Z,3,FALSE)</f>
        <v>Clinical</v>
      </c>
      <c r="H68" s="321" t="str">
        <f>VLOOKUP($E68,TaskValues_ref!$E:$Z,4,FALSE)</f>
        <v>Adult Preventive</v>
      </c>
      <c r="I68" s="321" t="str">
        <f>VLOOKUP($E68,TaskValues_ref!$E:$Z,5,FALSE)</f>
        <v>Family planning</v>
      </c>
      <c r="J68" s="320" t="str">
        <f>VLOOKUP($E68,TaskValues_ref!$E:$Z,6,FALSE)</f>
        <v>15 yo girls</v>
      </c>
      <c r="K68" s="321" t="str">
        <f>VLOOKUP($E68,TaskValues_ref!$E:$Z,10,FALSE)</f>
        <v>National</v>
      </c>
      <c r="M68" s="321"/>
      <c r="Q68"/>
    </row>
    <row r="69" spans="1:17" x14ac:dyDescent="0.35">
      <c r="A69" s="355" t="s">
        <v>2169</v>
      </c>
      <c r="B69" s="356" t="s">
        <v>2277</v>
      </c>
      <c r="C69" s="356"/>
      <c r="D69" s="353">
        <v>61</v>
      </c>
      <c r="E69" s="64" t="str">
        <f t="shared" si="1"/>
        <v>FH.FP.61</v>
      </c>
      <c r="F69" s="321" t="s">
        <v>2298</v>
      </c>
      <c r="G69" s="321" t="str">
        <f>VLOOKUP($E69,TaskValues_ref!$E:$Z,3,FALSE)</f>
        <v>Clinical</v>
      </c>
      <c r="H69" s="321" t="str">
        <f>VLOOKUP($E69,TaskValues_ref!$E:$Z,4,FALSE)</f>
        <v>Adult 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c r="N69" s="89">
        <f>IF(VLOOKUP($E69,TaskValues_ref!$E:$Z,15,FALSE)=0,"",VLOOKUP($E69,TaskValues_ref!$E:$Z,15,FALSE))</f>
        <v>1</v>
      </c>
      <c r="Q69"/>
    </row>
    <row r="70" spans="1:17" x14ac:dyDescent="0.35">
      <c r="A70" s="355" t="s">
        <v>2169</v>
      </c>
      <c r="B70" s="356" t="s">
        <v>2277</v>
      </c>
      <c r="C70" s="356"/>
      <c r="D70" s="353">
        <v>62</v>
      </c>
      <c r="E70" s="64" t="str">
        <f t="shared" si="1"/>
        <v>FH.FP.62</v>
      </c>
      <c r="F70" s="321" t="s">
        <v>2313</v>
      </c>
      <c r="G70" s="321" t="str">
        <f>VLOOKUP($E70,TaskValues_ref!$E:$Z,3,FALSE)</f>
        <v>Clinical</v>
      </c>
      <c r="H70" s="321" t="str">
        <f>VLOOKUP($E70,TaskValues_ref!$E:$Z,4,FALSE)</f>
        <v>Adult Acute</v>
      </c>
      <c r="I70" s="321" t="str">
        <f>VLOOKUP($E70,TaskValues_ref!$E:$Z,5,FALSE)</f>
        <v>Sexual health</v>
      </c>
      <c r="J70" s="320" t="str">
        <f>VLOOKUP($E70,TaskValues_ref!$E:$Z,6,FALSE)</f>
        <v>women 15-49</v>
      </c>
      <c r="K70" s="321" t="str">
        <f>VLOOKUP($E70,TaskValues_ref!$E:$Z,10,FALSE)</f>
        <v>National</v>
      </c>
      <c r="M70" s="321"/>
      <c r="N70" s="89">
        <f>IF(VLOOKUP($E70,TaskValues_ref!$E:$Z,15,FALSE)=0,"",VLOOKUP($E70,TaskValues_ref!$E:$Z,15,FALSE))</f>
        <v>1</v>
      </c>
      <c r="O70">
        <f>IF(VLOOKUP($E70,TaskValues_ref!$E:$Z,16,FALSE)=0,"",VLOOKUP($E70,TaskValues_ref!$E:$Z,16,FALSE))</f>
        <v>1</v>
      </c>
      <c r="Q70">
        <f>IF(VLOOKUP($E70,TaskValues_ref!$E:$Z,18,FALSE)=0,"",VLOOKUP($E70,TaskValues_ref!$E:$Z,18,FALSE))</f>
        <v>15</v>
      </c>
    </row>
    <row r="71" spans="1:17" x14ac:dyDescent="0.35">
      <c r="A71" s="355" t="s">
        <v>2169</v>
      </c>
      <c r="B71" s="356" t="s">
        <v>70</v>
      </c>
      <c r="C71" s="356"/>
      <c r="D71" s="353">
        <v>64</v>
      </c>
      <c r="E71" s="64" t="str">
        <f>_xlfn.CONCAT("FH.Ntr.",D71)</f>
        <v>FH.Ntr.64</v>
      </c>
      <c r="F71" s="321" t="s">
        <v>2315</v>
      </c>
      <c r="G71" s="321" t="str">
        <f>VLOOKUP($E71,TaskValues_ref!$E:$Z,3,FALSE)</f>
        <v>Clinical</v>
      </c>
      <c r="H71" s="321" t="str">
        <f>VLOOKUP($E71,TaskValues_ref!$E:$Z,4,FALSE)</f>
        <v>Child Preventive</v>
      </c>
      <c r="I71" s="321" t="str">
        <f>VLOOKUP($E71,TaskValues_ref!$E:$Z,5,FALSE)</f>
        <v>Nutrition</v>
      </c>
      <c r="J71" s="320" t="str">
        <f>VLOOKUP($E71,TaskValues_ref!$E:$Z,6,FALSE)</f>
        <v>births</v>
      </c>
      <c r="K71" s="321" t="str">
        <f>VLOOKUP($E71,TaskValues_ref!$E:$Z,10,FALSE)</f>
        <v>National</v>
      </c>
      <c r="M71" s="321"/>
      <c r="Q71"/>
    </row>
    <row r="72" spans="1:17" x14ac:dyDescent="0.35">
      <c r="A72" s="355" t="s">
        <v>2169</v>
      </c>
      <c r="B72" s="356" t="s">
        <v>70</v>
      </c>
      <c r="C72" s="356"/>
      <c r="D72" s="353">
        <v>65</v>
      </c>
      <c r="E72" s="64" t="str">
        <f>_xlfn.CONCAT("FH.Ntr.",D72)</f>
        <v>FH.Ntr.65</v>
      </c>
      <c r="F72" s="321" t="s">
        <v>2316</v>
      </c>
      <c r="G72" s="321" t="str">
        <f>VLOOKUP($E72,TaskValues_ref!$E:$Z,3,FALSE)</f>
        <v>Clinical</v>
      </c>
      <c r="H72" s="321" t="str">
        <f>VLOOKUP($E72,TaskValues_ref!$E:$Z,4,FALSE)</f>
        <v>Child Preventive</v>
      </c>
      <c r="I72" s="321" t="str">
        <f>VLOOKUP($E72,TaskValues_ref!$E:$Z,5,FALSE)</f>
        <v>Nutrition</v>
      </c>
      <c r="J72" s="320" t="str">
        <f>VLOOKUP($E72,TaskValues_ref!$E:$Z,6,FALSE)</f>
        <v>births</v>
      </c>
      <c r="K72" s="321" t="str">
        <f>VLOOKUP($E72,TaskValues_ref!$E:$Z,10,FALSE)</f>
        <v>National</v>
      </c>
      <c r="M72" s="321"/>
      <c r="Q72"/>
    </row>
    <row r="73" spans="1:17" x14ac:dyDescent="0.35">
      <c r="A73" s="355" t="s">
        <v>2169</v>
      </c>
      <c r="B73" s="356" t="s">
        <v>70</v>
      </c>
      <c r="C73" s="356"/>
      <c r="D73" s="353">
        <v>66</v>
      </c>
      <c r="E73" s="64" t="str">
        <f>_xlfn.CONCAT("FH.Ntr.",D73)</f>
        <v>FH.Ntr.66</v>
      </c>
      <c r="F73" s="321" t="s">
        <v>2317</v>
      </c>
      <c r="G73" s="321" t="str">
        <f>VLOOKUP($E73,TaskValues_ref!$E:$Z,3,FALSE)</f>
        <v>Clinical</v>
      </c>
      <c r="H73" s="321" t="str">
        <f>VLOOKUP($E73,TaskValues_ref!$E:$Z,4,FALSE)</f>
        <v>Child Preventive</v>
      </c>
      <c r="I73" s="321" t="str">
        <f>VLOOKUP($E73,TaskValues_ref!$E:$Z,5,FALSE)</f>
        <v>Nutrition</v>
      </c>
      <c r="J73" s="320" t="str">
        <f>VLOOKUP($E73,TaskValues_ref!$E:$Z,6,FALSE)</f>
        <v>births</v>
      </c>
      <c r="K73" s="321" t="str">
        <f>VLOOKUP($E73,TaskValues_ref!$E:$Z,10,FALSE)</f>
        <v>National</v>
      </c>
      <c r="M73" s="321"/>
      <c r="Q73"/>
    </row>
    <row r="74" spans="1:17" x14ac:dyDescent="0.35">
      <c r="A74" s="355" t="s">
        <v>2169</v>
      </c>
      <c r="B74" s="356" t="s">
        <v>70</v>
      </c>
      <c r="C74" s="356"/>
      <c r="D74" s="353">
        <v>67</v>
      </c>
      <c r="E74" s="64" t="str">
        <f>_xlfn.CONCAT("FH.Ntr.",D74)</f>
        <v>FH.Ntr.67</v>
      </c>
      <c r="F74" s="321" t="s">
        <v>2318</v>
      </c>
      <c r="G74" s="321" t="str">
        <f>VLOOKUP($E74,TaskValues_ref!$E:$Z,3,FALSE)</f>
        <v>Clinical</v>
      </c>
      <c r="H74" s="321" t="str">
        <f>VLOOKUP($E74,TaskValues_ref!$E:$Z,4,FALSE)</f>
        <v>Adult Acute</v>
      </c>
      <c r="I74" s="321" t="str">
        <f>VLOOKUP($E74,TaskValues_ref!$E:$Z,5,FALSE)</f>
        <v>Nutrition</v>
      </c>
      <c r="J74" s="320" t="str">
        <f>VLOOKUP($E74,TaskValues_ref!$E:$Z,6,FALSE)</f>
        <v>births</v>
      </c>
      <c r="K74" s="321" t="str">
        <f>VLOOKUP($E74,TaskValues_ref!$E:$Z,10,FALSE)</f>
        <v>National</v>
      </c>
      <c r="M74" s="321"/>
      <c r="Q74"/>
    </row>
    <row r="75" spans="1:17" x14ac:dyDescent="0.35">
      <c r="A75" s="355" t="s">
        <v>2169</v>
      </c>
      <c r="B75" s="356" t="s">
        <v>70</v>
      </c>
      <c r="C75" s="356"/>
      <c r="D75" s="353">
        <v>68</v>
      </c>
      <c r="E75" s="64" t="str">
        <f>_xlfn.CONCAT("FH.Ntr.",D75)</f>
        <v>FH.Ntr.68</v>
      </c>
      <c r="F75" s="321" t="s">
        <v>2319</v>
      </c>
      <c r="G75" s="321" t="str">
        <f>VLOOKUP($E75,TaskValues_ref!$E:$Z,3,FALSE)</f>
        <v>Clinical</v>
      </c>
      <c r="H75" s="321" t="str">
        <f>VLOOKUP($E75,TaskValues_ref!$E:$Z,4,FALSE)</f>
        <v>Adult 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c r="N75" s="89">
        <f>IF(VLOOKUP($E75,TaskValues_ref!$E:$Z,15,FALSE)=0,"",VLOOKUP($E75,TaskValues_ref!$E:$Z,15,FALSE))</f>
        <v>0.98</v>
      </c>
      <c r="O75">
        <f>IF(VLOOKUP($E75,TaskValues_ref!$E:$Z,16,FALSE)=0,"",VLOOKUP($E75,TaskValues_ref!$E:$Z,16,FALSE))</f>
        <v>2</v>
      </c>
      <c r="Q75">
        <f>IF(VLOOKUP($E75,TaskValues_ref!$E:$Z,18,FALSE)=0,"",VLOOKUP($E75,TaskValues_ref!$E:$Z,18,FALSE))</f>
        <v>10</v>
      </c>
    </row>
    <row r="76" spans="1:17" x14ac:dyDescent="0.35">
      <c r="A76" s="355" t="s">
        <v>2169</v>
      </c>
      <c r="B76" s="356" t="s">
        <v>70</v>
      </c>
      <c r="C76" s="356"/>
      <c r="D76" s="353"/>
      <c r="E76" s="265" t="s">
        <v>2638</v>
      </c>
      <c r="F76" s="321" t="s">
        <v>2553</v>
      </c>
      <c r="G76" s="321" t="str">
        <f>VLOOKUP($E76,TaskValues_ref!$E:$Z,3,FALSE)</f>
        <v>Clinical</v>
      </c>
      <c r="H76" s="321" t="str">
        <f>VLOOKUP($E76,TaskValues_ref!$E:$Z,4,FALSE)</f>
        <v>Child 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c r="N76" s="89">
        <f>IF(VLOOKUP($E76,TaskValues_ref!$E:$Z,15,FALSE)=0,"",VLOOKUP($E76,TaskValues_ref!$E:$Z,15,FALSE))</f>
        <v>0.98</v>
      </c>
      <c r="O76">
        <f>IF(VLOOKUP($E76,TaskValues_ref!$E:$Z,16,FALSE)=0,"",VLOOKUP($E76,TaskValues_ref!$E:$Z,16,FALSE))</f>
        <v>2</v>
      </c>
      <c r="Q76">
        <f>IF(VLOOKUP($E76,TaskValues_ref!$E:$Z,18,FALSE)=0,"",VLOOKUP($E76,TaskValues_ref!$E:$Z,18,FALSE))</f>
        <v>10</v>
      </c>
    </row>
    <row r="77" spans="1:17" x14ac:dyDescent="0.35">
      <c r="A77" s="355" t="s">
        <v>2169</v>
      </c>
      <c r="B77" s="356" t="s">
        <v>70</v>
      </c>
      <c r="C77" s="356"/>
      <c r="D77" s="353"/>
      <c r="E77" s="265" t="s">
        <v>2551</v>
      </c>
      <c r="F77" s="321" t="s">
        <v>2554</v>
      </c>
      <c r="G77" s="321" t="str">
        <f>VLOOKUP($E77,TaskValues_ref!$E:$Z,3,FALSE)</f>
        <v>Clinical</v>
      </c>
      <c r="H77" s="321" t="str">
        <f>VLOOKUP($E77,TaskValues_ref!$E:$Z,4,FALSE)</f>
        <v>Child 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c r="N77" s="89">
        <f>IF(VLOOKUP($E77,TaskValues_ref!$E:$Z,15,FALSE)=0,"",VLOOKUP($E77,TaskValues_ref!$E:$Z,15,FALSE))</f>
        <v>0.98</v>
      </c>
      <c r="O77">
        <f>IF(VLOOKUP($E77,TaskValues_ref!$E:$Z,16,FALSE)=0,"",VLOOKUP($E77,TaskValues_ref!$E:$Z,16,FALSE))</f>
        <v>2</v>
      </c>
      <c r="Q77">
        <f>IF(VLOOKUP($E77,TaskValues_ref!$E:$Z,18,FALSE)=0,"",VLOOKUP($E77,TaskValues_ref!$E:$Z,18,FALSE))</f>
        <v>10</v>
      </c>
    </row>
    <row r="78" spans="1:17" x14ac:dyDescent="0.35">
      <c r="A78" s="355" t="s">
        <v>2169</v>
      </c>
      <c r="B78" s="356" t="s">
        <v>70</v>
      </c>
      <c r="C78" s="356"/>
      <c r="D78" s="353"/>
      <c r="E78" s="265" t="s">
        <v>2552</v>
      </c>
      <c r="F78" s="321" t="s">
        <v>2555</v>
      </c>
      <c r="G78" s="321" t="str">
        <f>VLOOKUP($E78,TaskValues_ref!$E:$Z,3,FALSE)</f>
        <v>Clinical</v>
      </c>
      <c r="H78" s="321" t="str">
        <f>VLOOKUP($E78,TaskValues_ref!$E:$Z,4,FALSE)</f>
        <v>Adult 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c r="N78" s="89">
        <f>IF(VLOOKUP($E78,TaskValues_ref!$E:$Z,15,FALSE)=0,"",VLOOKUP($E78,TaskValues_ref!$E:$Z,15,FALSE))</f>
        <v>0.98</v>
      </c>
      <c r="O78">
        <f>IF(VLOOKUP($E78,TaskValues_ref!$E:$Z,16,FALSE)=0,"",VLOOKUP($E78,TaskValues_ref!$E:$Z,16,FALSE))</f>
        <v>2</v>
      </c>
      <c r="Q78">
        <f>IF(VLOOKUP($E78,TaskValues_ref!$E:$Z,18,FALSE)=0,"",VLOOKUP($E78,TaskValues_ref!$E:$Z,18,FALSE))</f>
        <v>10</v>
      </c>
    </row>
    <row r="79" spans="1:17" x14ac:dyDescent="0.35">
      <c r="A79" s="355" t="s">
        <v>2169</v>
      </c>
      <c r="B79" s="356" t="s">
        <v>70</v>
      </c>
      <c r="C79" s="356"/>
      <c r="D79" s="353">
        <v>70</v>
      </c>
      <c r="E79" s="64" t="str">
        <f t="shared" ref="E79:E95" si="2">_xlfn.CONCAT("FH.Ntr.",D79)</f>
        <v>FH.Ntr.70</v>
      </c>
      <c r="F79" s="321" t="s">
        <v>2321</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M79" s="321"/>
      <c r="Q79"/>
    </row>
    <row r="80" spans="1:17" x14ac:dyDescent="0.35">
      <c r="A80" s="355" t="s">
        <v>2169</v>
      </c>
      <c r="B80" s="356" t="s">
        <v>70</v>
      </c>
      <c r="C80" s="356"/>
      <c r="D80" s="353">
        <v>71</v>
      </c>
      <c r="E80" s="64" t="str">
        <f t="shared" si="2"/>
        <v>FH.Ntr.71</v>
      </c>
      <c r="F80" s="321" t="s">
        <v>2322</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M80" s="321"/>
      <c r="Q80"/>
    </row>
    <row r="81" spans="1:17" x14ac:dyDescent="0.35">
      <c r="A81" s="355" t="s">
        <v>2169</v>
      </c>
      <c r="B81" s="356" t="s">
        <v>70</v>
      </c>
      <c r="C81" s="356"/>
      <c r="D81" s="353">
        <v>72</v>
      </c>
      <c r="E81" s="64" t="str">
        <f t="shared" si="2"/>
        <v>FH.Ntr.72</v>
      </c>
      <c r="F81" s="321" t="s">
        <v>2323</v>
      </c>
      <c r="G81" s="321" t="str">
        <f>VLOOKUP($E81,TaskValues_ref!$E:$Z,3,FALSE)</f>
        <v>Clinical</v>
      </c>
      <c r="H81" s="321" t="str">
        <f>VLOOKUP($E81,TaskValues_ref!$E:$Z,4,FALSE)</f>
        <v>Adult Preventive</v>
      </c>
      <c r="I81" s="321" t="str">
        <f>VLOOKUP($E81,TaskValues_ref!$E:$Z,5,FALSE)</f>
        <v>Nutrition</v>
      </c>
      <c r="J81" s="320" t="str">
        <f>VLOOKUP($E81,TaskValues_ref!$E:$Z,6,FALSE)</f>
        <v>births</v>
      </c>
      <c r="K81" s="321" t="str">
        <f>VLOOKUP($E81,TaskValues_ref!$E:$Z,10,FALSE)</f>
        <v>National</v>
      </c>
      <c r="M81" s="321"/>
      <c r="Q81"/>
    </row>
    <row r="82" spans="1:17" x14ac:dyDescent="0.35">
      <c r="A82" s="355" t="s">
        <v>2169</v>
      </c>
      <c r="B82" s="356" t="s">
        <v>70</v>
      </c>
      <c r="C82" s="356"/>
      <c r="D82" s="353">
        <v>73</v>
      </c>
      <c r="E82" s="64" t="str">
        <f t="shared" si="2"/>
        <v>FH.Ntr.73</v>
      </c>
      <c r="F82" s="321" t="s">
        <v>2324</v>
      </c>
      <c r="G82" s="321" t="str">
        <f>VLOOKUP($E82,TaskValues_ref!$E:$Z,3,FALSE)</f>
        <v>Clinical</v>
      </c>
      <c r="H82" s="321" t="str">
        <f>VLOOKUP($E82,TaskValues_ref!$E:$Z,4,FALSE)</f>
        <v>Adult Preventive</v>
      </c>
      <c r="I82" s="321" t="str">
        <f>VLOOKUP($E82,TaskValues_ref!$E:$Z,5,FALSE)</f>
        <v>Nutrition</v>
      </c>
      <c r="J82" s="320" t="str">
        <f>VLOOKUP($E82,TaskValues_ref!$E:$Z,6,FALSE)</f>
        <v>adults 18+</v>
      </c>
      <c r="K82" s="321" t="str">
        <f>VLOOKUP($E82,TaskValues_ref!$E:$Z,10,FALSE)</f>
        <v>National</v>
      </c>
      <c r="M82" s="321"/>
      <c r="Q82"/>
    </row>
    <row r="83" spans="1:17" x14ac:dyDescent="0.35">
      <c r="A83" s="355" t="s">
        <v>2169</v>
      </c>
      <c r="B83" s="356" t="s">
        <v>70</v>
      </c>
      <c r="C83" s="356"/>
      <c r="D83" s="353">
        <v>74</v>
      </c>
      <c r="E83" s="64" t="str">
        <f t="shared" si="2"/>
        <v>FH.Ntr.74</v>
      </c>
      <c r="F83" s="321" t="s">
        <v>2325</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M83" s="321"/>
      <c r="Q83"/>
    </row>
    <row r="84" spans="1:17" x14ac:dyDescent="0.35">
      <c r="A84" s="355" t="s">
        <v>2169</v>
      </c>
      <c r="B84" s="356" t="s">
        <v>70</v>
      </c>
      <c r="C84" s="356"/>
      <c r="D84" s="353">
        <v>75</v>
      </c>
      <c r="E84" s="64" t="str">
        <f t="shared" si="2"/>
        <v>FH.Ntr.75</v>
      </c>
      <c r="F84" s="321" t="s">
        <v>2326</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M84" s="321"/>
      <c r="Q84"/>
    </row>
    <row r="85" spans="1:17" x14ac:dyDescent="0.35">
      <c r="A85" s="355" t="s">
        <v>2169</v>
      </c>
      <c r="B85" s="356" t="s">
        <v>70</v>
      </c>
      <c r="C85" s="356"/>
      <c r="D85" s="353">
        <v>76</v>
      </c>
      <c r="E85" s="64" t="str">
        <f t="shared" si="2"/>
        <v>FH.Ntr.76</v>
      </c>
      <c r="F85" s="321" t="s">
        <v>2327</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M85" s="321"/>
      <c r="Q85"/>
    </row>
    <row r="86" spans="1:17" x14ac:dyDescent="0.35">
      <c r="A86" s="355" t="s">
        <v>2169</v>
      </c>
      <c r="B86" s="356" t="s">
        <v>70</v>
      </c>
      <c r="C86" s="356"/>
      <c r="D86" s="353">
        <v>77</v>
      </c>
      <c r="E86" s="64" t="str">
        <f t="shared" si="2"/>
        <v>FH.Ntr.77</v>
      </c>
      <c r="F86" s="321" t="s">
        <v>2328</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M86" s="321"/>
      <c r="Q86"/>
    </row>
    <row r="87" spans="1:17" x14ac:dyDescent="0.35">
      <c r="A87" s="355" t="s">
        <v>2169</v>
      </c>
      <c r="B87" s="356" t="s">
        <v>70</v>
      </c>
      <c r="C87" s="356"/>
      <c r="D87" s="353">
        <v>78</v>
      </c>
      <c r="E87" s="64" t="str">
        <f t="shared" si="2"/>
        <v>FH.Ntr.78</v>
      </c>
      <c r="F87" s="321" t="s">
        <v>2329</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M87" s="321"/>
      <c r="Q87"/>
    </row>
    <row r="88" spans="1:17" x14ac:dyDescent="0.35">
      <c r="A88" s="355" t="s">
        <v>2169</v>
      </c>
      <c r="B88" s="356" t="s">
        <v>70</v>
      </c>
      <c r="C88" s="356"/>
      <c r="D88" s="353">
        <v>79</v>
      </c>
      <c r="E88" s="64" t="str">
        <f t="shared" si="2"/>
        <v>FH.Ntr.79</v>
      </c>
      <c r="F88" s="321" t="s">
        <v>2330</v>
      </c>
      <c r="G88" s="321" t="str">
        <f>VLOOKUP($E88,TaskValues_ref!$E:$Z,3,FALSE)</f>
        <v>Clinical</v>
      </c>
      <c r="H88" s="321" t="str">
        <f>VLOOKUP($E88,TaskValues_ref!$E:$Z,4,FALSE)</f>
        <v>Child Preventive</v>
      </c>
      <c r="I88" s="321" t="str">
        <f>VLOOKUP($E88,TaskValues_ref!$E:$Z,5,FALSE)</f>
        <v>Nutrition</v>
      </c>
      <c r="J88" s="320" t="str">
        <f>VLOOKUP($E88,TaskValues_ref!$E:$Z,6,FALSE)</f>
        <v>births</v>
      </c>
      <c r="K88" s="321" t="str">
        <f>VLOOKUP($E88,TaskValues_ref!$E:$Z,10,FALSE)</f>
        <v>National</v>
      </c>
      <c r="M88" s="321"/>
      <c r="Q88"/>
    </row>
    <row r="89" spans="1:17" x14ac:dyDescent="0.35">
      <c r="A89" s="355" t="s">
        <v>2169</v>
      </c>
      <c r="B89" s="356" t="s">
        <v>70</v>
      </c>
      <c r="C89" s="356"/>
      <c r="D89" s="353">
        <v>80</v>
      </c>
      <c r="E89" s="64" t="str">
        <f t="shared" si="2"/>
        <v>FH.Ntr.80</v>
      </c>
      <c r="F89" s="321" t="s">
        <v>2331</v>
      </c>
      <c r="G89" s="321" t="str">
        <f>VLOOKUP($E89,TaskValues_ref!$E:$Z,3,FALSE)</f>
        <v>Clinical</v>
      </c>
      <c r="H89" s="321" t="str">
        <f>VLOOKUP($E89,TaskValues_ref!$E:$Z,4,FALSE)</f>
        <v>Child Acute</v>
      </c>
      <c r="I89" s="321" t="str">
        <f>VLOOKUP($E89,TaskValues_ref!$E:$Z,5,FALSE)</f>
        <v>Nutrition</v>
      </c>
      <c r="J89" s="320" t="str">
        <f>VLOOKUP($E89,TaskValues_ref!$E:$Z,6,FALSE)</f>
        <v>1-4</v>
      </c>
      <c r="K89" s="321" t="str">
        <f>VLOOKUP($E89,TaskValues_ref!$E:$Z,10,FALSE)</f>
        <v>National</v>
      </c>
      <c r="M89" s="321"/>
      <c r="Q89"/>
    </row>
    <row r="90" spans="1:17" x14ac:dyDescent="0.35">
      <c r="A90" s="355" t="s">
        <v>2169</v>
      </c>
      <c r="B90" s="356" t="s">
        <v>70</v>
      </c>
      <c r="C90" s="356"/>
      <c r="D90" s="372">
        <v>81</v>
      </c>
      <c r="E90" s="64" t="str">
        <f t="shared" si="2"/>
        <v>FH.Ntr.81</v>
      </c>
      <c r="F90" s="321" t="s">
        <v>2332</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M90" s="321"/>
      <c r="Q90"/>
    </row>
    <row r="91" spans="1:17" x14ac:dyDescent="0.35">
      <c r="A91" s="355" t="s">
        <v>2169</v>
      </c>
      <c r="B91" s="356" t="s">
        <v>70</v>
      </c>
      <c r="C91" s="356"/>
      <c r="D91" s="372">
        <v>82</v>
      </c>
      <c r="E91" s="64" t="str">
        <f t="shared" si="2"/>
        <v>FH.Ntr.82</v>
      </c>
      <c r="F91" s="321" t="s">
        <v>2333</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M91" s="321"/>
      <c r="Q91"/>
    </row>
    <row r="92" spans="1:17" x14ac:dyDescent="0.35">
      <c r="A92" s="355" t="s">
        <v>2169</v>
      </c>
      <c r="B92" s="356" t="s">
        <v>70</v>
      </c>
      <c r="C92" s="356"/>
      <c r="D92" s="372">
        <v>83</v>
      </c>
      <c r="E92" s="64" t="str">
        <f t="shared" si="2"/>
        <v>FH.Ntr.83</v>
      </c>
      <c r="F92" s="321" t="s">
        <v>2335</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M92" s="321"/>
      <c r="Q92"/>
    </row>
    <row r="93" spans="1:17" x14ac:dyDescent="0.35">
      <c r="A93" s="355" t="s">
        <v>2169</v>
      </c>
      <c r="B93" s="356" t="s">
        <v>70</v>
      </c>
      <c r="C93" s="356"/>
      <c r="D93" s="372">
        <v>84</v>
      </c>
      <c r="E93" s="64" t="str">
        <f t="shared" si="2"/>
        <v>FH.Ntr.84</v>
      </c>
      <c r="F93" s="321" t="s">
        <v>2334</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M93" s="321"/>
      <c r="Q93"/>
    </row>
    <row r="94" spans="1:17" x14ac:dyDescent="0.35">
      <c r="A94" s="355" t="s">
        <v>2169</v>
      </c>
      <c r="B94" s="356" t="s">
        <v>70</v>
      </c>
      <c r="C94" s="356"/>
      <c r="D94" s="372">
        <v>85</v>
      </c>
      <c r="E94" s="64" t="str">
        <f t="shared" si="2"/>
        <v>FH.Ntr.85</v>
      </c>
      <c r="F94" s="321" t="s">
        <v>2336</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M94" s="321"/>
      <c r="Q94"/>
    </row>
    <row r="95" spans="1:17" x14ac:dyDescent="0.35">
      <c r="A95" s="355" t="s">
        <v>2169</v>
      </c>
      <c r="B95" s="356" t="s">
        <v>70</v>
      </c>
      <c r="C95" s="356"/>
      <c r="D95" s="372">
        <v>86</v>
      </c>
      <c r="E95" s="64" t="str">
        <f t="shared" si="2"/>
        <v>FH.Ntr.86</v>
      </c>
      <c r="F95" s="321" t="s">
        <v>2337</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M95" s="321"/>
      <c r="Q95"/>
    </row>
    <row r="96" spans="1:17" x14ac:dyDescent="0.35">
      <c r="A96" s="357" t="s">
        <v>2350</v>
      </c>
      <c r="B96" s="357" t="s">
        <v>2348</v>
      </c>
      <c r="C96" s="357" t="s">
        <v>2349</v>
      </c>
      <c r="E96" s="64" t="s">
        <v>2561</v>
      </c>
      <c r="F96" s="321" t="s">
        <v>2563</v>
      </c>
      <c r="G96" s="321" t="str">
        <f>VLOOKUP($E96,TaskValues_ref!$E:$Z,3,FALSE)</f>
        <v>Clinical</v>
      </c>
      <c r="H96" s="321" t="str">
        <f>VLOOKUP($E96,TaskValues_ref!$E:$Z,4,FALSE)</f>
        <v>Adult 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c r="N96" s="89">
        <f>IF(VLOOKUP($E96,TaskValues_ref!$E:$Z,15,FALSE)=0,"",VLOOKUP($E96,TaskValues_ref!$E:$Z,15,FALSE))</f>
        <v>0.98</v>
      </c>
      <c r="O96">
        <f>IF(VLOOKUP($E96,TaskValues_ref!$E:$Z,16,FALSE)=0,"",VLOOKUP($E96,TaskValues_ref!$E:$Z,16,FALSE))</f>
        <v>1</v>
      </c>
      <c r="Q96">
        <f>IF(VLOOKUP($E96,TaskValues_ref!$E:$Z,18,FALSE)=0,"",VLOOKUP($E96,TaskValues_ref!$E:$Z,18,FALSE))</f>
        <v>10</v>
      </c>
    </row>
    <row r="97" spans="1:17" x14ac:dyDescent="0.35">
      <c r="A97" s="357" t="s">
        <v>2350</v>
      </c>
      <c r="B97" s="357" t="s">
        <v>2348</v>
      </c>
      <c r="C97" s="357" t="s">
        <v>2349</v>
      </c>
      <c r="E97" s="64" t="s">
        <v>2562</v>
      </c>
      <c r="F97" s="321" t="s">
        <v>2564</v>
      </c>
      <c r="G97" s="321" t="str">
        <f>VLOOKUP($E97,TaskValues_ref!$E:$Z,3,FALSE)</f>
        <v>Clinical</v>
      </c>
      <c r="H97" s="321" t="str">
        <f>VLOOKUP($E97,TaskValues_ref!$E:$Z,4,FALSE)</f>
        <v>Adult 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c r="N97" s="89">
        <f>IF(VLOOKUP($E97,TaskValues_ref!$E:$Z,15,FALSE)=0,"",VLOOKUP($E97,TaskValues_ref!$E:$Z,15,FALSE))</f>
        <v>0.98</v>
      </c>
      <c r="O97">
        <f>IF(VLOOKUP($E97,TaskValues_ref!$E:$Z,16,FALSE)=0,"",VLOOKUP($E97,TaskValues_ref!$E:$Z,16,FALSE))</f>
        <v>1</v>
      </c>
      <c r="Q97">
        <f>IF(VLOOKUP($E97,TaskValues_ref!$E:$Z,18,FALSE)=0,"",VLOOKUP($E97,TaskValues_ref!$E:$Z,18,FALSE))</f>
        <v>10</v>
      </c>
    </row>
    <row r="98" spans="1:17" x14ac:dyDescent="0.35">
      <c r="A98" s="357" t="s">
        <v>2350</v>
      </c>
      <c r="B98" s="357" t="s">
        <v>2348</v>
      </c>
      <c r="C98" s="357" t="s">
        <v>2349</v>
      </c>
      <c r="D98" s="66">
        <v>94</v>
      </c>
      <c r="E98" s="64" t="str">
        <f t="shared" ref="E98:E105" si="3">_xlfn.CONCAT("DPC.STI.",D98)</f>
        <v>DPC.STI.94</v>
      </c>
      <c r="F98" s="319" t="s">
        <v>2352</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M98" s="321"/>
      <c r="N98" s="89">
        <f>IF(VLOOKUP($E98,TaskValues_ref!$E:$Z,15,FALSE)=0,"",VLOOKUP($E98,TaskValues_ref!$E:$Z,15,FALSE))</f>
        <v>1</v>
      </c>
      <c r="P98">
        <f>IF(VLOOKUP($E98,TaskValues_ref!$E:$Z,17,FALSE)=0,"",VLOOKUP($E98,TaskValues_ref!$E:$Z,17,FALSE))</f>
        <v>1</v>
      </c>
      <c r="Q98">
        <f>IF(VLOOKUP($E98,TaskValues_ref!$E:$Z,18,FALSE)=0,"",VLOOKUP($E98,TaskValues_ref!$E:$Z,18,FALSE))</f>
        <v>10</v>
      </c>
    </row>
    <row r="99" spans="1:17" x14ac:dyDescent="0.35">
      <c r="A99" s="357" t="s">
        <v>2350</v>
      </c>
      <c r="B99" s="357" t="s">
        <v>2348</v>
      </c>
      <c r="C99" s="357" t="s">
        <v>2349</v>
      </c>
      <c r="D99" s="66">
        <v>95</v>
      </c>
      <c r="E99" s="64" t="str">
        <f t="shared" si="3"/>
        <v>DPC.STI.95</v>
      </c>
      <c r="F99" s="319" t="s">
        <v>2353</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c r="N99" s="89">
        <f>IF(VLOOKUP($E99,TaskValues_ref!$E:$Z,15,FALSE)=0,"",VLOOKUP($E99,TaskValues_ref!$E:$Z,15,FALSE))</f>
        <v>0.90986310592664843</v>
      </c>
      <c r="P99">
        <f>IF(VLOOKUP($E99,TaskValues_ref!$E:$Z,17,FALSE)=0,"",VLOOKUP($E99,TaskValues_ref!$E:$Z,17,FALSE))</f>
        <v>1</v>
      </c>
      <c r="Q99">
        <f>IF(VLOOKUP($E99,TaskValues_ref!$E:$Z,18,FALSE)=0,"",VLOOKUP($E99,TaskValues_ref!$E:$Z,18,FALSE))</f>
        <v>5</v>
      </c>
    </row>
    <row r="100" spans="1:17" x14ac:dyDescent="0.35">
      <c r="A100" s="357" t="s">
        <v>2350</v>
      </c>
      <c r="B100" s="357" t="s">
        <v>2348</v>
      </c>
      <c r="C100" s="357" t="s">
        <v>2349</v>
      </c>
      <c r="D100" s="66">
        <v>96</v>
      </c>
      <c r="E100" s="64" t="str">
        <f t="shared" si="3"/>
        <v>DPC.STI.96</v>
      </c>
      <c r="F100" s="321" t="s">
        <v>2354</v>
      </c>
      <c r="G100" s="321" t="str">
        <f>VLOOKUP($E100,TaskValues_ref!$E:$Z,3,FALSE)</f>
        <v>Clinical</v>
      </c>
      <c r="H100" s="321" t="str">
        <f>VLOOKUP($E100,TaskValues_ref!$E:$Z,4,FALSE)</f>
        <v>Adult 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Q100">
        <f>IF(VLOOKUP($E100,TaskValues_ref!$E:$Z,18,FALSE)=0,"",VLOOKUP($E100,TaskValues_ref!$E:$Z,18,FALSE))</f>
        <v>5</v>
      </c>
    </row>
    <row r="101" spans="1:17" x14ac:dyDescent="0.35">
      <c r="A101" s="357" t="s">
        <v>2350</v>
      </c>
      <c r="B101" s="357" t="s">
        <v>2348</v>
      </c>
      <c r="C101" s="357" t="s">
        <v>2349</v>
      </c>
      <c r="D101" s="66">
        <v>97</v>
      </c>
      <c r="E101" s="64" t="str">
        <f t="shared" si="3"/>
        <v>DPC.STI.97</v>
      </c>
      <c r="F101" s="321" t="s">
        <v>2358</v>
      </c>
      <c r="G101" s="321" t="str">
        <f>VLOOKUP($E101,TaskValues_ref!$E:$Z,3,FALSE)</f>
        <v>Clinical</v>
      </c>
      <c r="H101" s="321" t="str">
        <f>VLOOKUP($E101,TaskValues_ref!$E:$Z,4,FALSE)</f>
        <v>Adult Acute</v>
      </c>
      <c r="I101" s="321" t="str">
        <f>VLOOKUP($E101,TaskValues_ref!$E:$Z,5,FALSE)</f>
        <v>HIV</v>
      </c>
      <c r="J101" s="320" t="str">
        <f>VLOOKUP($E101,TaskValues_ref!$E:$Z,6,FALSE)</f>
        <v>adults 18+</v>
      </c>
      <c r="K101" s="321" t="str">
        <f>VLOOKUP($E101,TaskValues_ref!$E:$Z,10,FALSE)</f>
        <v>National</v>
      </c>
      <c r="M101" s="321"/>
      <c r="N101" s="89">
        <f>IF(VLOOKUP($E101,TaskValues_ref!$E:$Z,15,FALSE)=0,"",VLOOKUP($E101,TaskValues_ref!$E:$Z,15,FALSE))</f>
        <v>0.90986310592664843</v>
      </c>
      <c r="O101">
        <f>IF(VLOOKUP($E101,TaskValues_ref!$E:$Z,16,FALSE)=0,"",VLOOKUP($E101,TaskValues_ref!$E:$Z,16,FALSE))</f>
        <v>1</v>
      </c>
      <c r="Q101">
        <f>IF(VLOOKUP($E101,TaskValues_ref!$E:$Z,18,FALSE)=0,"",VLOOKUP($E101,TaskValues_ref!$E:$Z,18,FALSE))</f>
        <v>5</v>
      </c>
    </row>
    <row r="102" spans="1:17" x14ac:dyDescent="0.35">
      <c r="A102" s="357" t="s">
        <v>2350</v>
      </c>
      <c r="B102" s="357" t="s">
        <v>2348</v>
      </c>
      <c r="C102" s="357" t="s">
        <v>2349</v>
      </c>
      <c r="D102" s="66">
        <v>98</v>
      </c>
      <c r="E102" s="64" t="str">
        <f t="shared" si="3"/>
        <v>DPC.STI.98</v>
      </c>
      <c r="F102" s="321" t="s">
        <v>2359</v>
      </c>
      <c r="G102" s="321" t="str">
        <f>VLOOKUP($E102,TaskValues_ref!$E:$Z,3,FALSE)</f>
        <v>Clinical</v>
      </c>
      <c r="H102" s="321" t="str">
        <f>VLOOKUP($E102,TaskValues_ref!$E:$Z,4,FALSE)</f>
        <v>Adult Acute</v>
      </c>
      <c r="I102" s="321" t="str">
        <f>VLOOKUP($E102,TaskValues_ref!$E:$Z,5,FALSE)</f>
        <v>HIV</v>
      </c>
      <c r="J102" s="320" t="str">
        <f>VLOOKUP($E102,TaskValues_ref!$E:$Z,6,FALSE)</f>
        <v>adults 18+</v>
      </c>
      <c r="K102" s="321" t="str">
        <f>VLOOKUP($E102,TaskValues_ref!$E:$Z,10,FALSE)</f>
        <v>National</v>
      </c>
      <c r="M102" s="321"/>
      <c r="N102" s="89">
        <f>IF(VLOOKUP($E102,TaskValues_ref!$E:$Z,15,FALSE)=0,"",VLOOKUP($E102,TaskValues_ref!$E:$Z,15,FALSE))</f>
        <v>0.90986310592664843</v>
      </c>
      <c r="O102">
        <f>IF(VLOOKUP($E102,TaskValues_ref!$E:$Z,16,FALSE)=0,"",VLOOKUP($E102,TaskValues_ref!$E:$Z,16,FALSE))</f>
        <v>1</v>
      </c>
      <c r="Q102">
        <f>IF(VLOOKUP($E102,TaskValues_ref!$E:$Z,18,FALSE)=0,"",VLOOKUP($E102,TaskValues_ref!$E:$Z,18,FALSE))</f>
        <v>5</v>
      </c>
    </row>
    <row r="103" spans="1:17" x14ac:dyDescent="0.35">
      <c r="A103" s="357" t="s">
        <v>2350</v>
      </c>
      <c r="B103" s="357" t="s">
        <v>2348</v>
      </c>
      <c r="C103" s="357" t="s">
        <v>2349</v>
      </c>
      <c r="D103" s="66">
        <v>99</v>
      </c>
      <c r="E103" s="64" t="str">
        <f t="shared" si="3"/>
        <v>DPC.STI.99</v>
      </c>
      <c r="F103" s="321" t="s">
        <v>2355</v>
      </c>
      <c r="G103" s="321" t="str">
        <f>VLOOKUP($E103,TaskValues_ref!$E:$Z,3,FALSE)</f>
        <v>Clinical</v>
      </c>
      <c r="H103" s="321" t="str">
        <f>VLOOKUP($E103,TaskValues_ref!$E:$Z,4,FALSE)</f>
        <v>Adult 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c r="N103" s="89">
        <f>IF(VLOOKUP($E103,TaskValues_ref!$E:$Z,15,FALSE)=0,"",VLOOKUP($E103,TaskValues_ref!$E:$Z,15,FALSE))</f>
        <v>0.90986310592664843</v>
      </c>
      <c r="O103">
        <f>IF(VLOOKUP($E103,TaskValues_ref!$E:$Z,16,FALSE)=0,"",VLOOKUP($E103,TaskValues_ref!$E:$Z,16,FALSE))</f>
        <v>1</v>
      </c>
      <c r="Q103">
        <f>IF(VLOOKUP($E103,TaskValues_ref!$E:$Z,18,FALSE)=0,"",VLOOKUP($E103,TaskValues_ref!$E:$Z,18,FALSE))</f>
        <v>15</v>
      </c>
    </row>
    <row r="104" spans="1:17" x14ac:dyDescent="0.35">
      <c r="A104" s="357" t="s">
        <v>2350</v>
      </c>
      <c r="B104" s="357" t="s">
        <v>2348</v>
      </c>
      <c r="C104" s="357" t="s">
        <v>2349</v>
      </c>
      <c r="D104" s="66">
        <v>100</v>
      </c>
      <c r="E104" s="64" t="str">
        <f t="shared" si="3"/>
        <v>DPC.STI.100</v>
      </c>
      <c r="F104" s="321" t="s">
        <v>2356</v>
      </c>
      <c r="G104" s="321" t="str">
        <f>VLOOKUP($E104,TaskValues_ref!$E:$Z,3,FALSE)</f>
        <v>Clinical</v>
      </c>
      <c r="H104" s="321" t="str">
        <f>VLOOKUP($E104,TaskValues_ref!$E:$Z,4,FALSE)</f>
        <v>Adult Acute</v>
      </c>
      <c r="I104" s="321" t="str">
        <f>VLOOKUP($E104,TaskValues_ref!$E:$Z,5,FALSE)</f>
        <v>HIV</v>
      </c>
      <c r="J104" s="320" t="str">
        <f>VLOOKUP($E104,TaskValues_ref!$E:$Z,6,FALSE)</f>
        <v>adults 18+</v>
      </c>
      <c r="K104" s="321" t="str">
        <f>VLOOKUP($E104,TaskValues_ref!$E:$Z,10,FALSE)</f>
        <v>National</v>
      </c>
      <c r="M104" s="321"/>
      <c r="N104" s="89">
        <f>IF(VLOOKUP($E104,TaskValues_ref!$E:$Z,15,FALSE)=0,"",VLOOKUP($E104,TaskValues_ref!$E:$Z,15,FALSE))</f>
        <v>0.90986310592664843</v>
      </c>
      <c r="O104">
        <f>IF(VLOOKUP($E104,TaskValues_ref!$E:$Z,16,FALSE)=0,"",VLOOKUP($E104,TaskValues_ref!$E:$Z,16,FALSE))</f>
        <v>1</v>
      </c>
      <c r="Q104">
        <f>IF(VLOOKUP($E104,TaskValues_ref!$E:$Z,18,FALSE)=0,"",VLOOKUP($E104,TaskValues_ref!$E:$Z,18,FALSE))</f>
        <v>10</v>
      </c>
    </row>
    <row r="105" spans="1:17" x14ac:dyDescent="0.35">
      <c r="A105" s="357" t="s">
        <v>2350</v>
      </c>
      <c r="B105" s="357" t="s">
        <v>2348</v>
      </c>
      <c r="C105" s="357" t="s">
        <v>2349</v>
      </c>
      <c r="D105" s="66">
        <v>101</v>
      </c>
      <c r="E105" s="64" t="str">
        <f t="shared" si="3"/>
        <v>DPC.STI.101</v>
      </c>
      <c r="F105" s="321" t="s">
        <v>2357</v>
      </c>
      <c r="G105" s="321" t="str">
        <f>VLOOKUP($E105,TaskValues_ref!$E:$Z,3,FALSE)</f>
        <v>Clinical</v>
      </c>
      <c r="H105" s="321" t="str">
        <f>VLOOKUP($E105,TaskValues_ref!$E:$Z,4,FALSE)</f>
        <v>Adult 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P105">
        <f>IF(VLOOKUP($E105,TaskValues_ref!$E:$Z,17,FALSE)=0,"",VLOOKUP($E105,TaskValues_ref!$E:$Z,17,FALSE))</f>
        <v>4</v>
      </c>
      <c r="Q105">
        <f>IF(VLOOKUP($E105,TaskValues_ref!$E:$Z,18,FALSE)=0,"",VLOOKUP($E105,TaskValues_ref!$E:$Z,18,FALSE))</f>
        <v>5</v>
      </c>
    </row>
    <row r="106" spans="1:17" x14ac:dyDescent="0.35">
      <c r="A106" s="357" t="s">
        <v>2350</v>
      </c>
      <c r="B106" s="357" t="s">
        <v>2348</v>
      </c>
      <c r="C106" s="357" t="s">
        <v>69</v>
      </c>
      <c r="D106" s="66">
        <v>102</v>
      </c>
      <c r="E106" s="64" t="str">
        <f>_xlfn.CONCAT("DPC.Mlr.",D106)</f>
        <v>DPC.Mlr.102</v>
      </c>
      <c r="F106" s="321" t="s">
        <v>2363</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c r="P106">
        <f>IF(VLOOKUP($E106,TaskValues_ref!$E:$Z,17,FALSE)=0,"",VLOOKUP($E106,TaskValues_ref!$E:$Z,17,FALSE))</f>
        <v>1</v>
      </c>
      <c r="Q106">
        <f>IF(VLOOKUP($E106,TaskValues_ref!$E:$Z,18,FALSE)=0,"",VLOOKUP($E106,TaskValues_ref!$E:$Z,18,FALSE))</f>
        <v>10</v>
      </c>
    </row>
    <row r="107" spans="1:17" x14ac:dyDescent="0.35">
      <c r="A107" s="357" t="s">
        <v>2350</v>
      </c>
      <c r="B107" s="357" t="s">
        <v>2348</v>
      </c>
      <c r="C107" s="357" t="s">
        <v>69</v>
      </c>
      <c r="D107" s="66">
        <v>103</v>
      </c>
      <c r="E107" s="64" t="s">
        <v>2367</v>
      </c>
      <c r="F107" s="321" t="s">
        <v>2372</v>
      </c>
      <c r="G107" s="321" t="str">
        <f>VLOOKUP($E107,TaskValues_ref!$E:$Z,3,FALSE)</f>
        <v>Clinical</v>
      </c>
      <c r="H107" s="321" t="str">
        <f>VLOOKUP($E107,TaskValues_ref!$E:$Z,4,FALSE)</f>
        <v>Adult 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c r="N107" s="89">
        <f>IF(VLOOKUP($E107,TaskValues_ref!$E:$Z,15,FALSE)=0,"",VLOOKUP($E107,TaskValues_ref!$E:$Z,15,FALSE))</f>
        <v>0.87556301899925537</v>
      </c>
      <c r="O107">
        <f>IF(VLOOKUP($E107,TaskValues_ref!$E:$Z,16,FALSE)=0,"",VLOOKUP($E107,TaskValues_ref!$E:$Z,16,FALSE))</f>
        <v>1</v>
      </c>
      <c r="Q107">
        <f>IF(VLOOKUP($E107,TaskValues_ref!$E:$Z,18,FALSE)=0,"",VLOOKUP($E107,TaskValues_ref!$E:$Z,18,FALSE))</f>
        <v>10</v>
      </c>
    </row>
    <row r="108" spans="1:17" x14ac:dyDescent="0.35">
      <c r="A108" s="357" t="s">
        <v>2350</v>
      </c>
      <c r="B108" s="357" t="s">
        <v>2348</v>
      </c>
      <c r="C108" s="357" t="s">
        <v>69</v>
      </c>
      <c r="D108" s="66">
        <v>103</v>
      </c>
      <c r="E108" s="64" t="s">
        <v>2368</v>
      </c>
      <c r="F108" s="321" t="s">
        <v>2373</v>
      </c>
      <c r="G108" s="321" t="str">
        <f>VLOOKUP($E108,TaskValues_ref!$E:$Z,3,FALSE)</f>
        <v>Clinical</v>
      </c>
      <c r="H108" s="321" t="str">
        <f>VLOOKUP($E108,TaskValues_ref!$E:$Z,4,FALSE)</f>
        <v>Child 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c r="N108" s="89">
        <f>IF(VLOOKUP($E108,TaskValues_ref!$E:$Z,15,FALSE)=0,"",VLOOKUP($E108,TaskValues_ref!$E:$Z,15,FALSE))</f>
        <v>0.87556301899925537</v>
      </c>
      <c r="O108">
        <f>IF(VLOOKUP($E108,TaskValues_ref!$E:$Z,16,FALSE)=0,"",VLOOKUP($E108,TaskValues_ref!$E:$Z,16,FALSE))</f>
        <v>1</v>
      </c>
      <c r="Q108">
        <f>IF(VLOOKUP($E108,TaskValues_ref!$E:$Z,18,FALSE)=0,"",VLOOKUP($E108,TaskValues_ref!$E:$Z,18,FALSE))</f>
        <v>10</v>
      </c>
    </row>
    <row r="109" spans="1:17" x14ac:dyDescent="0.35">
      <c r="A109" s="357" t="s">
        <v>2350</v>
      </c>
      <c r="B109" s="357" t="s">
        <v>2348</v>
      </c>
      <c r="C109" s="357" t="s">
        <v>69</v>
      </c>
      <c r="D109" s="66">
        <v>103</v>
      </c>
      <c r="E109" s="64" t="s">
        <v>2371</v>
      </c>
      <c r="F109" s="321" t="s">
        <v>2374</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Q109">
        <f>IF(VLOOKUP($E109,TaskValues_ref!$E:$Z,18,FALSE)=0,"",VLOOKUP($E109,TaskValues_ref!$E:$Z,18,FALSE))</f>
        <v>5</v>
      </c>
    </row>
    <row r="110" spans="1:17" x14ac:dyDescent="0.35">
      <c r="A110" s="357" t="s">
        <v>2350</v>
      </c>
      <c r="B110" s="357" t="s">
        <v>2348</v>
      </c>
      <c r="C110" s="357" t="s">
        <v>69</v>
      </c>
      <c r="D110" s="66">
        <v>104</v>
      </c>
      <c r="E110" s="64" t="s">
        <v>2369</v>
      </c>
      <c r="F110" s="321" t="s">
        <v>2375</v>
      </c>
      <c r="G110" s="321" t="str">
        <f>VLOOKUP($E110,TaskValues_ref!$E:$Z,3,FALSE)</f>
        <v>Clinical</v>
      </c>
      <c r="H110" s="321" t="str">
        <f>VLOOKUP($E110,TaskValues_ref!$E:$Z,4,FALSE)</f>
        <v>Adult 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c r="N110" s="89">
        <f>IF(VLOOKUP($E110,TaskValues_ref!$E:$Z,15,FALSE)=0,"",VLOOKUP($E110,TaskValues_ref!$E:$Z,15,FALSE))</f>
        <v>0.87556301899925537</v>
      </c>
      <c r="O110">
        <f>IF(VLOOKUP($E110,TaskValues_ref!$E:$Z,16,FALSE)=0,"",VLOOKUP($E110,TaskValues_ref!$E:$Z,16,FALSE))</f>
        <v>1</v>
      </c>
      <c r="Q110">
        <f>IF(VLOOKUP($E110,TaskValues_ref!$E:$Z,18,FALSE)=0,"",VLOOKUP($E110,TaskValues_ref!$E:$Z,18,FALSE))</f>
        <v>15</v>
      </c>
    </row>
    <row r="111" spans="1:17" x14ac:dyDescent="0.35">
      <c r="A111" s="357" t="s">
        <v>2350</v>
      </c>
      <c r="B111" s="357" t="s">
        <v>2348</v>
      </c>
      <c r="C111" s="357" t="s">
        <v>69</v>
      </c>
      <c r="D111" s="66">
        <v>104</v>
      </c>
      <c r="E111" s="64" t="s">
        <v>2370</v>
      </c>
      <c r="F111" s="321" t="s">
        <v>2376</v>
      </c>
      <c r="G111" s="321" t="str">
        <f>VLOOKUP($E111,TaskValues_ref!$E:$Z,3,FALSE)</f>
        <v>Clinical</v>
      </c>
      <c r="H111" s="321" t="str">
        <f>VLOOKUP($E111,TaskValues_ref!$E:$Z,4,FALSE)</f>
        <v>Child 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c r="N111" s="89">
        <f>IF(VLOOKUP($E111,TaskValues_ref!$E:$Z,15,FALSE)=0,"",VLOOKUP($E111,TaskValues_ref!$E:$Z,15,FALSE))</f>
        <v>0.87556301899925537</v>
      </c>
      <c r="O111">
        <f>IF(VLOOKUP($E111,TaskValues_ref!$E:$Z,16,FALSE)=0,"",VLOOKUP($E111,TaskValues_ref!$E:$Z,16,FALSE))</f>
        <v>1</v>
      </c>
      <c r="Q111">
        <f>IF(VLOOKUP($E111,TaskValues_ref!$E:$Z,18,FALSE)=0,"",VLOOKUP($E111,TaskValues_ref!$E:$Z,18,FALSE))</f>
        <v>15</v>
      </c>
    </row>
    <row r="112" spans="1:17" x14ac:dyDescent="0.35">
      <c r="A112" s="357" t="s">
        <v>2350</v>
      </c>
      <c r="B112" s="357" t="s">
        <v>2348</v>
      </c>
      <c r="C112" s="357" t="s">
        <v>69</v>
      </c>
      <c r="D112" s="66">
        <v>105</v>
      </c>
      <c r="E112" s="64" t="str">
        <f>_xlfn.CONCAT("DPC.Mlr.",D112)</f>
        <v>DPC.Mlr.105</v>
      </c>
      <c r="F112" s="321" t="s">
        <v>2364</v>
      </c>
      <c r="G112" s="321" t="str">
        <f>VLOOKUP($E112,TaskValues_ref!$E:$Z,3,FALSE)</f>
        <v>Surveillance</v>
      </c>
      <c r="H112" s="321" t="str">
        <f>VLOOKUP($E112,TaskValues_ref!$E:$Z,4,FALSE)</f>
        <v>Public Health</v>
      </c>
      <c r="I112" s="321" t="str">
        <f>VLOOKUP($E112,TaskValues_ref!$E:$Z,5,FALSE)</f>
        <v>Malaria</v>
      </c>
      <c r="J112" s="320" t="str">
        <f>VLOOKUP($E112,TaskValues_ref!$E:$Z,6,FALSE)</f>
        <v>-</v>
      </c>
      <c r="K112" s="321" t="str">
        <f>VLOOKUP($E112,TaskValues_ref!$E:$Z,10,FALSE)</f>
        <v>National</v>
      </c>
      <c r="M112" s="321"/>
      <c r="Q112"/>
    </row>
    <row r="113" spans="1:17" x14ac:dyDescent="0.35">
      <c r="A113" s="357" t="s">
        <v>2350</v>
      </c>
      <c r="B113" s="357" t="s">
        <v>2348</v>
      </c>
      <c r="C113" s="357" t="s">
        <v>69</v>
      </c>
      <c r="D113" s="66">
        <v>106</v>
      </c>
      <c r="E113" s="64" t="str">
        <f>_xlfn.CONCAT("DPC.Mlr.",D113)</f>
        <v>DPC.Mlr.106</v>
      </c>
      <c r="F113" s="321" t="s">
        <v>2353</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M113" s="321"/>
      <c r="Q113"/>
    </row>
    <row r="114" spans="1:17" x14ac:dyDescent="0.35">
      <c r="A114" s="357" t="s">
        <v>2350</v>
      </c>
      <c r="B114" s="357" t="s">
        <v>2348</v>
      </c>
      <c r="C114" s="357" t="s">
        <v>69</v>
      </c>
      <c r="D114" s="66">
        <v>107</v>
      </c>
      <c r="E114" s="64" t="str">
        <f>_xlfn.CONCAT("DPC.Mlr.",D114)</f>
        <v>DPC.Mlr.107</v>
      </c>
      <c r="F114" s="321" t="s">
        <v>2256</v>
      </c>
      <c r="G114" s="321" t="str">
        <f>VLOOKUP($E114,TaskValues_ref!$E:$Z,3,FALSE)</f>
        <v>Surveillance</v>
      </c>
      <c r="H114" s="321" t="str">
        <f>VLOOKUP($E114,TaskValues_ref!$E:$Z,4,FALSE)</f>
        <v>Public Health</v>
      </c>
      <c r="I114" s="321" t="str">
        <f>VLOOKUP($E114,TaskValues_ref!$E:$Z,5,FALSE)</f>
        <v>Malaria</v>
      </c>
      <c r="J114" s="320" t="str">
        <f>VLOOKUP($E114,TaskValues_ref!$E:$Z,6,FALSE)</f>
        <v>-</v>
      </c>
      <c r="K114" s="321" t="str">
        <f>VLOOKUP($E114,TaskValues_ref!$E:$Z,10,FALSE)</f>
        <v>National</v>
      </c>
      <c r="M114" s="321"/>
      <c r="Q114"/>
    </row>
    <row r="115" spans="1:17" x14ac:dyDescent="0.35">
      <c r="A115" s="357" t="s">
        <v>2350</v>
      </c>
      <c r="B115" s="357" t="s">
        <v>2348</v>
      </c>
      <c r="C115" s="357" t="s">
        <v>2380</v>
      </c>
      <c r="D115" s="66">
        <v>108</v>
      </c>
      <c r="E115" s="64" t="s">
        <v>2386</v>
      </c>
      <c r="F115" s="321" t="s">
        <v>2388</v>
      </c>
      <c r="G115" s="321" t="str">
        <f>VLOOKUP($E115,TaskValues_ref!$E:$Z,3,FALSE)</f>
        <v>Clinical</v>
      </c>
      <c r="H115" s="321" t="str">
        <f>VLOOKUP($E115,TaskValues_ref!$E:$Z,4,FALSE)</f>
        <v>Adult 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row>
    <row r="116" spans="1:17" x14ac:dyDescent="0.35">
      <c r="A116" s="357" t="s">
        <v>2350</v>
      </c>
      <c r="B116" s="357" t="s">
        <v>2348</v>
      </c>
      <c r="C116" s="357" t="s">
        <v>2380</v>
      </c>
      <c r="D116" s="66">
        <v>108</v>
      </c>
      <c r="E116" s="64" t="s">
        <v>2387</v>
      </c>
      <c r="F116" s="321" t="s">
        <v>2389</v>
      </c>
      <c r="G116" s="321" t="str">
        <f>VLOOKUP($E116,TaskValues_ref!$E:$Z,3,FALSE)</f>
        <v>Clinical</v>
      </c>
      <c r="H116" s="321" t="str">
        <f>VLOOKUP($E116,TaskValues_ref!$E:$Z,4,FALSE)</f>
        <v>Adult 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row>
    <row r="117" spans="1:17" x14ac:dyDescent="0.35">
      <c r="A117" s="357" t="s">
        <v>2350</v>
      </c>
      <c r="B117" s="357" t="s">
        <v>2348</v>
      </c>
      <c r="C117" s="357" t="s">
        <v>2380</v>
      </c>
      <c r="D117" s="66">
        <v>109</v>
      </c>
      <c r="E117" s="64" t="str">
        <f>_xlfn.CONCAT("DPC.TB.",D117)</f>
        <v>DPC.TB.109</v>
      </c>
      <c r="F117" s="321" t="s">
        <v>2382</v>
      </c>
      <c r="G117" s="321" t="str">
        <f>VLOOKUP($E117,TaskValues_ref!$E:$Z,3,FALSE)</f>
        <v>Clinical</v>
      </c>
      <c r="H117" s="321" t="str">
        <f>VLOOKUP($E117,TaskValues_ref!$E:$Z,4,FALSE)</f>
        <v>Adult 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c r="N117" s="89">
        <f>IF(VLOOKUP($E117,TaskValues_ref!$E:$Z,15,FALSE)=0,"",VLOOKUP($E117,TaskValues_ref!$E:$Z,15,FALSE))</f>
        <v>0.92465934537590888</v>
      </c>
      <c r="O117">
        <f>IF(VLOOKUP($E117,TaskValues_ref!$E:$Z,16,FALSE)=0,"",VLOOKUP($E117,TaskValues_ref!$E:$Z,16,FALSE))</f>
        <v>84</v>
      </c>
      <c r="Q117">
        <f>IF(VLOOKUP($E117,TaskValues_ref!$E:$Z,18,FALSE)=0,"",VLOOKUP($E117,TaskValues_ref!$E:$Z,18,FALSE))</f>
        <v>5</v>
      </c>
    </row>
    <row r="118" spans="1:17" x14ac:dyDescent="0.35">
      <c r="A118" s="357" t="s">
        <v>2350</v>
      </c>
      <c r="B118" s="357" t="s">
        <v>2348</v>
      </c>
      <c r="C118" s="357" t="s">
        <v>2380</v>
      </c>
      <c r="D118" s="66">
        <v>110</v>
      </c>
      <c r="E118" s="64" t="str">
        <f>_xlfn.CONCAT("DPC.TB.",D118)</f>
        <v>DPC.TB.110</v>
      </c>
      <c r="F118" s="321" t="s">
        <v>2383</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M118" s="321"/>
      <c r="Q118"/>
    </row>
    <row r="119" spans="1:17" x14ac:dyDescent="0.35">
      <c r="A119" s="357" t="s">
        <v>2350</v>
      </c>
      <c r="B119" s="357" t="s">
        <v>2391</v>
      </c>
      <c r="C119" s="357" t="s">
        <v>2392</v>
      </c>
      <c r="D119" s="66">
        <v>112</v>
      </c>
      <c r="E119" s="64" t="s">
        <v>2396</v>
      </c>
      <c r="F119" s="319" t="s">
        <v>2393</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M119" s="321"/>
      <c r="Q119"/>
    </row>
    <row r="120" spans="1:17" x14ac:dyDescent="0.35">
      <c r="A120" s="357" t="s">
        <v>2350</v>
      </c>
      <c r="B120" s="357" t="s">
        <v>2391</v>
      </c>
      <c r="C120" s="357" t="s">
        <v>2392</v>
      </c>
      <c r="D120" s="66">
        <v>113</v>
      </c>
      <c r="E120" s="64" t="s">
        <v>2397</v>
      </c>
      <c r="F120" s="319" t="s">
        <v>2394</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M120" s="321"/>
      <c r="Q120"/>
    </row>
    <row r="121" spans="1:17" x14ac:dyDescent="0.35">
      <c r="A121" s="357" t="s">
        <v>2350</v>
      </c>
      <c r="B121" s="357" t="s">
        <v>2391</v>
      </c>
      <c r="C121" s="357" t="s">
        <v>2392</v>
      </c>
      <c r="D121" s="66">
        <v>114</v>
      </c>
      <c r="E121" s="64" t="s">
        <v>2398</v>
      </c>
      <c r="F121" s="319" t="s">
        <v>2395</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M121" s="321"/>
      <c r="Q121"/>
    </row>
    <row r="122" spans="1:17" x14ac:dyDescent="0.35">
      <c r="A122" s="357" t="s">
        <v>2350</v>
      </c>
      <c r="B122" s="357" t="s">
        <v>2391</v>
      </c>
      <c r="C122" s="357" t="s">
        <v>2399</v>
      </c>
      <c r="D122" s="66">
        <v>115</v>
      </c>
      <c r="E122" s="64" t="str">
        <f>_xlfn.CONCAT("DPC.Cncr.",D122)</f>
        <v>DPC.Cncr.115</v>
      </c>
      <c r="F122" s="321" t="s">
        <v>2400</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M122" s="321"/>
      <c r="Q122"/>
    </row>
    <row r="123" spans="1:17" x14ac:dyDescent="0.35">
      <c r="A123" s="357" t="s">
        <v>2350</v>
      </c>
      <c r="B123" s="357" t="s">
        <v>2391</v>
      </c>
      <c r="C123" s="357" t="s">
        <v>2399</v>
      </c>
      <c r="D123" s="66">
        <v>116</v>
      </c>
      <c r="E123" s="64" t="str">
        <f>_xlfn.CONCAT("DPC.Cncr.",D123)</f>
        <v>DPC.Cncr.116</v>
      </c>
      <c r="F123" s="321" t="s">
        <v>2404</v>
      </c>
      <c r="G123" s="321" t="str">
        <f>VLOOKUP($E123,TaskValues_ref!$E:$Z,3,FALSE)</f>
        <v>Clinical</v>
      </c>
      <c r="H123" s="321" t="str">
        <f>VLOOKUP($E123,TaskValues_ref!$E:$Z,4,FALSE)</f>
        <v>Adult 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P123">
        <f>IF(VLOOKUP($E123,TaskValues_ref!$E:$Z,17,FALSE)=0,"",VLOOKUP($E123,TaskValues_ref!$E:$Z,17,FALSE))</f>
        <v>1</v>
      </c>
      <c r="Q123">
        <f>IF(VLOOKUP($E123,TaskValues_ref!$E:$Z,18,FALSE)=0,"",VLOOKUP($E123,TaskValues_ref!$E:$Z,18,FALSE))</f>
        <v>10</v>
      </c>
    </row>
    <row r="124" spans="1:17" x14ac:dyDescent="0.35">
      <c r="A124" s="357" t="s">
        <v>2350</v>
      </c>
      <c r="B124" s="357" t="s">
        <v>2391</v>
      </c>
      <c r="C124" s="357" t="s">
        <v>2399</v>
      </c>
      <c r="D124" s="66">
        <v>117</v>
      </c>
      <c r="E124" s="64" t="str">
        <f>_xlfn.CONCAT("DPC.Cncr.",D124)</f>
        <v>DPC.Cncr.117</v>
      </c>
      <c r="F124" s="321" t="s">
        <v>2401</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M124" s="321"/>
      <c r="Q124"/>
    </row>
    <row r="125" spans="1:17" x14ac:dyDescent="0.35">
      <c r="A125" s="357" t="s">
        <v>2350</v>
      </c>
      <c r="B125" s="357" t="s">
        <v>2391</v>
      </c>
      <c r="C125" s="357" t="s">
        <v>2399</v>
      </c>
      <c r="D125" s="66">
        <v>118</v>
      </c>
      <c r="E125" s="64" t="str">
        <f>_xlfn.CONCAT("DPC.Cncr.",D125)</f>
        <v>DPC.Cncr.118</v>
      </c>
      <c r="F125" s="321" t="s">
        <v>2402</v>
      </c>
      <c r="G125" s="321" t="str">
        <f>VLOOKUP($E125,TaskValues_ref!$E:$Z,3,FALSE)</f>
        <v>Clinical</v>
      </c>
      <c r="H125" s="321" t="str">
        <f>VLOOKUP($E125,TaskValues_ref!$E:$Z,4,FALSE)</f>
        <v>Adult 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P125">
        <f>IF(VLOOKUP($E125,TaskValues_ref!$E:$Z,17,FALSE)=0,"",VLOOKUP($E125,TaskValues_ref!$E:$Z,17,FALSE))</f>
        <v>1</v>
      </c>
      <c r="Q125">
        <f>IF(VLOOKUP($E125,TaskValues_ref!$E:$Z,18,FALSE)=0,"",VLOOKUP($E125,TaskValues_ref!$E:$Z,18,FALSE))</f>
        <v>5</v>
      </c>
    </row>
    <row r="126" spans="1:17" x14ac:dyDescent="0.35">
      <c r="A126" s="357" t="s">
        <v>2350</v>
      </c>
      <c r="B126" s="357" t="s">
        <v>2391</v>
      </c>
      <c r="C126" s="357" t="s">
        <v>2399</v>
      </c>
      <c r="D126" s="66">
        <v>119</v>
      </c>
      <c r="E126" s="64" t="str">
        <f>_xlfn.CONCAT("DPC.Cncr.",D126)</f>
        <v>DPC.Cncr.119</v>
      </c>
      <c r="F126" s="321" t="s">
        <v>2403</v>
      </c>
      <c r="G126" s="321" t="str">
        <f>VLOOKUP($E126,TaskValues_ref!$E:$Z,3,FALSE)</f>
        <v>Clinical</v>
      </c>
      <c r="H126" s="321" t="str">
        <f>VLOOKUP($E126,TaskValues_ref!$E:$Z,4,FALSE)</f>
        <v>Adult 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6</v>
      </c>
      <c r="Q126">
        <f>IF(VLOOKUP($E126,TaskValues_ref!$E:$Z,18,FALSE)=0,"",VLOOKUP($E126,TaskValues_ref!$E:$Z,18,FALSE))</f>
        <v>15</v>
      </c>
    </row>
    <row r="127" spans="1:17" x14ac:dyDescent="0.35">
      <c r="A127" s="357" t="s">
        <v>2350</v>
      </c>
      <c r="B127" s="357" t="s">
        <v>2391</v>
      </c>
      <c r="C127" s="357" t="s">
        <v>2406</v>
      </c>
      <c r="D127" s="66">
        <v>120</v>
      </c>
      <c r="E127" s="64" t="str">
        <f>_xlfn.CONCAT("DPC.Hyp.",D127)</f>
        <v>DPC.Hyp.120</v>
      </c>
      <c r="F127" s="321" t="s">
        <v>2410</v>
      </c>
      <c r="G127" s="321" t="str">
        <f>VLOOKUP($E127,TaskValues_ref!$E:$Z,3,FALSE)</f>
        <v>Clinical</v>
      </c>
      <c r="H127" s="321" t="str">
        <f>VLOOKUP($E127,TaskValues_ref!$E:$Z,4,FALSE)</f>
        <v>Adult Preventive</v>
      </c>
      <c r="I127" s="321" t="str">
        <f>VLOOKUP($E127,TaskValues_ref!$E:$Z,5,FALSE)</f>
        <v>NCDs</v>
      </c>
      <c r="J127" s="320" t="str">
        <f>VLOOKUP($E127,TaskValues_ref!$E:$Z,6,FALSE)</f>
        <v>50 yo adults</v>
      </c>
      <c r="K127" s="321" t="str">
        <f>VLOOKUP($E127,TaskValues_ref!$E:$Z,10,FALSE)</f>
        <v>National</v>
      </c>
      <c r="M127" s="321"/>
      <c r="N127" s="89">
        <f>IF(VLOOKUP($E127,TaskValues_ref!$E:$Z,15,FALSE)=0,"",VLOOKUP($E127,TaskValues_ref!$E:$Z,15,FALSE))</f>
        <v>1</v>
      </c>
      <c r="P127">
        <f>IF(VLOOKUP($E127,TaskValues_ref!$E:$Z,17,FALSE)=0,"",VLOOKUP($E127,TaskValues_ref!$E:$Z,17,FALSE))</f>
        <v>1</v>
      </c>
      <c r="Q127">
        <f>IF(VLOOKUP($E127,TaskValues_ref!$E:$Z,18,FALSE)=0,"",VLOOKUP($E127,TaskValues_ref!$E:$Z,18,FALSE))</f>
        <v>10</v>
      </c>
    </row>
    <row r="128" spans="1:17" x14ac:dyDescent="0.35">
      <c r="A128" s="357" t="s">
        <v>2350</v>
      </c>
      <c r="B128" s="357" t="s">
        <v>2391</v>
      </c>
      <c r="C128" s="357" t="s">
        <v>2406</v>
      </c>
      <c r="D128" s="66">
        <v>121</v>
      </c>
      <c r="E128" s="64" t="str">
        <f>_xlfn.CONCAT("DPC.Hyp.",D128)</f>
        <v>DPC.Hyp.121</v>
      </c>
      <c r="F128" s="321" t="s">
        <v>2411</v>
      </c>
      <c r="G128" s="321" t="str">
        <f>VLOOKUP($E128,TaskValues_ref!$E:$Z,3,FALSE)</f>
        <v>Clinical</v>
      </c>
      <c r="H128" s="321" t="str">
        <f>VLOOKUP($E128,TaskValues_ref!$E:$Z,4,FALSE)</f>
        <v>Adult Preventive</v>
      </c>
      <c r="I128" s="321" t="str">
        <f>VLOOKUP($E128,TaskValues_ref!$E:$Z,5,FALSE)</f>
        <v>NCDs</v>
      </c>
      <c r="J128" s="320" t="str">
        <f>VLOOKUP($E128,TaskValues_ref!$E:$Z,6,FALSE)</f>
        <v>50 yo adults</v>
      </c>
      <c r="K128" s="321" t="str">
        <f>VLOOKUP($E128,TaskValues_ref!$E:$Z,10,FALSE)</f>
        <v>National</v>
      </c>
      <c r="L128" s="195">
        <f>IF(VLOOKUP($E128,TaskValues_ref!$E:$Z,11,FALSE)=0,"",VLOOKUP($E128,TaskValues_ref!$E:$Z,11,FALSE))</f>
        <v>0.19600000000000001</v>
      </c>
      <c r="M128" s="321"/>
      <c r="N128" s="89">
        <f>IF(VLOOKUP($E128,TaskValues_ref!$E:$Z,15,FALSE)=0,"",VLOOKUP($E128,TaskValues_ref!$E:$Z,15,FALSE))</f>
        <v>1.0149999999999999</v>
      </c>
      <c r="O128">
        <f>IF(VLOOKUP($E128,TaskValues_ref!$E:$Z,16,FALSE)=0,"",VLOOKUP($E128,TaskValues_ref!$E:$Z,16,FALSE))</f>
        <v>1</v>
      </c>
      <c r="Q128">
        <f>IF(VLOOKUP($E128,TaskValues_ref!$E:$Z,18,FALSE)=0,"",VLOOKUP($E128,TaskValues_ref!$E:$Z,18,FALSE))</f>
        <v>15</v>
      </c>
    </row>
    <row r="129" spans="1:17" x14ac:dyDescent="0.35">
      <c r="A129" s="357" t="s">
        <v>2350</v>
      </c>
      <c r="B129" s="357" t="s">
        <v>2391</v>
      </c>
      <c r="C129" s="357" t="s">
        <v>2406</v>
      </c>
      <c r="D129" s="66">
        <v>122</v>
      </c>
      <c r="E129" s="64" t="str">
        <f>_xlfn.CONCAT("DPC.Hyp.",D129)</f>
        <v>DPC.Hyp.122</v>
      </c>
      <c r="F129" s="321" t="s">
        <v>2412</v>
      </c>
      <c r="G129" s="321" t="str">
        <f>VLOOKUP($E129,TaskValues_ref!$E:$Z,3,FALSE)</f>
        <v>Clinical</v>
      </c>
      <c r="H129" s="321" t="str">
        <f>VLOOKUP($E129,TaskValues_ref!$E:$Z,4,FALSE)</f>
        <v>Adult 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c r="N129" s="89">
        <f>IF(VLOOKUP($E129,TaskValues_ref!$E:$Z,15,FALSE)=0,"",VLOOKUP($E129,TaskValues_ref!$E:$Z,15,FALSE))</f>
        <v>1.0149999999999999</v>
      </c>
      <c r="P129">
        <f>IF(VLOOKUP($E129,TaskValues_ref!$E:$Z,17,FALSE)=0,"",VLOOKUP($E129,TaskValues_ref!$E:$Z,17,FALSE))</f>
        <v>1</v>
      </c>
      <c r="Q129">
        <f>IF(VLOOKUP($E129,TaskValues_ref!$E:$Z,18,FALSE)=0,"",VLOOKUP($E129,TaskValues_ref!$E:$Z,18,FALSE))</f>
        <v>5</v>
      </c>
    </row>
    <row r="130" spans="1:17" x14ac:dyDescent="0.35">
      <c r="A130" s="357" t="s">
        <v>2350</v>
      </c>
      <c r="B130" s="357" t="s">
        <v>2391</v>
      </c>
      <c r="C130" s="357" t="s">
        <v>524</v>
      </c>
      <c r="D130" s="66">
        <v>123</v>
      </c>
      <c r="E130" s="64" t="str">
        <f>_xlfn.CONCAT("DPC.Dbt.",D130)</f>
        <v>DPC.Dbt.123</v>
      </c>
      <c r="F130" s="321" t="s">
        <v>2410</v>
      </c>
      <c r="G130" s="321" t="str">
        <f>VLOOKUP($E130,TaskValues_ref!$E:$Z,3,FALSE)</f>
        <v>Clinical</v>
      </c>
      <c r="H130" s="321" t="str">
        <f>VLOOKUP($E130,TaskValues_ref!$E:$Z,4,FALSE)</f>
        <v>Adult Preventive</v>
      </c>
      <c r="I130" s="321" t="str">
        <f>VLOOKUP($E130,TaskValues_ref!$E:$Z,5,FALSE)</f>
        <v>NCDs</v>
      </c>
      <c r="J130" s="320" t="str">
        <f>VLOOKUP($E130,TaskValues_ref!$E:$Z,6,FALSE)</f>
        <v>50 yo adults</v>
      </c>
      <c r="K130" s="321" t="str">
        <f>VLOOKUP($E130,TaskValues_ref!$E:$Z,10,FALSE)</f>
        <v>National</v>
      </c>
      <c r="M130" s="321"/>
      <c r="N130" s="89">
        <f>IF(VLOOKUP($E130,TaskValues_ref!$E:$Z,15,FALSE)=0,"",VLOOKUP($E130,TaskValues_ref!$E:$Z,15,FALSE))</f>
        <v>1</v>
      </c>
      <c r="P130">
        <f>IF(VLOOKUP($E130,TaskValues_ref!$E:$Z,17,FALSE)=0,"",VLOOKUP($E130,TaskValues_ref!$E:$Z,17,FALSE))</f>
        <v>1</v>
      </c>
      <c r="Q130">
        <f>IF(VLOOKUP($E130,TaskValues_ref!$E:$Z,18,FALSE)=0,"",VLOOKUP($E130,TaskValues_ref!$E:$Z,18,FALSE))</f>
        <v>10</v>
      </c>
    </row>
    <row r="131" spans="1:17" x14ac:dyDescent="0.35">
      <c r="A131" s="357" t="s">
        <v>2350</v>
      </c>
      <c r="B131" s="357" t="s">
        <v>2391</v>
      </c>
      <c r="C131" s="357" t="s">
        <v>524</v>
      </c>
      <c r="D131" s="66">
        <v>124</v>
      </c>
      <c r="E131" s="64" t="str">
        <f>_xlfn.CONCAT("DPC.Dbt.",D131)</f>
        <v>DPC.Dbt.124</v>
      </c>
      <c r="F131" s="321" t="s">
        <v>2413</v>
      </c>
      <c r="G131" s="321" t="str">
        <f>VLOOKUP($E131,TaskValues_ref!$E:$Z,3,FALSE)</f>
        <v>Clinical</v>
      </c>
      <c r="H131" s="321" t="str">
        <f>VLOOKUP($E131,TaskValues_ref!$E:$Z,4,FALSE)</f>
        <v>Adult Preventive</v>
      </c>
      <c r="I131" s="321" t="str">
        <f>VLOOKUP($E131,TaskValues_ref!$E:$Z,5,FALSE)</f>
        <v>NCDs</v>
      </c>
      <c r="J131" s="320" t="str">
        <f>VLOOKUP($E131,TaskValues_ref!$E:$Z,6,FALSE)</f>
        <v>50 yo adults</v>
      </c>
      <c r="K131" s="321" t="str">
        <f>VLOOKUP($E131,TaskValues_ref!$E:$Z,10,FALSE)</f>
        <v>National</v>
      </c>
      <c r="L131" s="195">
        <f>IF(VLOOKUP($E131,TaskValues_ref!$E:$Z,11,FALSE)=0,"",VLOOKUP($E131,TaskValues_ref!$E:$Z,11,FALSE))</f>
        <v>2.56464E-2</v>
      </c>
      <c r="M131" s="321"/>
      <c r="N131" s="89">
        <f>IF(VLOOKUP($E131,TaskValues_ref!$E:$Z,15,FALSE)=0,"",VLOOKUP($E131,TaskValues_ref!$E:$Z,15,FALSE))</f>
        <v>1.0149999999999999</v>
      </c>
      <c r="O131">
        <f>IF(VLOOKUP($E131,TaskValues_ref!$E:$Z,16,FALSE)=0,"",VLOOKUP($E131,TaskValues_ref!$E:$Z,16,FALSE))</f>
        <v>1</v>
      </c>
      <c r="Q131">
        <f>IF(VLOOKUP($E131,TaskValues_ref!$E:$Z,18,FALSE)=0,"",VLOOKUP($E131,TaskValues_ref!$E:$Z,18,FALSE))</f>
        <v>15</v>
      </c>
    </row>
    <row r="132" spans="1:17" x14ac:dyDescent="0.35">
      <c r="A132" s="357" t="s">
        <v>2350</v>
      </c>
      <c r="B132" s="357" t="s">
        <v>2391</v>
      </c>
      <c r="C132" s="357" t="s">
        <v>524</v>
      </c>
      <c r="D132" s="66">
        <v>125</v>
      </c>
      <c r="E132" s="64" t="str">
        <f>_xlfn.CONCAT("DPC.Dbt.",D132)</f>
        <v>DPC.Dbt.125</v>
      </c>
      <c r="F132" s="321" t="s">
        <v>2414</v>
      </c>
      <c r="G132" s="321" t="str">
        <f>VLOOKUP($E132,TaskValues_ref!$E:$Z,3,FALSE)</f>
        <v>Clinical</v>
      </c>
      <c r="H132" s="321" t="str">
        <f>VLOOKUP($E132,TaskValues_ref!$E:$Z,4,FALSE)</f>
        <v>Adult 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c r="N132" s="89">
        <f>IF(VLOOKUP($E132,TaskValues_ref!$E:$Z,15,FALSE)=0,"",VLOOKUP($E132,TaskValues_ref!$E:$Z,15,FALSE))</f>
        <v>1.0149999999999999</v>
      </c>
      <c r="P132">
        <f>IF(VLOOKUP($E132,TaskValues_ref!$E:$Z,17,FALSE)=0,"",VLOOKUP($E132,TaskValues_ref!$E:$Z,17,FALSE))</f>
        <v>1</v>
      </c>
      <c r="Q132">
        <f>IF(VLOOKUP($E132,TaskValues_ref!$E:$Z,18,FALSE)=0,"",VLOOKUP($E132,TaskValues_ref!$E:$Z,18,FALSE))</f>
        <v>5</v>
      </c>
    </row>
    <row r="133" spans="1:17" x14ac:dyDescent="0.35">
      <c r="A133" s="357" t="s">
        <v>2350</v>
      </c>
      <c r="B133" s="357" t="s">
        <v>2391</v>
      </c>
      <c r="C133" s="357" t="s">
        <v>2407</v>
      </c>
      <c r="D133" s="66">
        <v>126</v>
      </c>
      <c r="E133" s="64" t="str">
        <f>_xlfn.CONCAT("DPC.Asth.",D133)</f>
        <v>DPC.Asth.126</v>
      </c>
      <c r="F133" s="321" t="s">
        <v>2415</v>
      </c>
      <c r="G133" s="321" t="str">
        <f>VLOOKUP($E133,TaskValues_ref!$E:$Z,3,FALSE)</f>
        <v>Clinical</v>
      </c>
      <c r="H133" s="321" t="str">
        <f>VLOOKUP($E133,TaskValues_ref!$E:$Z,4,FALSE)</f>
        <v>Adult 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Q133">
        <f>IF(VLOOKUP($E133,TaskValues_ref!$E:$Z,18,FALSE)=0,"",VLOOKUP($E133,TaskValues_ref!$E:$Z,18,FALSE))</f>
        <v>10</v>
      </c>
    </row>
    <row r="134" spans="1:17" x14ac:dyDescent="0.35">
      <c r="A134" s="357" t="s">
        <v>2350</v>
      </c>
      <c r="B134" s="357" t="s">
        <v>2391</v>
      </c>
      <c r="C134" s="357" t="s">
        <v>2407</v>
      </c>
      <c r="D134" s="66">
        <v>127</v>
      </c>
      <c r="E134" s="64" t="str">
        <f>_xlfn.CONCAT("DPC.Asth.",D134)</f>
        <v>DPC.Asth.127</v>
      </c>
      <c r="F134" s="321" t="s">
        <v>2416</v>
      </c>
      <c r="G134" s="321" t="str">
        <f>VLOOKUP($E134,TaskValues_ref!$E:$Z,3,FALSE)</f>
        <v>Clinical</v>
      </c>
      <c r="H134" s="321" t="str">
        <f>VLOOKUP($E134,TaskValues_ref!$E:$Z,4,FALSE)</f>
        <v>Adult Preventive</v>
      </c>
      <c r="I134" s="321" t="str">
        <f>VLOOKUP($E134,TaskValues_ref!$E:$Z,5,FALSE)</f>
        <v>NCDs</v>
      </c>
      <c r="J134" s="320" t="str">
        <f>VLOOKUP($E134,TaskValues_ref!$E:$Z,6,FALSE)</f>
        <v>adults 18+</v>
      </c>
      <c r="K134" s="321" t="str">
        <f>VLOOKUP($E134,TaskValues_ref!$E:$Z,10,FALSE)</f>
        <v>National</v>
      </c>
      <c r="M134" s="321"/>
      <c r="Q134"/>
    </row>
    <row r="135" spans="1:17" x14ac:dyDescent="0.35">
      <c r="A135" s="357" t="s">
        <v>2350</v>
      </c>
      <c r="B135" s="357" t="s">
        <v>2391</v>
      </c>
      <c r="C135" s="357" t="s">
        <v>2407</v>
      </c>
      <c r="D135" s="66">
        <v>128</v>
      </c>
      <c r="E135" s="64" t="str">
        <f>_xlfn.CONCAT("DPC.Asth.",D135)</f>
        <v>DPC.Asth.128</v>
      </c>
      <c r="F135" s="321" t="s">
        <v>2417</v>
      </c>
      <c r="G135" s="321" t="str">
        <f>VLOOKUP($E135,TaskValues_ref!$E:$Z,3,FALSE)</f>
        <v>Clinical</v>
      </c>
      <c r="H135" s="321" t="str">
        <f>VLOOKUP($E135,TaskValues_ref!$E:$Z,4,FALSE)</f>
        <v>Child 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row>
    <row r="136" spans="1:17" x14ac:dyDescent="0.35">
      <c r="A136" s="357" t="s">
        <v>2350</v>
      </c>
      <c r="B136" s="357" t="s">
        <v>2391</v>
      </c>
      <c r="C136" s="357" t="s">
        <v>2407</v>
      </c>
      <c r="D136" s="66">
        <v>129</v>
      </c>
      <c r="E136" s="64" t="str">
        <f>_xlfn.CONCAT("DPC.Asth.",D136)</f>
        <v>DPC.Asth.129</v>
      </c>
      <c r="F136" s="321" t="s">
        <v>2418</v>
      </c>
      <c r="G136" s="321" t="str">
        <f>VLOOKUP($E136,TaskValues_ref!$E:$Z,3,FALSE)</f>
        <v>Clinical</v>
      </c>
      <c r="H136" s="321" t="str">
        <f>VLOOKUP($E136,TaskValues_ref!$E:$Z,4,FALSE)</f>
        <v>Child 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c r="N136" s="89">
        <f>IF(VLOOKUP($E136,TaskValues_ref!$E:$Z,15,FALSE)=0,"",VLOOKUP($E136,TaskValues_ref!$E:$Z,15,FALSE))</f>
        <v>0.98499999999999999</v>
      </c>
      <c r="O136">
        <f>IF(VLOOKUP($E136,TaskValues_ref!$E:$Z,16,FALSE)=0,"",VLOOKUP($E136,TaskValues_ref!$E:$Z,16,FALSE))</f>
        <v>1</v>
      </c>
      <c r="Q136">
        <f>IF(VLOOKUP($E136,TaskValues_ref!$E:$Z,18,FALSE)=0,"",VLOOKUP($E136,TaskValues_ref!$E:$Z,18,FALSE))</f>
        <v>10</v>
      </c>
    </row>
    <row r="137" spans="1:17" x14ac:dyDescent="0.35">
      <c r="A137" s="357" t="s">
        <v>2350</v>
      </c>
      <c r="B137" s="357" t="s">
        <v>2391</v>
      </c>
      <c r="C137" s="357" t="s">
        <v>232</v>
      </c>
      <c r="D137" s="66">
        <v>130</v>
      </c>
      <c r="E137" s="64" t="s">
        <v>2456</v>
      </c>
      <c r="F137" s="321" t="s">
        <v>2458</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M137" s="321"/>
      <c r="Q137"/>
    </row>
    <row r="138" spans="1:17" x14ac:dyDescent="0.35">
      <c r="A138" s="357" t="s">
        <v>2350</v>
      </c>
      <c r="B138" s="357" t="s">
        <v>2391</v>
      </c>
      <c r="C138" s="357" t="s">
        <v>232</v>
      </c>
      <c r="D138" s="66">
        <v>130</v>
      </c>
      <c r="E138" s="64" t="s">
        <v>2457</v>
      </c>
      <c r="F138" s="321" t="s">
        <v>2459</v>
      </c>
      <c r="G138" s="321" t="str">
        <f>VLOOKUP($E138,TaskValues_ref!$E:$Z,3,FALSE)</f>
        <v>Clinical</v>
      </c>
      <c r="H138" s="321" t="str">
        <f>VLOOKUP($E138,TaskValues_ref!$E:$Z,4,FALSE)</f>
        <v>Adult 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c r="N138" s="89">
        <f>IF(VLOOKUP($E138,TaskValues_ref!$E:$Z,15,FALSE)=0,"",VLOOKUP($E138,TaskValues_ref!$E:$Z,15,FALSE))</f>
        <v>1</v>
      </c>
      <c r="O138">
        <f>IF(VLOOKUP($E138,TaskValues_ref!$E:$Z,16,FALSE)=0,"",VLOOKUP($E138,TaskValues_ref!$E:$Z,16,FALSE))</f>
        <v>1</v>
      </c>
      <c r="Q138">
        <f>IF(VLOOKUP($E138,TaskValues_ref!$E:$Z,18,FALSE)=0,"",VLOOKUP($E138,TaskValues_ref!$E:$Z,18,FALSE))</f>
        <v>15</v>
      </c>
    </row>
    <row r="139" spans="1:17" x14ac:dyDescent="0.35">
      <c r="A139" s="357" t="s">
        <v>2350</v>
      </c>
      <c r="B139" s="357" t="s">
        <v>2391</v>
      </c>
      <c r="C139" s="357" t="s">
        <v>232</v>
      </c>
      <c r="D139" s="66">
        <v>131</v>
      </c>
      <c r="E139" s="64" t="str">
        <f>_xlfn.CONCAT("DPC.MH.",D139)</f>
        <v>DPC.MH.131</v>
      </c>
      <c r="F139" s="321" t="s">
        <v>2421</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M139" s="321"/>
      <c r="Q139"/>
    </row>
    <row r="140" spans="1:17" x14ac:dyDescent="0.35">
      <c r="A140" s="357" t="s">
        <v>2350</v>
      </c>
      <c r="B140" s="357" t="s">
        <v>2391</v>
      </c>
      <c r="C140" s="357" t="s">
        <v>232</v>
      </c>
      <c r="D140" s="66">
        <v>132</v>
      </c>
      <c r="E140" s="64" t="str">
        <f>_xlfn.CONCAT("DPC.MH.",D140)</f>
        <v>DPC.MH.132</v>
      </c>
      <c r="F140" s="321" t="s">
        <v>2420</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M140" s="321"/>
      <c r="Q140"/>
    </row>
    <row r="141" spans="1:17" x14ac:dyDescent="0.35">
      <c r="A141" s="357" t="s">
        <v>2350</v>
      </c>
      <c r="B141" s="357" t="s">
        <v>2391</v>
      </c>
      <c r="C141" s="357" t="s">
        <v>232</v>
      </c>
      <c r="D141" s="66">
        <v>133</v>
      </c>
      <c r="E141" s="64" t="str">
        <f>_xlfn.CONCAT("DPC.MH.",D141)</f>
        <v>DPC.MH.133</v>
      </c>
      <c r="F141" s="321" t="s">
        <v>2422</v>
      </c>
      <c r="G141" s="321" t="str">
        <f>VLOOKUP($E141,TaskValues_ref!$E:$Z,3,FALSE)</f>
        <v>Clinical</v>
      </c>
      <c r="H141" s="321" t="str">
        <f>VLOOKUP($E141,TaskValues_ref!$E:$Z,4,FALSE)</f>
        <v>Adult Acute</v>
      </c>
      <c r="I141" s="321" t="str">
        <f>VLOOKUP($E141,TaskValues_ref!$E:$Z,5,FALSE)</f>
        <v>Mental health</v>
      </c>
      <c r="J141" s="320" t="str">
        <f>VLOOKUP($E141,TaskValues_ref!$E:$Z,6,FALSE)</f>
        <v>30 yo adults</v>
      </c>
      <c r="K141" s="321" t="str">
        <f>VLOOKUP($E141,TaskValues_ref!$E:$Z,10,FALSE)</f>
        <v>National</v>
      </c>
      <c r="M141" s="321"/>
      <c r="N141" s="89">
        <f>IF(VLOOKUP($E141,TaskValues_ref!$E:$Z,15,FALSE)=0,"",VLOOKUP($E141,TaskValues_ref!$E:$Z,15,FALSE))</f>
        <v>1</v>
      </c>
      <c r="O141">
        <f>IF(VLOOKUP($E141,TaskValues_ref!$E:$Z,16,FALSE)=0,"",VLOOKUP($E141,TaskValues_ref!$E:$Z,16,FALSE))</f>
        <v>1</v>
      </c>
      <c r="Q141">
        <f>IF(VLOOKUP($E141,TaskValues_ref!$E:$Z,18,FALSE)=0,"",VLOOKUP($E141,TaskValues_ref!$E:$Z,18,FALSE))</f>
        <v>15</v>
      </c>
    </row>
    <row r="142" spans="1:17" x14ac:dyDescent="0.35">
      <c r="A142" s="357" t="s">
        <v>2350</v>
      </c>
      <c r="B142" s="357" t="s">
        <v>2391</v>
      </c>
      <c r="C142" s="357" t="s">
        <v>232</v>
      </c>
      <c r="D142" s="66">
        <v>134</v>
      </c>
      <c r="E142" s="64" t="str">
        <f>_xlfn.CONCAT("DPC.MH.",D142)</f>
        <v>DPC.MH.134</v>
      </c>
      <c r="F142" s="321" t="s">
        <v>2423</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M142" s="321"/>
      <c r="Q142"/>
    </row>
    <row r="143" spans="1:17" x14ac:dyDescent="0.35">
      <c r="A143" s="357" t="s">
        <v>2350</v>
      </c>
      <c r="B143" s="357" t="s">
        <v>2391</v>
      </c>
      <c r="C143" s="357" t="s">
        <v>232</v>
      </c>
      <c r="D143" s="66">
        <v>135</v>
      </c>
      <c r="E143" s="64" t="str">
        <f>_xlfn.CONCAT("DPC.MH.",D143)</f>
        <v>DPC.MH.135</v>
      </c>
      <c r="F143" s="321" t="s">
        <v>2424</v>
      </c>
      <c r="G143" s="321" t="str">
        <f>VLOOKUP($E143,TaskValues_ref!$E:$Z,3,FALSE)</f>
        <v>Clinical</v>
      </c>
      <c r="H143" s="321" t="str">
        <f>VLOOKUP($E143,TaskValues_ref!$E:$Z,4,FALSE)</f>
        <v>Adult Acute</v>
      </c>
      <c r="I143" s="321" t="str">
        <f>VLOOKUP($E143,TaskValues_ref!$E:$Z,5,FALSE)</f>
        <v>Mental health</v>
      </c>
      <c r="J143" s="320" t="str">
        <f>VLOOKUP($E143,TaskValues_ref!$E:$Z,6,FALSE)</f>
        <v>adults 18+</v>
      </c>
      <c r="K143" s="321" t="str">
        <f>VLOOKUP($E143,TaskValues_ref!$E:$Z,10,FALSE)</f>
        <v>National</v>
      </c>
      <c r="M143" s="321"/>
      <c r="N143" s="89">
        <f>IF(VLOOKUP($E143,TaskValues_ref!$E:$Z,15,FALSE)=0,"",VLOOKUP($E143,TaskValues_ref!$E:$Z,15,FALSE))</f>
        <v>1</v>
      </c>
      <c r="O143">
        <f>IF(VLOOKUP($E143,TaskValues_ref!$E:$Z,16,FALSE)=0,"",VLOOKUP($E143,TaskValues_ref!$E:$Z,16,FALSE))</f>
        <v>1</v>
      </c>
      <c r="Q143">
        <f>IF(VLOOKUP($E143,TaskValues_ref!$E:$Z,18,FALSE)=0,"",VLOOKUP($E143,TaskValues_ref!$E:$Z,18,FALSE))</f>
        <v>15</v>
      </c>
    </row>
    <row r="144" spans="1:17" x14ac:dyDescent="0.35">
      <c r="A144" s="357" t="s">
        <v>2350</v>
      </c>
      <c r="B144" s="357" t="s">
        <v>2391</v>
      </c>
      <c r="C144" s="357" t="s">
        <v>2408</v>
      </c>
      <c r="D144" s="66">
        <v>136</v>
      </c>
      <c r="E144" s="64" t="str">
        <f t="shared" ref="E144:E149" si="4">_xlfn.CONCAT("DPC.Oph.",D144)</f>
        <v>DPC.Oph.136</v>
      </c>
      <c r="F144" s="321" t="s">
        <v>2425</v>
      </c>
      <c r="G144" s="321" t="str">
        <f>VLOOKUP($E144,TaskValues_ref!$E:$Z,3,FALSE)</f>
        <v>Clinical</v>
      </c>
      <c r="H144" s="321" t="str">
        <f>VLOOKUP($E144,TaskValues_ref!$E:$Z,4,FALSE)</f>
        <v>Adult Preventive</v>
      </c>
      <c r="I144" s="321" t="str">
        <f>VLOOKUP($E144,TaskValues_ref!$E:$Z,5,FALSE)</f>
        <v>NCDs</v>
      </c>
      <c r="J144" s="320" t="str">
        <f>VLOOKUP($E144,TaskValues_ref!$E:$Z,6,FALSE)</f>
        <v>adults 18+</v>
      </c>
      <c r="K144" s="321" t="str">
        <f>VLOOKUP($E144,TaskValues_ref!$E:$Z,10,FALSE)</f>
        <v>National</v>
      </c>
      <c r="L144" s="287">
        <f>IF(VLOOKUP($E144,TaskValues_ref!$E:$Z,11,FALSE)=0,"",VLOOKUP($E144,TaskValues_ref!$E:$Z,11,FALSE))</f>
        <v>4.8212E-4</v>
      </c>
      <c r="M144" s="321"/>
      <c r="N144" s="89">
        <f>IF(VLOOKUP($E144,TaskValues_ref!$E:$Z,15,FALSE)=0,"",VLOOKUP($E144,TaskValues_ref!$E:$Z,15,FALSE))</f>
        <v>1.0311999999999999</v>
      </c>
      <c r="O144">
        <f>IF(VLOOKUP($E144,TaskValues_ref!$E:$Z,16,FALSE)=0,"",VLOOKUP($E144,TaskValues_ref!$E:$Z,16,FALSE))</f>
        <v>1</v>
      </c>
      <c r="Q144">
        <f>IF(VLOOKUP($E144,TaskValues_ref!$E:$Z,18,FALSE)=0,"",VLOOKUP($E144,TaskValues_ref!$E:$Z,18,FALSE))</f>
        <v>10</v>
      </c>
    </row>
    <row r="145" spans="1:17" x14ac:dyDescent="0.35">
      <c r="A145" s="357" t="s">
        <v>2350</v>
      </c>
      <c r="B145" s="357" t="s">
        <v>2391</v>
      </c>
      <c r="C145" s="357" t="s">
        <v>2408</v>
      </c>
      <c r="D145" s="66">
        <f>D144+1</f>
        <v>137</v>
      </c>
      <c r="E145" s="64" t="str">
        <f t="shared" si="4"/>
        <v>DPC.Oph.137</v>
      </c>
      <c r="F145" s="321" t="s">
        <v>2426</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M145" s="321"/>
      <c r="Q145"/>
    </row>
    <row r="146" spans="1:17" x14ac:dyDescent="0.35">
      <c r="A146" s="357" t="s">
        <v>2350</v>
      </c>
      <c r="B146" s="357" t="s">
        <v>2391</v>
      </c>
      <c r="C146" s="357" t="s">
        <v>2408</v>
      </c>
      <c r="D146" s="66">
        <f>D145+1</f>
        <v>138</v>
      </c>
      <c r="E146" s="64" t="str">
        <f t="shared" si="4"/>
        <v>DPC.Oph.138</v>
      </c>
      <c r="F146" s="321" t="s">
        <v>2427</v>
      </c>
      <c r="G146" s="321" t="str">
        <f>VLOOKUP($E146,TaskValues_ref!$E:$Z,3,FALSE)</f>
        <v>Clinical</v>
      </c>
      <c r="H146" s="321" t="str">
        <f>VLOOKUP($E146,TaskValues_ref!$E:$Z,4,FALSE)</f>
        <v>Child Preventive</v>
      </c>
      <c r="I146" s="321" t="str">
        <f>VLOOKUP($E146,TaskValues_ref!$E:$Z,5,FALSE)</f>
        <v>NCDs</v>
      </c>
      <c r="J146" s="320" t="str">
        <f>VLOOKUP($E146,TaskValues_ref!$E:$Z,6,FALSE)</f>
        <v>15 yo</v>
      </c>
      <c r="K146" s="321" t="str">
        <f>VLOOKUP($E146,TaskValues_ref!$E:$Z,10,FALSE)</f>
        <v>National</v>
      </c>
      <c r="M146" s="321"/>
      <c r="Q146"/>
    </row>
    <row r="147" spans="1:17" x14ac:dyDescent="0.35">
      <c r="A147" s="357" t="s">
        <v>2350</v>
      </c>
      <c r="B147" s="357" t="s">
        <v>2391</v>
      </c>
      <c r="C147" s="357" t="s">
        <v>2408</v>
      </c>
      <c r="D147" s="66">
        <f>D146+1</f>
        <v>139</v>
      </c>
      <c r="E147" s="64" t="str">
        <f t="shared" si="4"/>
        <v>DPC.Oph.139</v>
      </c>
      <c r="F147" s="321" t="s">
        <v>2428</v>
      </c>
      <c r="G147" s="321" t="str">
        <f>VLOOKUP($E147,TaskValues_ref!$E:$Z,3,FALSE)</f>
        <v>Clinical</v>
      </c>
      <c r="H147" s="321" t="str">
        <f>VLOOKUP($E147,TaskValues_ref!$E:$Z,4,FALSE)</f>
        <v>Adult 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c r="N147" s="89">
        <f>IF(VLOOKUP($E147,TaskValues_ref!$E:$Z,15,FALSE)=0,"",VLOOKUP($E147,TaskValues_ref!$E:$Z,15,FALSE))</f>
        <v>1</v>
      </c>
      <c r="O147">
        <f>IF(VLOOKUP($E147,TaskValues_ref!$E:$Z,16,FALSE)=0,"",VLOOKUP($E147,TaskValues_ref!$E:$Z,16,FALSE))</f>
        <v>1</v>
      </c>
      <c r="Q147">
        <f>IF(VLOOKUP($E147,TaskValues_ref!$E:$Z,18,FALSE)=0,"",VLOOKUP($E147,TaskValues_ref!$E:$Z,18,FALSE))</f>
        <v>15</v>
      </c>
    </row>
    <row r="148" spans="1:17" x14ac:dyDescent="0.35">
      <c r="A148" s="357" t="s">
        <v>2350</v>
      </c>
      <c r="B148" s="357" t="s">
        <v>2391</v>
      </c>
      <c r="C148" s="357" t="s">
        <v>2408</v>
      </c>
      <c r="D148" s="66">
        <f>D147+1</f>
        <v>140</v>
      </c>
      <c r="E148" s="64" t="str">
        <f t="shared" si="4"/>
        <v>DPC.Oph.140</v>
      </c>
      <c r="F148" s="321" t="s">
        <v>2429</v>
      </c>
      <c r="G148" s="321" t="str">
        <f>VLOOKUP($E148,TaskValues_ref!$E:$Z,3,FALSE)</f>
        <v>Clinical</v>
      </c>
      <c r="H148" s="321" t="str">
        <f>VLOOKUP($E148,TaskValues_ref!$E:$Z,4,FALSE)</f>
        <v>Adult Preventive</v>
      </c>
      <c r="I148" s="321" t="str">
        <f>VLOOKUP($E148,TaskValues_ref!$E:$Z,5,FALSE)</f>
        <v>NCDs</v>
      </c>
      <c r="J148" s="320" t="str">
        <f>VLOOKUP($E148,TaskValues_ref!$E:$Z,6,FALSE)</f>
        <v>50 yo adults</v>
      </c>
      <c r="K148" s="321" t="str">
        <f>VLOOKUP($E148,TaskValues_ref!$E:$Z,10,FALSE)</f>
        <v>National</v>
      </c>
      <c r="M148" s="321"/>
      <c r="N148" s="89">
        <f>IF(VLOOKUP($E148,TaskValues_ref!$E:$Z,15,FALSE)=0,"",VLOOKUP($E148,TaskValues_ref!$E:$Z,15,FALSE))</f>
        <v>1</v>
      </c>
      <c r="O148">
        <f>IF(VLOOKUP($E148,TaskValues_ref!$E:$Z,16,FALSE)=0,"",VLOOKUP($E148,TaskValues_ref!$E:$Z,16,FALSE))</f>
        <v>1</v>
      </c>
      <c r="Q148">
        <f>IF(VLOOKUP($E148,TaskValues_ref!$E:$Z,18,FALSE)=0,"",VLOOKUP($E148,TaskValues_ref!$E:$Z,18,FALSE))</f>
        <v>15</v>
      </c>
    </row>
    <row r="149" spans="1:17" x14ac:dyDescent="0.35">
      <c r="A149" s="357" t="s">
        <v>2350</v>
      </c>
      <c r="B149" s="357" t="s">
        <v>2391</v>
      </c>
      <c r="C149" s="357" t="s">
        <v>2408</v>
      </c>
      <c r="D149" s="66">
        <f>D148+1</f>
        <v>141</v>
      </c>
      <c r="E149" s="64" t="str">
        <f t="shared" si="4"/>
        <v>DPC.Oph.141</v>
      </c>
      <c r="F149" s="321" t="s">
        <v>2430</v>
      </c>
      <c r="G149" s="321" t="str">
        <f>VLOOKUP($E149,TaskValues_ref!$E:$Z,3,FALSE)</f>
        <v>Clinical</v>
      </c>
      <c r="H149" s="321" t="str">
        <f>VLOOKUP($E149,TaskValues_ref!$E:$Z,4,FALSE)</f>
        <v>Child 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c r="N149" s="89">
        <f>IF(VLOOKUP($E149,TaskValues_ref!$E:$Z,15,FALSE)=0,"",VLOOKUP($E149,TaskValues_ref!$E:$Z,15,FALSE))</f>
        <v>0.98499999999999999</v>
      </c>
      <c r="O149">
        <f>IF(VLOOKUP($E149,TaskValues_ref!$E:$Z,16,FALSE)=0,"",VLOOKUP($E149,TaskValues_ref!$E:$Z,16,FALSE))</f>
        <v>1</v>
      </c>
      <c r="Q149">
        <f>IF(VLOOKUP($E149,TaskValues_ref!$E:$Z,18,FALSE)=0,"",VLOOKUP($E149,TaskValues_ref!$E:$Z,18,FALSE))</f>
        <v>15</v>
      </c>
    </row>
    <row r="150" spans="1:17" x14ac:dyDescent="0.35">
      <c r="A150" s="357" t="s">
        <v>2350</v>
      </c>
      <c r="B150" s="357" t="s">
        <v>2391</v>
      </c>
      <c r="C150" s="357" t="s">
        <v>2409</v>
      </c>
      <c r="E150" s="64" t="s">
        <v>2609</v>
      </c>
      <c r="F150" s="356" t="s">
        <v>2610</v>
      </c>
      <c r="G150" s="321" t="str">
        <f>VLOOKUP($E150,TaskValues_ref!$E:$Z,3,FALSE)</f>
        <v>Clinical</v>
      </c>
      <c r="H150" s="321" t="str">
        <f>VLOOKUP($E150,TaskValues_ref!$E:$Z,4,FALSE)</f>
        <v>Adult 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Q150">
        <f>IF(VLOOKUP($E150,TaskValues_ref!$E:$Z,18,FALSE)=0,"",VLOOKUP($E150,TaskValues_ref!$E:$Z,18,FALSE))</f>
        <v>7</v>
      </c>
    </row>
    <row r="151" spans="1:17" x14ac:dyDescent="0.35">
      <c r="A151" s="357" t="s">
        <v>2350</v>
      </c>
      <c r="B151" s="357" t="s">
        <v>2391</v>
      </c>
      <c r="C151" s="357" t="s">
        <v>2409</v>
      </c>
      <c r="E151" s="64" t="s">
        <v>2611</v>
      </c>
      <c r="F151" s="356" t="s">
        <v>2612</v>
      </c>
      <c r="G151" s="321" t="str">
        <f>VLOOKUP($E151,TaskValues_ref!$E:$Z,3,FALSE)</f>
        <v>Clinical</v>
      </c>
      <c r="H151" s="321" t="str">
        <f>VLOOKUP($E151,TaskValues_ref!$E:$Z,4,FALSE)</f>
        <v>Adult 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Q151">
        <f>IF(VLOOKUP($E151,TaskValues_ref!$E:$Z,18,FALSE)=0,"",VLOOKUP($E151,TaskValues_ref!$E:$Z,18,FALSE))</f>
        <v>15</v>
      </c>
    </row>
    <row r="152" spans="1:17" x14ac:dyDescent="0.35">
      <c r="A152" s="66" t="s">
        <v>2350</v>
      </c>
      <c r="B152" s="66" t="s">
        <v>2462</v>
      </c>
      <c r="D152" s="66">
        <v>152</v>
      </c>
      <c r="E152" s="64" t="str">
        <f>_xlfn.CONCAT("DPC.OutPt.",D152)</f>
        <v>DPC.OutPt.152</v>
      </c>
      <c r="F152" s="356" t="s">
        <v>2463</v>
      </c>
      <c r="G152" s="321" t="str">
        <f>VLOOKUP($E152,TaskValues_ref!$E:$Z,3,FALSE)</f>
        <v>Clinical</v>
      </c>
      <c r="H152" s="321" t="str">
        <f>VLOOKUP($E152,TaskValues_ref!$E:$Z,4,FALSE)</f>
        <v>Adult Acute</v>
      </c>
      <c r="I152" s="321" t="str">
        <f>VLOOKUP($E152,TaskValues_ref!$E:$Z,5,FALSE)</f>
        <v>NCDs</v>
      </c>
      <c r="J152" s="320" t="str">
        <f>VLOOKUP($E152,TaskValues_ref!$E:$Z,6,FALSE)</f>
        <v>adults 18+</v>
      </c>
      <c r="K152" s="321" t="str">
        <f>VLOOKUP($E152,TaskValues_ref!$E:$Z,10,FALSE)</f>
        <v>National</v>
      </c>
      <c r="M152" s="321"/>
      <c r="N152" s="89">
        <f>IF(VLOOKUP($E152,TaskValues_ref!$E:$Z,15,FALSE)=0,"",VLOOKUP($E152,TaskValues_ref!$E:$Z,15,FALSE))</f>
        <v>1</v>
      </c>
      <c r="O152">
        <f>IF(VLOOKUP($E152,TaskValues_ref!$E:$Z,16,FALSE)=0,"",VLOOKUP($E152,TaskValues_ref!$E:$Z,16,FALSE))</f>
        <v>1</v>
      </c>
      <c r="Q152">
        <f>IF(VLOOKUP($E152,TaskValues_ref!$E:$Z,18,FALSE)=0,"",VLOOKUP($E152,TaskValues_ref!$E:$Z,18,FALSE))</f>
        <v>10</v>
      </c>
    </row>
    <row r="153" spans="1:17" x14ac:dyDescent="0.35">
      <c r="A153" s="66" t="s">
        <v>2350</v>
      </c>
      <c r="B153" s="66" t="s">
        <v>533</v>
      </c>
      <c r="D153" s="66">
        <v>156</v>
      </c>
      <c r="E153" s="64" t="s">
        <v>2465</v>
      </c>
      <c r="F153" s="321" t="s">
        <v>2466</v>
      </c>
      <c r="G153" s="321" t="str">
        <f>VLOOKUP($E153,TaskValues_ref!$E:$Z,3,FALSE)</f>
        <v>Surveillance</v>
      </c>
      <c r="H153" s="321" t="str">
        <f>VLOOKUP($E153,TaskValues_ref!$E:$Z,4,FALSE)</f>
        <v>Public Health</v>
      </c>
      <c r="I153" s="321" t="str">
        <f>VLOOKUP($E153,TaskValues_ref!$E:$Z,5,FALSE)</f>
        <v>-</v>
      </c>
      <c r="J153" s="320" t="str">
        <f>VLOOKUP($E153,TaskValues_ref!$E:$Z,6,FALSE)</f>
        <v>-</v>
      </c>
      <c r="K153" s="321" t="str">
        <f>VLOOKUP($E153,TaskValues_ref!$E:$Z,10,FALSE)</f>
        <v>National</v>
      </c>
      <c r="M153" s="321"/>
      <c r="Q153"/>
    </row>
    <row r="154" spans="1:17"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VLOOKUP($E154,TaskValues_ref!$E:$Z,3,FALSE)</f>
        <v>Clinical</v>
      </c>
      <c r="H154" s="321" t="str">
        <f>VLOOKUP($E154,TaskValues_ref!$E:$Z,4,FALSE)</f>
        <v>Adult Acute</v>
      </c>
      <c r="I154" s="321" t="str">
        <f>VLOOKUP($E154,TaskValues_ref!$E:$Z,5,FALSE)</f>
        <v>NTDs</v>
      </c>
      <c r="J154" s="320" t="str">
        <f>VLOOKUP($E154,TaskValues_ref!$E:$Z,6,FALSE)</f>
        <v>adults 18+</v>
      </c>
      <c r="K154" s="321" t="str">
        <f>VLOOKUP($E154,TaskValues_ref!$E:$Z,10,FALSE)</f>
        <v>National</v>
      </c>
      <c r="L154" s="287">
        <f>IF(VLOOKUP($E154,TaskValues_ref!$E:$Z,11,FALSE)=0,"",VLOOKUP($E154,TaskValues_ref!$E:$Z,11,FALSE))</f>
        <v>2.0800000000000001E-5</v>
      </c>
      <c r="M154" s="321"/>
      <c r="N154" s="89">
        <f>IF(VLOOKUP($E154,TaskValues_ref!$E:$Z,15,FALSE)=0,"",VLOOKUP($E154,TaskValues_ref!$E:$Z,15,FALSE))</f>
        <v>0.98</v>
      </c>
      <c r="O154">
        <f>IF(VLOOKUP($E154,TaskValues_ref!$E:$Z,16,FALSE)=0,"",VLOOKUP($E154,TaskValues_ref!$E:$Z,16,FALSE))</f>
        <v>1</v>
      </c>
      <c r="Q154">
        <f>IF(VLOOKUP($E154,TaskValues_ref!$E:$Z,18,FALSE)=0,"",VLOOKUP($E154,TaskValues_ref!$E:$Z,18,FALSE))</f>
        <v>5</v>
      </c>
    </row>
    <row r="155" spans="1:17" x14ac:dyDescent="0.35">
      <c r="A155" s="66" t="s">
        <v>2350</v>
      </c>
      <c r="B155" s="66" t="s">
        <v>533</v>
      </c>
      <c r="C155" s="66" t="s">
        <v>2467</v>
      </c>
      <c r="D155" s="66">
        <f t="shared" si="5"/>
        <v>158</v>
      </c>
      <c r="E155" s="64" t="str">
        <f t="shared" si="6"/>
        <v>DPC.NTD.158</v>
      </c>
      <c r="F155" s="356" t="s">
        <v>2474</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M155" s="321"/>
      <c r="Q155"/>
    </row>
    <row r="156" spans="1:17" x14ac:dyDescent="0.35">
      <c r="A156" s="66" t="s">
        <v>2350</v>
      </c>
      <c r="B156" s="66" t="s">
        <v>533</v>
      </c>
      <c r="C156" s="66" t="s">
        <v>2467</v>
      </c>
      <c r="D156" s="66">
        <f t="shared" si="5"/>
        <v>159</v>
      </c>
      <c r="E156" s="64" t="str">
        <f t="shared" si="6"/>
        <v>DPC.NTD.159</v>
      </c>
      <c r="F156" s="321" t="s">
        <v>2484</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c r="P156">
        <f>IF(VLOOKUP($E156,TaskValues_ref!$E:$Z,17,FALSE)=0,"",VLOOKUP($E156,TaskValues_ref!$E:$Z,17,FALSE))</f>
        <v>1</v>
      </c>
      <c r="Q156">
        <f>IF(VLOOKUP($E156,TaskValues_ref!$E:$Z,18,FALSE)=0,"",VLOOKUP($E156,TaskValues_ref!$E:$Z,18,FALSE))</f>
        <v>10</v>
      </c>
    </row>
    <row r="157" spans="1:17" x14ac:dyDescent="0.35">
      <c r="A157" s="66" t="s">
        <v>2350</v>
      </c>
      <c r="B157" s="66" t="s">
        <v>533</v>
      </c>
      <c r="C157" s="66" t="s">
        <v>411</v>
      </c>
      <c r="D157" s="66">
        <f t="shared" si="5"/>
        <v>160</v>
      </c>
      <c r="E157" s="64" t="str">
        <f t="shared" si="6"/>
        <v>DPC.NTD.160</v>
      </c>
      <c r="F157" s="356" t="s">
        <v>2483</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M157" s="321"/>
      <c r="Q157"/>
    </row>
    <row r="158" spans="1:17" x14ac:dyDescent="0.35">
      <c r="A158" s="66" t="s">
        <v>2350</v>
      </c>
      <c r="B158" s="66" t="s">
        <v>533</v>
      </c>
      <c r="C158" s="66" t="s">
        <v>415</v>
      </c>
      <c r="D158" s="66">
        <f t="shared" si="5"/>
        <v>161</v>
      </c>
      <c r="E158" s="64" t="str">
        <f t="shared" si="6"/>
        <v>DPC.NTD.161</v>
      </c>
      <c r="F158" s="356" t="s">
        <v>2481</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M158" s="321"/>
      <c r="Q158"/>
    </row>
    <row r="159" spans="1:17" x14ac:dyDescent="0.35">
      <c r="A159" s="66" t="s">
        <v>2350</v>
      </c>
      <c r="B159" s="66" t="s">
        <v>533</v>
      </c>
      <c r="C159" s="66" t="s">
        <v>415</v>
      </c>
      <c r="D159" s="66">
        <f t="shared" si="5"/>
        <v>162</v>
      </c>
      <c r="E159" s="64" t="str">
        <f t="shared" si="6"/>
        <v>DPC.NTD.162</v>
      </c>
      <c r="F159" s="356" t="s">
        <v>2475</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M159" s="321"/>
      <c r="Q159"/>
    </row>
    <row r="160" spans="1:17" x14ac:dyDescent="0.35">
      <c r="A160" s="66" t="s">
        <v>2350</v>
      </c>
      <c r="B160" s="66" t="s">
        <v>533</v>
      </c>
      <c r="C160" s="66" t="s">
        <v>415</v>
      </c>
      <c r="D160" s="66">
        <f t="shared" si="5"/>
        <v>163</v>
      </c>
      <c r="E160" s="64" t="str">
        <f t="shared" si="6"/>
        <v>DPC.NTD.163</v>
      </c>
      <c r="F160" s="356" t="s">
        <v>2476</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M160" s="321"/>
      <c r="Q160"/>
    </row>
    <row r="161" spans="1:18" x14ac:dyDescent="0.35">
      <c r="A161" s="66" t="s">
        <v>2350</v>
      </c>
      <c r="B161" s="66" t="s">
        <v>533</v>
      </c>
      <c r="C161" s="66" t="s">
        <v>415</v>
      </c>
      <c r="D161" s="66">
        <f t="shared" si="5"/>
        <v>164</v>
      </c>
      <c r="E161" s="64" t="str">
        <f t="shared" si="6"/>
        <v>DPC.NTD.164</v>
      </c>
      <c r="F161" s="356" t="s">
        <v>2477</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M161" s="321"/>
      <c r="Q161"/>
    </row>
    <row r="162" spans="1:18" x14ac:dyDescent="0.35">
      <c r="A162" s="66" t="s">
        <v>2350</v>
      </c>
      <c r="B162" s="66" t="s">
        <v>533</v>
      </c>
      <c r="C162" s="66" t="s">
        <v>415</v>
      </c>
      <c r="D162" s="66">
        <f t="shared" si="5"/>
        <v>165</v>
      </c>
      <c r="E162" s="64" t="str">
        <f t="shared" si="6"/>
        <v>DPC.NTD.165</v>
      </c>
      <c r="F162" s="356" t="s">
        <v>2479</v>
      </c>
      <c r="G162" s="321" t="str">
        <f>VLOOKUP($E162,TaskValues_ref!$E:$Z,3,FALSE)</f>
        <v>Clinical</v>
      </c>
      <c r="H162" s="321" t="str">
        <f>VLOOKUP($E162,TaskValues_ref!$E:$Z,4,FALSE)</f>
        <v>Adult Acute</v>
      </c>
      <c r="I162" s="321" t="str">
        <f>VLOOKUP($E162,TaskValues_ref!$E:$Z,5,FALSE)</f>
        <v>NTDs</v>
      </c>
      <c r="J162" s="320" t="str">
        <f>VLOOKUP($E162,TaskValues_ref!$E:$Z,6,FALSE)</f>
        <v>adults 18+</v>
      </c>
      <c r="K162" s="321" t="str">
        <f>VLOOKUP($E162,TaskValues_ref!$E:$Z,10,FALSE)</f>
        <v>National</v>
      </c>
      <c r="L162" s="195">
        <f>IF(VLOOKUP($E162,TaskValues_ref!$E:$Z,11,FALSE)=0,"",VLOOKUP($E162,TaskValues_ref!$E:$Z,11,FALSE))</f>
        <v>1.0375000000000001E-2</v>
      </c>
      <c r="M162" s="321"/>
      <c r="N162" s="89">
        <f>IF(VLOOKUP($E162,TaskValues_ref!$E:$Z,15,FALSE)=0,"",VLOOKUP($E162,TaskValues_ref!$E:$Z,15,FALSE))</f>
        <v>0.98</v>
      </c>
      <c r="O162">
        <f>IF(VLOOKUP($E162,TaskValues_ref!$E:$Z,16,FALSE)=0,"",VLOOKUP($E162,TaskValues_ref!$E:$Z,16,FALSE))</f>
        <v>1</v>
      </c>
      <c r="Q162">
        <f>IF(VLOOKUP($E162,TaskValues_ref!$E:$Z,18,FALSE)=0,"",VLOOKUP($E162,TaskValues_ref!$E:$Z,18,FALSE))</f>
        <v>5</v>
      </c>
    </row>
    <row r="163" spans="1:18" x14ac:dyDescent="0.35">
      <c r="A163" s="66" t="s">
        <v>2350</v>
      </c>
      <c r="B163" s="66" t="s">
        <v>533</v>
      </c>
      <c r="C163" s="66" t="s">
        <v>2468</v>
      </c>
      <c r="D163" s="66">
        <f t="shared" si="5"/>
        <v>166</v>
      </c>
      <c r="E163" s="64" t="str">
        <f t="shared" si="6"/>
        <v>DPC.NTD.166</v>
      </c>
      <c r="F163" s="356" t="s">
        <v>2480</v>
      </c>
      <c r="G163" s="321" t="str">
        <f>VLOOKUP($E163,TaskValues_ref!$E:$Z,3,FALSE)</f>
        <v>Clinical</v>
      </c>
      <c r="H163" s="321" t="str">
        <f>VLOOKUP($E163,TaskValues_ref!$E:$Z,4,FALSE)</f>
        <v>Adult Acute</v>
      </c>
      <c r="I163" s="321" t="str">
        <f>VLOOKUP($E163,TaskValues_ref!$E:$Z,5,FALSE)</f>
        <v>NTDs</v>
      </c>
      <c r="J163" s="320" t="str">
        <f>VLOOKUP($E163,TaskValues_ref!$E:$Z,6,FALSE)</f>
        <v>adults 18+</v>
      </c>
      <c r="K163" s="321" t="str">
        <f>VLOOKUP($E163,TaskValues_ref!$E:$Z,10,FALSE)</f>
        <v>National</v>
      </c>
      <c r="M163" s="321"/>
      <c r="N163" s="89">
        <f>IF(VLOOKUP($E163,TaskValues_ref!$E:$Z,15,FALSE)=0,"",VLOOKUP($E163,TaskValues_ref!$E:$Z,15,FALSE))</f>
        <v>0.98</v>
      </c>
      <c r="O163">
        <f>IF(VLOOKUP($E163,TaskValues_ref!$E:$Z,16,FALSE)=0,"",VLOOKUP($E163,TaskValues_ref!$E:$Z,16,FALSE))</f>
        <v>1</v>
      </c>
      <c r="Q163">
        <f>IF(VLOOKUP($E163,TaskValues_ref!$E:$Z,18,FALSE)=0,"",VLOOKUP($E163,TaskValues_ref!$E:$Z,18,FALSE))</f>
        <v>30</v>
      </c>
    </row>
    <row r="164" spans="1:18" x14ac:dyDescent="0.35">
      <c r="A164" s="66" t="s">
        <v>2350</v>
      </c>
      <c r="B164" s="66" t="s">
        <v>533</v>
      </c>
      <c r="C164" s="66" t="s">
        <v>2468</v>
      </c>
      <c r="D164" s="66">
        <f t="shared" si="5"/>
        <v>167</v>
      </c>
      <c r="E164" s="64" t="str">
        <f t="shared" si="6"/>
        <v>DPC.NTD.167</v>
      </c>
      <c r="F164" s="356" t="s">
        <v>2486</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M164" s="321"/>
      <c r="Q164"/>
    </row>
    <row r="165" spans="1:18" x14ac:dyDescent="0.35">
      <c r="A165" s="66" t="s">
        <v>2350</v>
      </c>
      <c r="B165" s="66" t="s">
        <v>533</v>
      </c>
      <c r="C165" s="66" t="s">
        <v>2469</v>
      </c>
      <c r="D165" s="66">
        <f t="shared" si="5"/>
        <v>168</v>
      </c>
      <c r="E165" s="64" t="str">
        <f t="shared" si="6"/>
        <v>DPC.NTD.168</v>
      </c>
      <c r="F165" s="356" t="s">
        <v>2487</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M165" s="321"/>
      <c r="Q165"/>
    </row>
    <row r="166" spans="1:18" x14ac:dyDescent="0.35">
      <c r="A166" s="66" t="s">
        <v>2350</v>
      </c>
      <c r="B166" s="66" t="s">
        <v>533</v>
      </c>
      <c r="C166" s="66" t="s">
        <v>2469</v>
      </c>
      <c r="D166" s="66">
        <f t="shared" si="5"/>
        <v>169</v>
      </c>
      <c r="E166" s="64" t="str">
        <f t="shared" si="6"/>
        <v>DPC.NTD.169</v>
      </c>
      <c r="F166" s="356" t="s">
        <v>2489</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M166" s="321"/>
      <c r="Q166"/>
    </row>
    <row r="167" spans="1:18" x14ac:dyDescent="0.35">
      <c r="A167" s="66" t="s">
        <v>2350</v>
      </c>
      <c r="B167" s="66" t="s">
        <v>533</v>
      </c>
      <c r="C167" s="66" t="s">
        <v>2247</v>
      </c>
      <c r="D167" s="66">
        <f t="shared" si="5"/>
        <v>170</v>
      </c>
      <c r="E167" s="64" t="str">
        <f t="shared" si="6"/>
        <v>DPC.NTD.170</v>
      </c>
      <c r="F167" s="356" t="s">
        <v>2482</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M167" s="321"/>
      <c r="Q167"/>
    </row>
    <row r="168" spans="1:18" x14ac:dyDescent="0.35">
      <c r="A168" s="66" t="s">
        <v>2350</v>
      </c>
      <c r="B168" s="66" t="s">
        <v>533</v>
      </c>
      <c r="C168" s="66" t="s">
        <v>2247</v>
      </c>
      <c r="D168" s="66">
        <f t="shared" si="5"/>
        <v>171</v>
      </c>
      <c r="E168" s="64" t="str">
        <f t="shared" si="6"/>
        <v>DPC.NTD.171</v>
      </c>
      <c r="F168" s="356" t="s">
        <v>2491</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c r="P168">
        <f>IF(VLOOKUP($E168,TaskValues_ref!$E:$Z,17,FALSE)=0,"",VLOOKUP($E168,TaskValues_ref!$E:$Z,17,FALSE))</f>
        <v>1</v>
      </c>
      <c r="Q168">
        <f>IF(VLOOKUP($E168,TaskValues_ref!$E:$Z,18,FALSE)=0,"",VLOOKUP($E168,TaskValues_ref!$E:$Z,18,FALSE))</f>
        <v>10</v>
      </c>
    </row>
    <row r="169" spans="1:18" x14ac:dyDescent="0.35">
      <c r="A169" s="66" t="s">
        <v>2350</v>
      </c>
      <c r="B169" s="66" t="s">
        <v>533</v>
      </c>
      <c r="C169" s="66" t="s">
        <v>2470</v>
      </c>
      <c r="D169" s="66">
        <f t="shared" si="5"/>
        <v>172</v>
      </c>
      <c r="E169" s="64" t="str">
        <f t="shared" si="6"/>
        <v>DPC.NTD.172</v>
      </c>
      <c r="F169" s="356" t="s">
        <v>2493</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M169" s="321"/>
      <c r="Q169"/>
    </row>
    <row r="170" spans="1:18" x14ac:dyDescent="0.35">
      <c r="A170" s="66" t="s">
        <v>2350</v>
      </c>
      <c r="B170" s="66" t="s">
        <v>533</v>
      </c>
      <c r="C170" s="66" t="s">
        <v>2470</v>
      </c>
      <c r="D170" s="66">
        <f t="shared" si="5"/>
        <v>173</v>
      </c>
      <c r="E170" s="64" t="str">
        <f t="shared" si="6"/>
        <v>DPC.NTD.173</v>
      </c>
      <c r="F170" s="356" t="s">
        <v>2494</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M170" s="321"/>
      <c r="Q170"/>
    </row>
    <row r="171" spans="1:18" x14ac:dyDescent="0.35">
      <c r="A171" s="66" t="s">
        <v>2350</v>
      </c>
      <c r="B171" s="66" t="s">
        <v>533</v>
      </c>
      <c r="C171" s="66" t="s">
        <v>2470</v>
      </c>
      <c r="D171" s="66">
        <f t="shared" si="5"/>
        <v>174</v>
      </c>
      <c r="E171" s="64" t="str">
        <f t="shared" si="6"/>
        <v>DPC.NTD.174</v>
      </c>
      <c r="F171" s="356" t="s">
        <v>2495</v>
      </c>
      <c r="G171" s="321" t="str">
        <f>VLOOKUP($E171,TaskValues_ref!$E:$Z,3,FALSE)</f>
        <v>Clinical</v>
      </c>
      <c r="H171" s="321" t="str">
        <f>VLOOKUP($E171,TaskValues_ref!$E:$Z,4,FALSE)</f>
        <v>Adult 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c r="N171" s="89">
        <f>IF(VLOOKUP($E171,TaskValues_ref!$E:$Z,15,FALSE)=0,"",VLOOKUP($E171,TaskValues_ref!$E:$Z,15,FALSE))</f>
        <v>0.98</v>
      </c>
      <c r="O171">
        <f>IF(VLOOKUP($E171,TaskValues_ref!$E:$Z,16,FALSE)=0,"",VLOOKUP($E171,TaskValues_ref!$E:$Z,16,FALSE))</f>
        <v>1</v>
      </c>
      <c r="Q171">
        <f>IF(VLOOKUP($E171,TaskValues_ref!$E:$Z,18,FALSE)=0,"",VLOOKUP($E171,TaskValues_ref!$E:$Z,18,FALSE))</f>
        <v>5</v>
      </c>
    </row>
    <row r="172" spans="1:18" x14ac:dyDescent="0.35">
      <c r="A172" s="66" t="s">
        <v>2350</v>
      </c>
      <c r="B172" s="66" t="s">
        <v>533</v>
      </c>
      <c r="C172" s="66" t="s">
        <v>2496</v>
      </c>
      <c r="D172" s="66">
        <f t="shared" si="5"/>
        <v>175</v>
      </c>
      <c r="E172" s="64" t="str">
        <f t="shared" si="6"/>
        <v>DPC.NTD.175</v>
      </c>
      <c r="F172" s="356" t="s">
        <v>2497</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M172" s="321"/>
      <c r="Q172"/>
    </row>
    <row r="173" spans="1:18" x14ac:dyDescent="0.35">
      <c r="A173" s="66" t="s">
        <v>2350</v>
      </c>
      <c r="B173" s="66" t="s">
        <v>533</v>
      </c>
      <c r="C173" s="66" t="s">
        <v>2496</v>
      </c>
      <c r="D173" s="66">
        <f t="shared" si="5"/>
        <v>176</v>
      </c>
      <c r="E173" s="64" t="str">
        <f t="shared" si="6"/>
        <v>DPC.NTD.176</v>
      </c>
      <c r="F173" s="356" t="s">
        <v>2507</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M173" s="321"/>
      <c r="Q173"/>
    </row>
    <row r="174" spans="1:18" x14ac:dyDescent="0.35">
      <c r="A174" s="66" t="s">
        <v>2498</v>
      </c>
      <c r="D174" s="66" t="s">
        <v>2500</v>
      </c>
      <c r="E174" s="64" t="s">
        <v>2645</v>
      </c>
      <c r="F174" s="356" t="s">
        <v>2499</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M174" s="321"/>
      <c r="Q174"/>
      <c r="R174">
        <f>IF(VLOOKUP($E174,TaskValues_ref!$E:$Z,19,FALSE)=0,"",VLOOKUP($E174,TaskValues_ref!$E:$Z,19,FALSE))</f>
        <v>10</v>
      </c>
    </row>
    <row r="175" spans="1:18" x14ac:dyDescent="0.35">
      <c r="A175" s="66" t="s">
        <v>2501</v>
      </c>
      <c r="D175" s="66" t="s">
        <v>2502</v>
      </c>
      <c r="E175" s="64" t="s">
        <v>2646</v>
      </c>
      <c r="F175" s="356" t="s">
        <v>2499</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M175" s="321"/>
      <c r="Q175"/>
      <c r="R175">
        <f>IF(VLOOKUP($E175,TaskValues_ref!$E:$Z,19,FALSE)=0,"",VLOOKUP($E175,TaskValues_ref!$E:$Z,19,FALSE))</f>
        <v>5</v>
      </c>
    </row>
    <row r="176" spans="1:18" x14ac:dyDescent="0.35">
      <c r="A176" s="319" t="s">
        <v>192</v>
      </c>
      <c r="E176" s="64" t="s">
        <v>192</v>
      </c>
      <c r="F176" s="319" t="s">
        <v>192</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c r="N176" s="89">
        <f>IF(VLOOKUP($E176,TaskValues_ref!$E:$Z,15,FALSE)=0,"",VLOOKUP($E176,TaskValues_ref!$E:$Z,15,FALSE))</f>
        <v>0.98</v>
      </c>
      <c r="O176">
        <f>IF(VLOOKUP($E176,TaskValues_ref!$E:$Z,16,FALSE)=0,"",VLOOKUP($E176,TaskValues_ref!$E:$Z,16,FALSE))</f>
        <v>1</v>
      </c>
      <c r="Q176">
        <f>IF(VLOOKUP($E176,TaskValues_ref!$E:$Z,18,FALSE)=0,"",VLOOKUP($E176,TaskValues_ref!$E:$Z,18,FALSE))</f>
        <v>53.832494807158753</v>
      </c>
    </row>
    <row r="177" spans="1:19" x14ac:dyDescent="0.35">
      <c r="A177" s="319" t="s">
        <v>1954</v>
      </c>
      <c r="E177" s="64" t="s">
        <v>2642</v>
      </c>
      <c r="F177" s="319" t="s">
        <v>1954</v>
      </c>
      <c r="G177" s="321" t="str">
        <f>VLOOKUP($E177,TaskValues_ref!$E:$Z,3,FALSE)</f>
        <v>Non-productive</v>
      </c>
      <c r="H177" s="321" t="str">
        <f>VLOOKUP($E177,TaskValues_ref!$E:$Z,4,FALSE)</f>
        <v>-</v>
      </c>
      <c r="I177" s="321" t="str">
        <f>VLOOKUP($E177,TaskValues_ref!$E:$Z,5,FALSE)</f>
        <v>-</v>
      </c>
      <c r="J177" s="320" t="str">
        <f>VLOOKUP($E177,TaskValues_ref!$E:$Z,6,FALSE)</f>
        <v>-</v>
      </c>
      <c r="K177" s="321" t="str">
        <f>VLOOKUP($E177,TaskValues_ref!$E:$Z,10,FALSE)</f>
        <v>National</v>
      </c>
      <c r="M177" s="321"/>
      <c r="Q177"/>
      <c r="R177">
        <f>IF(VLOOKUP($E177,TaskValues_ref!$E:$Z,19,FALSE)=0,"",VLOOKUP($E177,TaskValues_ref!$E:$Z,19,FALSE))</f>
        <v>7.8079999999999998</v>
      </c>
    </row>
    <row r="178" spans="1:19" x14ac:dyDescent="0.35">
      <c r="A178" s="319" t="s">
        <v>1958</v>
      </c>
      <c r="E178" s="64" t="s">
        <v>1958</v>
      </c>
      <c r="F178" s="319" t="s">
        <v>1958</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0.1</v>
      </c>
      <c r="M178" s="321"/>
      <c r="N178" s="89">
        <f>IF(VLOOKUP($E178,TaskValues_ref!$E:$Z,15,FALSE)=0,"",VLOOKUP($E178,TaskValues_ref!$E:$Z,15,FALSE))</f>
        <v>1</v>
      </c>
      <c r="O178">
        <f>IF(VLOOKUP($E178,TaskValues_ref!$E:$Z,16,FALSE)=0,"",VLOOKUP($E178,TaskValues_ref!$E:$Z,16,FALSE))</f>
        <v>1</v>
      </c>
      <c r="Q178">
        <f>IF(VLOOKUP($E178,TaskValues_ref!$E:$Z,18,FALSE)=0,"",VLOOKUP($E178,TaskValues_ref!$E:$Z,18,FALSE))</f>
        <v>45.844447190612613</v>
      </c>
    </row>
    <row r="179" spans="1:19" x14ac:dyDescent="0.35">
      <c r="A179" s="66" t="s">
        <v>2801</v>
      </c>
      <c r="E179" s="66" t="s">
        <v>2801</v>
      </c>
      <c r="F179" s="66" t="s">
        <v>2801</v>
      </c>
      <c r="S179">
        <v>1E-3</v>
      </c>
    </row>
  </sheetData>
  <autoFilter ref="A1:S179" xr:uid="{D276CEB9-12CE-493D-9C88-74A1BF952DBC}">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448BE6ED-6C1A-40B3-A085-FBCB0A68A3F8}">
          <x14:formula1>
            <xm:f>lookups!$F$2:$F$24</xm:f>
          </x14:formula1>
          <xm:sqref>J2:J1048576</xm:sqref>
        </x14:dataValidation>
        <x14:dataValidation type="list" allowBlank="1" showInputMessage="1" showErrorMessage="1" xr:uid="{F42D849C-E7D2-4729-9ECA-4A8EB3FEF4F9}">
          <x14:formula1>
            <xm:f>lookups!$D$2:$D$15</xm:f>
          </x14:formula1>
          <xm:sqref>I179:I507</xm:sqref>
        </x14:dataValidation>
        <x14:dataValidation type="list" allowBlank="1" showInputMessage="1" showErrorMessage="1" xr:uid="{45D1F396-1D1C-43F2-8047-DB125518A0A0}">
          <x14:formula1>
            <xm:f>lookups!$B$2:$B$9</xm:f>
          </x14:formula1>
          <xm:sqref>H179:H408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3"/>
  <sheetViews>
    <sheetView topLeftCell="C1" zoomScale="60" zoomScaleNormal="60" workbookViewId="0">
      <pane ySplit="1" topLeftCell="A135" activePane="bottomLeft" state="frozen"/>
      <selection pane="bottomLeft" activeCell="H167" sqref="H167"/>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2169</v>
      </c>
      <c r="B4" s="355" t="s">
        <v>2170</v>
      </c>
      <c r="C4" s="356" t="s">
        <v>2192</v>
      </c>
      <c r="D4" s="353">
        <v>7</v>
      </c>
      <c r="E4" s="64" t="s">
        <v>2198</v>
      </c>
      <c r="F4" s="321" t="s">
        <v>2193</v>
      </c>
      <c r="G4" s="321" t="str">
        <f>VLOOKUP($E4,TaskValues_ref!$E:$Z,3,FALSE)</f>
        <v>Clinical</v>
      </c>
      <c r="H4" s="321" t="str">
        <f>VLOOKUP($E4,TaskValues_ref!$E:$Z,4,FALSE)</f>
        <v>Adult 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2169</v>
      </c>
      <c r="B5" s="355" t="s">
        <v>2170</v>
      </c>
      <c r="C5" s="356" t="s">
        <v>2192</v>
      </c>
      <c r="D5" s="353">
        <v>9</v>
      </c>
      <c r="E5" s="64" t="s">
        <v>2200</v>
      </c>
      <c r="F5" s="321" t="s">
        <v>2195</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2169</v>
      </c>
      <c r="B6" s="355" t="s">
        <v>2170</v>
      </c>
      <c r="C6" s="356" t="s">
        <v>2192</v>
      </c>
      <c r="D6" s="353">
        <v>11</v>
      </c>
      <c r="E6" s="64" t="s">
        <v>2210</v>
      </c>
      <c r="F6" s="321" t="s">
        <v>2197</v>
      </c>
      <c r="G6" s="321" t="str">
        <f>VLOOKUP($E6,TaskValues_ref!$E:$Z,3,FALSE)</f>
        <v>Referral</v>
      </c>
      <c r="H6" s="321" t="str">
        <f>VLOOKUP($E6,TaskValues_ref!$E:$Z,4,FALSE)</f>
        <v>Adult 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2169</v>
      </c>
      <c r="B7" s="355" t="s">
        <v>2170</v>
      </c>
      <c r="C7" s="356" t="s">
        <v>2214</v>
      </c>
      <c r="D7" s="353">
        <v>12</v>
      </c>
      <c r="E7" s="64" t="s">
        <v>2215</v>
      </c>
      <c r="F7" s="321" t="s">
        <v>2216</v>
      </c>
      <c r="G7" s="321" t="str">
        <f>VLOOKUP($E7,TaskValues_ref!$E:$Z,3,FALSE)</f>
        <v>Surveillance</v>
      </c>
      <c r="H7" s="321" t="str">
        <f>VLOOKUP($E7,TaskValues_ref!$E:$Z,4,FALSE)</f>
        <v>Public Health</v>
      </c>
      <c r="I7" s="321" t="str">
        <f>VLOOKUP($E7,TaskValues_ref!$E:$Z,5,FALSE)</f>
        <v>-</v>
      </c>
      <c r="J7" s="320" t="str">
        <f>VLOOKUP($E7,TaskValues_ref!$E:$Z,6,FALSE)</f>
        <v>-</v>
      </c>
      <c r="K7" s="321" t="str">
        <f>VLOOKUP($E7,TaskValues_ref!$E:$Z,10,FALSE)</f>
        <v>National</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2169</v>
      </c>
      <c r="B8" s="355" t="s">
        <v>2170</v>
      </c>
      <c r="C8" s="356" t="s">
        <v>2214</v>
      </c>
      <c r="D8" s="353">
        <v>13</v>
      </c>
      <c r="E8" s="64" t="s">
        <v>2215</v>
      </c>
      <c r="F8" s="321" t="s">
        <v>2217</v>
      </c>
      <c r="G8" s="321" t="str">
        <f>VLOOKUP($E8,TaskValues_ref!$E:$Z,3,FALSE)</f>
        <v>Surveillance</v>
      </c>
      <c r="H8" s="321" t="str">
        <f>VLOOKUP($E8,TaskValues_ref!$E:$Z,4,FALSE)</f>
        <v>Public Health</v>
      </c>
      <c r="I8" s="321" t="str">
        <f>VLOOKUP($E8,TaskValues_ref!$E:$Z,5,FALSE)</f>
        <v>-</v>
      </c>
      <c r="J8" s="320" t="str">
        <f>VLOOKUP($E8,TaskValues_ref!$E:$Z,6,FALSE)</f>
        <v>-</v>
      </c>
      <c r="K8" s="321" t="str">
        <f>VLOOKUP($E8,TaskValues_ref!$E:$Z,10,FALSE)</f>
        <v>National</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2169</v>
      </c>
      <c r="B9" s="355" t="s">
        <v>2170</v>
      </c>
      <c r="C9" s="356" t="s">
        <v>2214</v>
      </c>
      <c r="D9" s="353">
        <v>14</v>
      </c>
      <c r="E9" s="64" t="s">
        <v>2215</v>
      </c>
      <c r="F9" s="321" t="s">
        <v>2218</v>
      </c>
      <c r="G9" s="321" t="str">
        <f>VLOOKUP($E9,TaskValues_ref!$E:$Z,3,FALSE)</f>
        <v>Surveillance</v>
      </c>
      <c r="H9" s="321" t="str">
        <f>VLOOKUP($E9,TaskValues_ref!$E:$Z,4,FALSE)</f>
        <v>Public Health</v>
      </c>
      <c r="I9" s="321" t="str">
        <f>VLOOKUP($E9,TaskValues_ref!$E:$Z,5,FALSE)</f>
        <v>-</v>
      </c>
      <c r="J9" s="320" t="str">
        <f>VLOOKUP($E9,TaskValues_ref!$E:$Z,6,FALSE)</f>
        <v>-</v>
      </c>
      <c r="K9" s="321" t="str">
        <f>VLOOKUP($E9,TaskValues_ref!$E:$Z,10,FALSE)</f>
        <v>National</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2169</v>
      </c>
      <c r="B10" s="356" t="s">
        <v>2221</v>
      </c>
      <c r="C10" s="356"/>
      <c r="D10" s="353">
        <v>15</v>
      </c>
      <c r="E10" s="64" t="str">
        <f>_xlfn.CONCAT("FH.MN.",D10)</f>
        <v>FH.MN.15</v>
      </c>
      <c r="F10" s="321" t="s">
        <v>295</v>
      </c>
      <c r="G10" s="321" t="str">
        <f>VLOOKUP($E10,TaskValues_ref!$E:$Z,3,FALSE)</f>
        <v>Clinical</v>
      </c>
      <c r="H10" s="321" t="str">
        <f>VLOOKUP($E10,TaskValues_ref!$E:$Z,4,FALSE)</f>
        <v>Child 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2169</v>
      </c>
      <c r="B11" s="356" t="s">
        <v>2221</v>
      </c>
      <c r="C11" s="356"/>
      <c r="D11" s="353">
        <v>16</v>
      </c>
      <c r="E11" s="64" t="str">
        <f>_xlfn.CONCAT("FH.MN.",D11)</f>
        <v>FH.MN.16</v>
      </c>
      <c r="F11" s="321" t="s">
        <v>2222</v>
      </c>
      <c r="G11" s="321" t="str">
        <f>VLOOKUP($E11,TaskValues_ref!$E:$Z,3,FALSE)</f>
        <v>Clinical</v>
      </c>
      <c r="H11" s="321" t="str">
        <f>VLOOKUP($E11,TaskValues_ref!$E:$Z,4,FALSE)</f>
        <v>Child 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2169</v>
      </c>
      <c r="B12" s="356" t="s">
        <v>2221</v>
      </c>
      <c r="C12" s="356"/>
      <c r="D12" s="353">
        <v>17</v>
      </c>
      <c r="E12" s="64" t="str">
        <f>_xlfn.CONCAT("FH.MN.",D12)</f>
        <v>FH.MN.17</v>
      </c>
      <c r="F12" s="321" t="s">
        <v>2223</v>
      </c>
      <c r="G12" s="321" t="str">
        <f>VLOOKUP($E12,TaskValues_ref!$E:$Z,3,FALSE)</f>
        <v>Clinical</v>
      </c>
      <c r="H12" s="321" t="str">
        <f>VLOOKUP($E12,TaskValues_ref!$E:$Z,4,FALSE)</f>
        <v>Child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2169</v>
      </c>
      <c r="B13" s="356" t="s">
        <v>2221</v>
      </c>
      <c r="C13" s="356"/>
      <c r="D13" s="353">
        <v>18</v>
      </c>
      <c r="E13" s="64" t="str">
        <f>_xlfn.CONCAT("FH.MN.",D13)</f>
        <v>FH.MN.18</v>
      </c>
      <c r="F13" s="321" t="s">
        <v>2224</v>
      </c>
      <c r="G13" s="321" t="str">
        <f>VLOOKUP($E13,TaskValues_ref!$E:$Z,3,FALSE)</f>
        <v>Referral</v>
      </c>
      <c r="H13" s="321" t="str">
        <f>VLOOKUP($E13,TaskValues_ref!$E:$Z,4,FALSE)</f>
        <v>Child 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2169</v>
      </c>
      <c r="B14" s="356" t="s">
        <v>2221</v>
      </c>
      <c r="C14" s="356"/>
      <c r="D14" s="353">
        <v>19</v>
      </c>
      <c r="E14" s="64" t="s">
        <v>2233</v>
      </c>
      <c r="F14" s="58" t="s">
        <v>2240</v>
      </c>
      <c r="G14" s="321" t="str">
        <f>VLOOKUP($E14,TaskValues_ref!$E:$Z,3,FALSE)</f>
        <v>Clinical</v>
      </c>
      <c r="H14" s="321" t="str">
        <f>VLOOKUP($E14,TaskValues_ref!$E:$Z,4,FALSE)</f>
        <v>Child 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2169</v>
      </c>
      <c r="B15" s="356" t="s">
        <v>2221</v>
      </c>
      <c r="C15" s="356"/>
      <c r="D15" s="353">
        <v>19</v>
      </c>
      <c r="E15" s="64" t="s">
        <v>2235</v>
      </c>
      <c r="F15" s="58" t="s">
        <v>171</v>
      </c>
      <c r="G15" s="321" t="str">
        <f>VLOOKUP($E15,TaskValues_ref!$E:$Z,3,FALSE)</f>
        <v>Clinical</v>
      </c>
      <c r="H15" s="321" t="str">
        <f>VLOOKUP($E15,TaskValues_ref!$E:$Z,4,FALSE)</f>
        <v>Child 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2169</v>
      </c>
      <c r="B16" s="356" t="s">
        <v>2221</v>
      </c>
      <c r="C16" s="356"/>
      <c r="D16" s="353">
        <v>19</v>
      </c>
      <c r="E16" s="64" t="s">
        <v>2236</v>
      </c>
      <c r="F16" s="58" t="s">
        <v>173</v>
      </c>
      <c r="G16" s="321" t="str">
        <f>VLOOKUP($E16,TaskValues_ref!$E:$Z,3,FALSE)</f>
        <v>Clinical</v>
      </c>
      <c r="H16" s="321" t="str">
        <f>VLOOKUP($E16,TaskValues_ref!$E:$Z,4,FALSE)</f>
        <v>Child 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2169</v>
      </c>
      <c r="B17" s="356" t="s">
        <v>2221</v>
      </c>
      <c r="C17" s="356"/>
      <c r="D17" s="353">
        <v>21</v>
      </c>
      <c r="E17" s="64" t="s">
        <v>2234</v>
      </c>
      <c r="F17" s="321" t="s">
        <v>2232</v>
      </c>
      <c r="G17" s="321" t="str">
        <f>VLOOKUP($E17,TaskValues_ref!$E:$Z,3,FALSE)</f>
        <v>Clinical</v>
      </c>
      <c r="H17" s="321" t="str">
        <f>VLOOKUP($E17,TaskValues_ref!$E:$Z,4,FALSE)</f>
        <v>Child Preventive</v>
      </c>
      <c r="I17" s="321" t="str">
        <f>VLOOKUP($E17,TaskValues_ref!$E:$Z,5,FALSE)</f>
        <v>Nutrition</v>
      </c>
      <c r="J17" s="320" t="str">
        <f>VLOOKUP($E17,TaskValues_ref!$E:$Z,6,FALSE)</f>
        <v>1-4</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f>IF(VLOOKUP($E17,TaskValues_ref!$E:$Z,16,FALSE)=0,"",VLOOKUP($E17,TaskValues_ref!$E:$Z,16,FALSE))</f>
        <v>3</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2169</v>
      </c>
      <c r="B18" s="356" t="s">
        <v>2221</v>
      </c>
      <c r="C18" s="356"/>
      <c r="D18" s="353">
        <v>21</v>
      </c>
      <c r="E18" s="64" t="str">
        <f t="shared" ref="E18:E25" si="0">_xlfn.CONCAT("FH.MN.",D18)</f>
        <v>FH.MN.21</v>
      </c>
      <c r="F18" s="321" t="s">
        <v>2228</v>
      </c>
      <c r="G18" s="321" t="str">
        <f>VLOOKUP($E18,TaskValues_ref!$E:$Z,3,FALSE)</f>
        <v>Clinical</v>
      </c>
      <c r="H18" s="321" t="str">
        <f>VLOOKUP($E18,TaskValues_ref!$E:$Z,4,FALSE)</f>
        <v>Child Acute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4.8500000000000001E-2</v>
      </c>
      <c r="M18" s="321" t="str">
        <f>IF(VLOOKUP($E18,TaskValues_ref!$E:$Z,13,FALSE)=0,"",VLOOKUP($E18,TaskValues_ref!$E:$Z,13,FALSE))</f>
        <v/>
      </c>
      <c r="N18" s="89">
        <f>IF(VLOOKUP($E18,TaskValues_ref!$E:$Z,15,FALSE)=0,"",VLOOKUP($E18,TaskValues_ref!$E:$Z,15,FALSE))</f>
        <v>0.98</v>
      </c>
      <c r="O18">
        <f>IF(VLOOKUP($E18,TaskValues_ref!$E:$Z,16,FALSE)=0,"",VLOOKUP($E18,TaskValues_ref!$E:$Z,16,FALSE))</f>
        <v>4</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2169</v>
      </c>
      <c r="B19" s="356" t="s">
        <v>2221</v>
      </c>
      <c r="C19" s="356"/>
      <c r="D19" s="353">
        <v>22</v>
      </c>
      <c r="E19" s="64" t="str">
        <f t="shared" si="0"/>
        <v>FH.MN.22</v>
      </c>
      <c r="F19" s="321" t="s">
        <v>2227</v>
      </c>
      <c r="G19" s="321" t="str">
        <f>VLOOKUP($E19,TaskValues_ref!$E:$Z,3,FALSE)</f>
        <v>Clinical</v>
      </c>
      <c r="H19" s="321" t="str">
        <f>VLOOKUP($E19,TaskValues_ref!$E:$Z,4,FALSE)</f>
        <v>Child 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0.48499999999999999</v>
      </c>
      <c r="M19" s="321" t="str">
        <f>IF(VLOOKUP($E19,TaskValues_ref!$E:$Z,13,FALSE)=0,"",VLOOKUP($E19,TaskValues_ref!$E:$Z,13,FALSE))</f>
        <v/>
      </c>
      <c r="N19" s="89">
        <f>IF(VLOOKUP($E19,TaskValues_ref!$E:$Z,15,FALSE)=0,"",VLOOKUP($E19,TaskValues_ref!$E:$Z,15,FALSE))</f>
        <v>0.98</v>
      </c>
      <c r="O19">
        <f>IF(VLOOKUP($E19,TaskValues_ref!$E:$Z,16,FALSE)=0,"",VLOOKUP($E19,TaskValues_ref!$E:$Z,16,FALSE))</f>
        <v>2</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2169</v>
      </c>
      <c r="B20" s="356" t="s">
        <v>2221</v>
      </c>
      <c r="C20" s="356"/>
      <c r="D20" s="353">
        <v>23</v>
      </c>
      <c r="E20" s="64" t="str">
        <f t="shared" si="0"/>
        <v>FH.MN.23</v>
      </c>
      <c r="F20" s="321" t="s">
        <v>2229</v>
      </c>
      <c r="G20" s="321" t="str">
        <f>VLOOKUP($E20,TaskValues_ref!$E:$Z,3,FALSE)</f>
        <v>Clinical</v>
      </c>
      <c r="H20" s="321" t="str">
        <f>VLOOKUP($E20,TaskValues_ref!$E:$Z,4,FALSE)</f>
        <v>Child Preventive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t="str">
        <f>IF(VLOOKUP($E20,TaskValues_ref!$E:$Z,16,FALSE)=0,"",VLOOKUP($E20,TaskValues_ref!$E:$Z,16,FALSE))</f>
        <v/>
      </c>
      <c r="P20">
        <f>IF(VLOOKUP($E20,TaskValues_ref!$E:$Z,17,FALSE)=0,"",VLOOKUP($E20,TaskValues_ref!$E:$Z,17,FALSE))</f>
        <v>2</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2169</v>
      </c>
      <c r="B21" s="356" t="s">
        <v>2221</v>
      </c>
      <c r="C21" s="356"/>
      <c r="D21" s="353">
        <v>24</v>
      </c>
      <c r="E21" s="64" t="str">
        <f t="shared" si="0"/>
        <v>FH.MN.24</v>
      </c>
      <c r="F21" s="321" t="s">
        <v>2230</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3.5500000000000006E-3</v>
      </c>
      <c r="M21" s="321" t="str">
        <f>IF(VLOOKUP($E21,TaskValues_ref!$E:$Z,13,FALSE)=0,"",VLOOKUP($E21,TaskValues_ref!$E:$Z,13,FALSE))</f>
        <v/>
      </c>
      <c r="N21" s="89">
        <f>IF(VLOOKUP($E21,TaskValues_ref!$E:$Z,15,FALSE)=0,"",VLOOKUP($E21,TaskValues_ref!$E:$Z,15,FALSE))</f>
        <v>0.95480225988700573</v>
      </c>
      <c r="O21">
        <f>IF(VLOOKUP($E21,TaskValues_ref!$E:$Z,16,FALSE)=0,"",VLOOKUP($E21,TaskValues_ref!$E:$Z,16,FALSE))</f>
        <v>1</v>
      </c>
      <c r="P21" t="str">
        <f>IF(VLOOKUP($E21,TaskValues_ref!$E:$Z,17,FALSE)=0,"",VLOOKUP($E21,TaskValues_ref!$E:$Z,17,FALSE))</f>
        <v/>
      </c>
      <c r="Q21">
        <f>IF(VLOOKUP($E21,TaskValues_ref!$E:$Z,18,FALSE)=0,"",VLOOKUP($E21,TaskValues_ref!$E:$Z,18,FALSE))</f>
        <v>15</v>
      </c>
      <c r="R21" t="str">
        <f>IF(VLOOKUP($E21,TaskValues_ref!$E:$Z,19,FALSE)=0,"",VLOOKUP($E21,TaskValues_ref!$E:$Z,19,FALSE))</f>
        <v/>
      </c>
      <c r="S21" t="str">
        <f>IF(VLOOKUP($E21,TaskValues_ref!$E:$Z,20,FALSE)=0,"",VLOOKUP($E21,TaskValues_ref!$E:$Z,20,FALSE))</f>
        <v/>
      </c>
    </row>
    <row r="22" spans="1:19" x14ac:dyDescent="0.35">
      <c r="A22" s="355" t="s">
        <v>2169</v>
      </c>
      <c r="B22" s="356" t="s">
        <v>2221</v>
      </c>
      <c r="C22" s="356"/>
      <c r="D22" s="353">
        <v>25</v>
      </c>
      <c r="E22" s="64" t="str">
        <f t="shared" si="0"/>
        <v>FH.MN.25</v>
      </c>
      <c r="F22" s="321" t="s">
        <v>2231</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L22" s="195" t="str">
        <f>IF(VLOOKUP($E22,TaskValues_ref!$E:$Z,11,FALSE)=0,"",VLOOKUP($E22,TaskValues_ref!$E:$Z,11,FALSE))</f>
        <v/>
      </c>
      <c r="M22" s="321" t="str">
        <f>IF(VLOOKUP($E22,TaskValues_ref!$E:$Z,13,FALSE)=0,"",VLOOKUP($E22,TaskValues_ref!$E:$Z,13,FALSE))</f>
        <v/>
      </c>
      <c r="N22" s="89">
        <f>IF(VLOOKUP($E22,TaskValues_ref!$E:$Z,15,FALSE)=0,"",VLOOKUP($E22,TaskValues_ref!$E:$Z,15,FALSE))</f>
        <v>0.98</v>
      </c>
      <c r="O22">
        <f>IF(VLOOKUP($E22,TaskValues_ref!$E:$Z,16,FALSE)=0,"",VLOOKUP($E22,TaskValues_ref!$E:$Z,16,FALSE))</f>
        <v>1</v>
      </c>
      <c r="P22" t="str">
        <f>IF(VLOOKUP($E22,TaskValues_ref!$E:$Z,17,FALSE)=0,"",VLOOKUP($E22,TaskValues_ref!$E:$Z,17,FALSE))</f>
        <v/>
      </c>
      <c r="Q22">
        <f>IF(VLOOKUP($E22,TaskValues_ref!$E:$Z,18,FALSE)=0,"",VLOOKUP($E22,TaskValues_ref!$E:$Z,18,FALSE))</f>
        <v>10</v>
      </c>
      <c r="R22" t="str">
        <f>IF(VLOOKUP($E22,TaskValues_ref!$E:$Z,19,FALSE)=0,"",VLOOKUP($E22,TaskValues_ref!$E:$Z,19,FALSE))</f>
        <v/>
      </c>
      <c r="S22" t="str">
        <f>IF(VLOOKUP($E22,TaskValues_ref!$E:$Z,20,FALSE)=0,"",VLOOKUP($E22,TaskValues_ref!$E:$Z,20,FALSE))</f>
        <v/>
      </c>
    </row>
    <row r="23" spans="1:19" x14ac:dyDescent="0.35">
      <c r="A23" s="355" t="s">
        <v>2169</v>
      </c>
      <c r="B23" s="356" t="s">
        <v>2221</v>
      </c>
      <c r="C23" s="356"/>
      <c r="D23" s="353">
        <v>28</v>
      </c>
      <c r="E23" s="64" t="str">
        <f t="shared" si="0"/>
        <v>FH.MN.28</v>
      </c>
      <c r="F23" s="321" t="s">
        <v>2247</v>
      </c>
      <c r="G23" s="321" t="str">
        <f>VLOOKUP($E23,TaskValues_ref!$E:$Z,3,FALSE)</f>
        <v>Clinical</v>
      </c>
      <c r="H23" s="321" t="str">
        <f>VLOOKUP($E23,TaskValues_ref!$E:$Z,4,FALSE)</f>
        <v>Child Acute</v>
      </c>
      <c r="I23" s="321" t="str">
        <f>VLOOKUP($E23,TaskValues_ref!$E:$Z,5,FALSE)</f>
        <v>Sick child</v>
      </c>
      <c r="J23" s="320" t="str">
        <f>VLOOKUP($E23,TaskValues_ref!$E:$Z,6,FALSE)</f>
        <v>15 yo</v>
      </c>
      <c r="K23" s="321" t="str">
        <f>VLOOKUP($E23,TaskValues_ref!$E:$Z,10,FALSE)</f>
        <v>National</v>
      </c>
      <c r="L23" s="195">
        <f>IF(VLOOKUP($E23,TaskValues_ref!$E:$Z,11,FALSE)=0,"",VLOOKUP($E23,TaskValues_ref!$E:$Z,11,FALSE))</f>
        <v>0.14499999999999999</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2169</v>
      </c>
      <c r="B24" s="356" t="s">
        <v>2221</v>
      </c>
      <c r="C24" s="356"/>
      <c r="D24" s="353">
        <v>29</v>
      </c>
      <c r="E24" s="64" t="str">
        <f t="shared" si="0"/>
        <v>FH.MN.29</v>
      </c>
      <c r="F24" s="321" t="s">
        <v>2248</v>
      </c>
      <c r="G24" s="321" t="str">
        <f>VLOOKUP($E24,TaskValues_ref!$E:$Z,3,FALSE)</f>
        <v>Social services</v>
      </c>
      <c r="H24" s="321" t="str">
        <f>VLOOKUP($E24,TaskValues_ref!$E:$Z,4,FALSE)</f>
        <v>Public Health</v>
      </c>
      <c r="I24" s="321" t="str">
        <f>VLOOKUP($E24,TaskValues_ref!$E:$Z,5,FALSE)</f>
        <v>-</v>
      </c>
      <c r="J24" s="320" t="str">
        <f>VLOOKUP($E24,TaskValues_ref!$E:$Z,6,FALSE)</f>
        <v>18 yo adults</v>
      </c>
      <c r="K24" s="321" t="str">
        <f>VLOOKUP($E24,TaskValues_ref!$E:$Z,10,FALSE)</f>
        <v>National</v>
      </c>
      <c r="L24" s="195">
        <f>IF(VLOOKUP($E24,TaskValues_ref!$E:$Z,11,FALSE)=0,"",VLOOKUP($E24,TaskValues_ref!$E:$Z,11,FALSE))</f>
        <v>0.1</v>
      </c>
      <c r="M24" s="321" t="str">
        <f>IF(VLOOKUP($E24,TaskValues_ref!$E:$Z,13,FALSE)=0,"",VLOOKUP($E24,TaskValues_ref!$E:$Z,13,FALSE))</f>
        <v/>
      </c>
      <c r="N24" s="89">
        <f>IF(VLOOKUP($E24,TaskValues_ref!$E:$Z,15,FALSE)=0,"",VLOOKUP($E24,TaskValues_ref!$E:$Z,15,FALSE))</f>
        <v>1</v>
      </c>
      <c r="O24">
        <f>IF(VLOOKUP($E24,TaskValues_ref!$E:$Z,16,FALSE)=0,"",VLOOKUP($E24,TaskValues_ref!$E:$Z,16,FALSE))</f>
        <v>2</v>
      </c>
      <c r="P24" t="str">
        <f>IF(VLOOKUP($E24,TaskValues_ref!$E:$Z,17,FALSE)=0,"",VLOOKUP($E24,TaskValues_ref!$E:$Z,17,FALSE))</f>
        <v/>
      </c>
      <c r="Q24">
        <f>IF(VLOOKUP($E24,TaskValues_ref!$E:$Z,18,FALSE)=0,"",VLOOKUP($E24,TaskValues_ref!$E:$Z,18,FALSE))</f>
        <v>15</v>
      </c>
      <c r="R24" t="str">
        <f>IF(VLOOKUP($E24,TaskValues_ref!$E:$Z,19,FALSE)=0,"",VLOOKUP($E24,TaskValues_ref!$E:$Z,19,FALSE))</f>
        <v/>
      </c>
      <c r="S24" t="str">
        <f>IF(VLOOKUP($E24,TaskValues_ref!$E:$Z,20,FALSE)=0,"",VLOOKUP($E24,TaskValues_ref!$E:$Z,20,FALSE))</f>
        <v/>
      </c>
    </row>
    <row r="25" spans="1:19" x14ac:dyDescent="0.35">
      <c r="A25" s="355" t="s">
        <v>2169</v>
      </c>
      <c r="B25" s="356" t="s">
        <v>2221</v>
      </c>
      <c r="C25" s="356"/>
      <c r="D25" s="353">
        <v>30</v>
      </c>
      <c r="E25" s="64" t="str">
        <f t="shared" si="0"/>
        <v>FH.MN.30</v>
      </c>
      <c r="F25" s="321" t="s">
        <v>2249</v>
      </c>
      <c r="G25" s="321" t="str">
        <f>VLOOKUP($E25,TaskValues_ref!$E:$Z,3,FALSE)</f>
        <v>Social services</v>
      </c>
      <c r="H25" s="321" t="str">
        <f>VLOOKUP($E25,TaskValues_ref!$E:$Z,4,FALSE)</f>
        <v>Public Health</v>
      </c>
      <c r="I25" s="321" t="str">
        <f>VLOOKUP($E25,TaskValues_ref!$E:$Z,5,FALSE)</f>
        <v>-</v>
      </c>
      <c r="J25" s="320" t="str">
        <f>VLOOKUP($E25,TaskValues_ref!$E:$Z,6,FALSE)</f>
        <v>1-18</v>
      </c>
      <c r="K25" s="321" t="str">
        <f>VLOOKUP($E25,TaskValues_ref!$E:$Z,10,FALSE)</f>
        <v>National</v>
      </c>
      <c r="L25" s="195" t="str">
        <f>IF(VLOOKUP($E25,TaskValues_ref!$E:$Z,11,FALSE)=0,"",VLOOKUP($E25,TaskValues_ref!$E:$Z,11,FALSE))</f>
        <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2169</v>
      </c>
      <c r="B26" s="356" t="s">
        <v>2245</v>
      </c>
      <c r="C26" s="356"/>
      <c r="D26" s="353">
        <v>31</v>
      </c>
      <c r="E26" s="64" t="s">
        <v>2264</v>
      </c>
      <c r="F26" s="321" t="s">
        <v>2252</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2169</v>
      </c>
      <c r="B27" s="356" t="s">
        <v>2245</v>
      </c>
      <c r="C27" s="356"/>
      <c r="D27" s="353">
        <v>32</v>
      </c>
      <c r="E27" s="64" t="s">
        <v>2270</v>
      </c>
      <c r="F27" s="319" t="s">
        <v>176</v>
      </c>
      <c r="G27" s="321" t="str">
        <f>VLOOKUP($E27,TaskValues_ref!$E:$Z,3,FALSE)</f>
        <v>Clinical</v>
      </c>
      <c r="H27" s="321" t="str">
        <f>VLOOKUP($E27,TaskValues_ref!$E:$Z,4,FALSE)</f>
        <v>Child Preventive</v>
      </c>
      <c r="I27" s="321" t="str">
        <f>VLOOKUP($E27,TaskValues_ref!$E:$Z,5,FALSE)</f>
        <v>Immunization</v>
      </c>
      <c r="J27" s="320" t="str">
        <f>VLOOKUP($E27,TaskValues_ref!$E:$Z,6,FALSE)</f>
        <v>births</v>
      </c>
      <c r="K27" s="321" t="str">
        <f>VLOOKUP($E27,TaskValues_ref!$E:$Z,10,FALSE)</f>
        <v>National</v>
      </c>
      <c r="L27" s="195" t="str">
        <f>IF(VLOOKUP($E27,TaskValues_ref!$E:$Z,11,FALSE)=0,"",VLOOKUP($E27,TaskValues_ref!$E:$Z,11,FALSE))</f>
        <v>-</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2169</v>
      </c>
      <c r="B28" s="356" t="s">
        <v>2245</v>
      </c>
      <c r="C28" s="356"/>
      <c r="D28" s="353">
        <v>32</v>
      </c>
      <c r="E28" s="64" t="s">
        <v>2271</v>
      </c>
      <c r="F28" s="319" t="s">
        <v>178</v>
      </c>
      <c r="G28" s="321" t="str">
        <f>VLOOKUP($E28,TaskValues_ref!$E:$Z,3,FALSE)</f>
        <v>Clinical</v>
      </c>
      <c r="H28" s="321" t="str">
        <f>VLOOKUP($E28,TaskValues_ref!$E:$Z,4,FALSE)</f>
        <v>Child Preventive</v>
      </c>
      <c r="I28" s="321" t="str">
        <f>VLOOKUP($E28,TaskValues_ref!$E:$Z,5,FALSE)</f>
        <v>Immunization</v>
      </c>
      <c r="J28" s="320" t="str">
        <f>VLOOKUP($E28,TaskValues_ref!$E:$Z,6,FALSE)</f>
        <v>1 yo</v>
      </c>
      <c r="K28" s="321" t="str">
        <f>VLOOKUP($E28,TaskValues_ref!$E:$Z,10,FALSE)</f>
        <v>National</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f>IF(VLOOKUP($E28,TaskValues_ref!$E:$Z,16,FALSE)=0,"",VLOOKUP($E28,TaskValues_ref!$E:$Z,16,FALSE))</f>
        <v>4</v>
      </c>
      <c r="P28" t="str">
        <f>IF(VLOOKUP($E28,TaskValues_ref!$E:$Z,17,FALSE)=0,"",VLOOKUP($E28,TaskValues_ref!$E:$Z,17,FALSE))</f>
        <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2169</v>
      </c>
      <c r="B29" s="356" t="s">
        <v>2245</v>
      </c>
      <c r="C29" s="356"/>
      <c r="D29" s="353">
        <v>32</v>
      </c>
      <c r="E29" s="64" t="s">
        <v>2272</v>
      </c>
      <c r="F29" s="319" t="s">
        <v>181</v>
      </c>
      <c r="G29" s="321" t="str">
        <f>VLOOKUP($E29,TaskValues_ref!$E:$Z,3,FALSE)</f>
        <v>Clinical</v>
      </c>
      <c r="H29" s="321" t="str">
        <f>VLOOKUP($E29,TaskValues_ref!$E:$Z,4,FALSE)</f>
        <v>Child Preventive</v>
      </c>
      <c r="I29" s="321" t="str">
        <f>VLOOKUP($E29,TaskValues_ref!$E:$Z,5,FALSE)</f>
        <v>Immunization</v>
      </c>
      <c r="J29" s="320" t="str">
        <f>VLOOKUP($E29,TaskValues_ref!$E:$Z,6,FALSE)</f>
        <v>2 yo</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2169</v>
      </c>
      <c r="B30" s="356" t="s">
        <v>2245</v>
      </c>
      <c r="C30" s="356"/>
      <c r="D30" s="353">
        <v>32</v>
      </c>
      <c r="E30" s="64" t="s">
        <v>2273</v>
      </c>
      <c r="F30" s="319" t="s">
        <v>184</v>
      </c>
      <c r="G30" s="321" t="str">
        <f>VLOOKUP($E30,TaskValues_ref!$E:$Z,3,FALSE)</f>
        <v>Clinical</v>
      </c>
      <c r="H30" s="321" t="str">
        <f>VLOOKUP($E30,TaskValues_ref!$E:$Z,4,FALSE)</f>
        <v>Child Preventive</v>
      </c>
      <c r="I30" s="321" t="str">
        <f>VLOOKUP($E30,TaskValues_ref!$E:$Z,5,FALSE)</f>
        <v>Immunization</v>
      </c>
      <c r="J30" s="320" t="str">
        <f>VLOOKUP($E30,TaskValues_ref!$E:$Z,6,FALSE)</f>
        <v>births</v>
      </c>
      <c r="K30" s="321" t="str">
        <f>VLOOKUP($E30,TaskValues_ref!$E:$Z,10,FALSE)</f>
        <v>National</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2</v>
      </c>
      <c r="P30" t="str">
        <f>IF(VLOOKUP($E30,TaskValues_ref!$E:$Z,17,FALSE)=0,"",VLOOKUP($E30,TaskValues_ref!$E:$Z,17,FALSE))</f>
        <v/>
      </c>
      <c r="Q30" t="str">
        <f>IF(VLOOKUP($E30,TaskValues_ref!$E:$Z,18,FALSE)=0,"",VLOOKUP($E30,TaskValues_ref!$E:$Z,18,FALSE))</f>
        <v/>
      </c>
      <c r="R30" t="str">
        <f>IF(VLOOKUP($E30,TaskValues_ref!$E:$Z,19,FALSE)=0,"",VLOOKUP($E30,TaskValues_ref!$E:$Z,19,FALSE))</f>
        <v/>
      </c>
      <c r="S30" t="str">
        <f>IF(VLOOKUP($E30,TaskValues_ref!$E:$Z,20,FALSE)=0,"",VLOOKUP($E30,TaskValues_ref!$E:$Z,20,FALSE))</f>
        <v/>
      </c>
    </row>
    <row r="31" spans="1:19" x14ac:dyDescent="0.35">
      <c r="A31" s="355" t="s">
        <v>2169</v>
      </c>
      <c r="B31" s="356" t="s">
        <v>2245</v>
      </c>
      <c r="C31" s="356"/>
      <c r="D31" s="353">
        <v>33</v>
      </c>
      <c r="E31" s="64" t="s">
        <v>2265</v>
      </c>
      <c r="F31" s="321" t="s">
        <v>2254</v>
      </c>
      <c r="G31" s="321" t="str">
        <f>VLOOKUP($E31,TaskValues_ref!$E:$Z,3,FALSE)</f>
        <v>Clinical</v>
      </c>
      <c r="H31" s="321" t="str">
        <f>VLOOKUP($E31,TaskValues_ref!$E:$Z,4,FALSE)</f>
        <v>Child Preventive</v>
      </c>
      <c r="I31" s="321" t="str">
        <f>VLOOKUP($E31,TaskValues_ref!$E:$Z,5,FALSE)</f>
        <v>Immunization</v>
      </c>
      <c r="J31" s="320" t="str">
        <f>VLOOKUP($E31,TaskValues_ref!$E:$Z,6,FALSE)</f>
        <v>1-4</v>
      </c>
      <c r="K31" s="321" t="str">
        <f>VLOOKUP($E31,TaskValues_ref!$E:$Z,10,FALSE)</f>
        <v>National</v>
      </c>
      <c r="L31" s="195">
        <f>IF(VLOOKUP($E31,TaskValues_ref!$E:$Z,11,FALSE)=0,"",VLOOKUP($E31,TaskValues_ref!$E:$Z,11,FALSE))</f>
        <v>1</v>
      </c>
      <c r="M31" s="321" t="str">
        <f>IF(VLOOKUP($E31,TaskValues_ref!$E:$Z,13,FALSE)=0,"",VLOOKUP($E31,TaskValues_ref!$E:$Z,13,FALSE))</f>
        <v/>
      </c>
      <c r="N31" s="89" t="str">
        <f>IF(VLOOKUP($E31,TaskValues_ref!$E:$Z,15,FALSE)=0,"",VLOOKUP($E31,TaskValues_ref!$E:$Z,15,FALSE))</f>
        <v/>
      </c>
      <c r="O31" t="str">
        <f>IF(VLOOKUP($E31,TaskValues_ref!$E:$Z,16,FALSE)=0,"",VLOOKUP($E31,TaskValues_ref!$E:$Z,16,FALSE))</f>
        <v/>
      </c>
      <c r="P31">
        <f>IF(VLOOKUP($E31,TaskValues_ref!$E:$Z,17,FALSE)=0,"",VLOOKUP($E31,TaskValues_ref!$E:$Z,17,FALSE))</f>
        <v>1</v>
      </c>
      <c r="Q31">
        <f>IF(VLOOKUP($E31,TaskValues_ref!$E:$Z,18,FALSE)=0,"",VLOOKUP($E31,TaskValues_ref!$E:$Z,18,FALSE))</f>
        <v>2</v>
      </c>
      <c r="R31" t="str">
        <f>IF(VLOOKUP($E31,TaskValues_ref!$E:$Z,19,FALSE)=0,"",VLOOKUP($E31,TaskValues_ref!$E:$Z,19,FALSE))</f>
        <v/>
      </c>
      <c r="S31" t="str">
        <f>IF(VLOOKUP($E31,TaskValues_ref!$E:$Z,20,FALSE)=0,"",VLOOKUP($E31,TaskValues_ref!$E:$Z,20,FALSE))</f>
        <v/>
      </c>
    </row>
    <row r="32" spans="1:19" x14ac:dyDescent="0.35">
      <c r="A32" s="355" t="s">
        <v>2169</v>
      </c>
      <c r="B32" s="356" t="s">
        <v>2245</v>
      </c>
      <c r="C32" s="356"/>
      <c r="D32" s="353">
        <v>34</v>
      </c>
      <c r="E32" s="64" t="s">
        <v>2266</v>
      </c>
      <c r="F32" s="321" t="s">
        <v>2255</v>
      </c>
      <c r="G32" s="321" t="str">
        <f>VLOOKUP($E32,TaskValues_ref!$E:$Z,3,FALSE)</f>
        <v>Clinical</v>
      </c>
      <c r="H32" s="321" t="str">
        <f>VLOOKUP($E32,TaskValues_ref!$E:$Z,4,FALSE)</f>
        <v>Child Acute</v>
      </c>
      <c r="I32" s="321" t="str">
        <f>VLOOKUP($E32,TaskValues_ref!$E:$Z,5,FALSE)</f>
        <v>Immunization</v>
      </c>
      <c r="J32" s="320" t="str">
        <f>VLOOKUP($E32,TaskValues_ref!$E:$Z,6,FALSE)</f>
        <v>-</v>
      </c>
      <c r="K32" s="321" t="str">
        <f>VLOOKUP($E32,TaskValues_ref!$E:$Z,10,FALSE)</f>
        <v>National</v>
      </c>
      <c r="L32" s="195">
        <f>IF(VLOOKUP($E32,TaskValues_ref!$E:$Z,11,FALSE)=0,"",VLOOKUP($E32,TaskValues_ref!$E:$Z,11,FALSE))</f>
        <v>1.4999999999999999E-2</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5</v>
      </c>
      <c r="R32" t="str">
        <f>IF(VLOOKUP($E32,TaskValues_ref!$E:$Z,19,FALSE)=0,"",VLOOKUP($E32,TaskValues_ref!$E:$Z,19,FALSE))</f>
        <v/>
      </c>
      <c r="S32" t="str">
        <f>IF(VLOOKUP($E32,TaskValues_ref!$E:$Z,20,FALSE)=0,"",VLOOKUP($E32,TaskValues_ref!$E:$Z,20,FALSE))</f>
        <v/>
      </c>
    </row>
    <row r="33" spans="1:19" x14ac:dyDescent="0.35">
      <c r="A33" s="355" t="s">
        <v>2169</v>
      </c>
      <c r="B33" s="356" t="s">
        <v>2245</v>
      </c>
      <c r="C33" s="356"/>
      <c r="D33" s="353">
        <v>35</v>
      </c>
      <c r="E33" s="64" t="s">
        <v>2267</v>
      </c>
      <c r="F33" s="321" t="s">
        <v>2256</v>
      </c>
      <c r="G33" s="321" t="str">
        <f>VLOOKUP($E33,TaskValues_ref!$E:$Z,3,FALSE)</f>
        <v>Surveillance</v>
      </c>
      <c r="H33" s="321" t="str">
        <f>VLOOKUP($E33,TaskValues_ref!$E:$Z,4,FALSE)</f>
        <v>Public Health</v>
      </c>
      <c r="I33" s="321" t="str">
        <f>VLOOKUP($E33,TaskValues_ref!$E:$Z,5,FALSE)</f>
        <v>Immunization</v>
      </c>
      <c r="J33" s="320" t="str">
        <f>VLOOKUP($E33,TaskValues_ref!$E:$Z,6,FALSE)</f>
        <v>-</v>
      </c>
      <c r="K33" s="321" t="str">
        <f>VLOOKUP($E33,TaskValues_ref!$E:$Z,10,FALSE)</f>
        <v>National</v>
      </c>
      <c r="L33" s="195" t="str">
        <f>IF(VLOOKUP($E33,TaskValues_ref!$E:$Z,11,FALSE)=0,"",VLOOKUP($E33,TaskValues_ref!$E:$Z,11,FALSE))</f>
        <v/>
      </c>
      <c r="M33" s="321"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5" t="s">
        <v>2169</v>
      </c>
      <c r="B34" s="356" t="s">
        <v>2245</v>
      </c>
      <c r="C34" s="356"/>
      <c r="D34" s="353">
        <v>36</v>
      </c>
      <c r="E34" s="64" t="s">
        <v>2268</v>
      </c>
      <c r="F34" s="321" t="s">
        <v>2257</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2169</v>
      </c>
      <c r="B35" s="356" t="s">
        <v>2245</v>
      </c>
      <c r="C35" s="356"/>
      <c r="D35" s="353">
        <v>37</v>
      </c>
      <c r="E35" s="64" t="s">
        <v>2269</v>
      </c>
      <c r="F35" s="321" t="s">
        <v>2258</v>
      </c>
      <c r="G35" s="321" t="str">
        <f>VLOOKUP($E35,TaskValues_ref!$E:$Z,3,FALSE)</f>
        <v>Surveillance</v>
      </c>
      <c r="H35" s="321" t="str">
        <f>VLOOKUP($E35,TaskValues_ref!$E:$Z,4,FALSE)</f>
        <v>Public Health</v>
      </c>
      <c r="I35" s="321" t="str">
        <f>VLOOKUP($E35,TaskValues_ref!$E:$Z,5,FALSE)</f>
        <v>Immunization</v>
      </c>
      <c r="J35" s="320" t="str">
        <f>VLOOKUP($E35,TaskValues_ref!$E:$Z,6,FALSE)</f>
        <v>-</v>
      </c>
      <c r="K35" s="321" t="str">
        <f>VLOOKUP($E35,TaskValues_ref!$E:$Z,10,FALSE)</f>
        <v>National</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2169</v>
      </c>
      <c r="B36" s="356" t="s">
        <v>2277</v>
      </c>
      <c r="C36" s="356"/>
      <c r="D36" s="353">
        <v>38</v>
      </c>
      <c r="E36" s="64" t="s">
        <v>2305</v>
      </c>
      <c r="F36" s="58" t="s">
        <v>2301</v>
      </c>
      <c r="G36" s="321" t="str">
        <f>VLOOKUP($E36,TaskValues_ref!$E:$Z,3,FALSE)</f>
        <v>Clinical</v>
      </c>
      <c r="H36" s="321" t="str">
        <f>VLOOKUP($E36,TaskValues_ref!$E:$Z,4,FALSE)</f>
        <v>Adult Preventive</v>
      </c>
      <c r="I36" s="321" t="str">
        <f>VLOOKUP($E36,TaskValues_ref!$E:$Z,5,FALSE)</f>
        <v>Family planning</v>
      </c>
      <c r="J36" s="320" t="str">
        <f>VLOOKUP($E36,TaskValues_ref!$E:$Z,6,FALSE)</f>
        <v>18 yo women</v>
      </c>
      <c r="K36" s="321" t="str">
        <f>VLOOKUP($E36,TaskValues_ref!$E:$Z,10,FALSE)</f>
        <v>National</v>
      </c>
      <c r="L36" s="195">
        <f>IF(VLOOKUP($E36,TaskValues_ref!$E:$Z,11,FALSE)=0,"",VLOOKUP($E36,TaskValues_ref!$E:$Z,11,FALSE))</f>
        <v>0.58399999999999996</v>
      </c>
      <c r="M36" s="321" t="str">
        <f>IF(VLOOKUP($E36,TaskValues_ref!$E:$Z,13,FALSE)=0,"",VLOOKUP($E36,TaskValues_ref!$E:$Z,13,FALSE))</f>
        <v/>
      </c>
      <c r="N36" s="89">
        <f>IF(VLOOKUP($E36,TaskValues_ref!$E:$Z,15,FALSE)=0,"",VLOOKUP($E36,TaskValues_ref!$E:$Z,15,FALSE))</f>
        <v>1</v>
      </c>
      <c r="O36">
        <f>IF(VLOOKUP($E36,TaskValues_ref!$E:$Z,16,FALSE)=0,"",VLOOKUP($E36,TaskValues_ref!$E:$Z,16,FALSE))</f>
        <v>1</v>
      </c>
      <c r="P36" t="str">
        <f>IF(VLOOKUP($E36,TaskValues_ref!$E:$Z,17,FALSE)=0,"",VLOOKUP($E36,TaskValues_ref!$E:$Z,17,FALSE))</f>
        <v/>
      </c>
      <c r="Q36">
        <f>IF(VLOOKUP($E36,TaskValues_ref!$E:$Z,18,FALSE)=0,"",VLOOKUP($E36,TaskValues_ref!$E:$Z,18,FALSE))</f>
        <v>15</v>
      </c>
      <c r="R36" t="str">
        <f>IF(VLOOKUP($E36,TaskValues_ref!$E:$Z,19,FALSE)=0,"",VLOOKUP($E36,TaskValues_ref!$E:$Z,19,FALSE))</f>
        <v/>
      </c>
      <c r="S36" t="str">
        <f>IF(VLOOKUP($E36,TaskValues_ref!$E:$Z,20,FALSE)=0,"",VLOOKUP($E36,TaskValues_ref!$E:$Z,20,FALSE))</f>
        <v/>
      </c>
    </row>
    <row r="37" spans="1:19" x14ac:dyDescent="0.35">
      <c r="A37" s="355" t="s">
        <v>2169</v>
      </c>
      <c r="B37" s="356" t="s">
        <v>2277</v>
      </c>
      <c r="C37" s="356"/>
      <c r="D37" s="353">
        <v>38</v>
      </c>
      <c r="E37" s="64" t="s">
        <v>2306</v>
      </c>
      <c r="F37" s="58" t="s">
        <v>2302</v>
      </c>
      <c r="G37" s="321" t="str">
        <f>VLOOKUP($E37,TaskValues_ref!$E:$Z,3,FALSE)</f>
        <v>Clinical</v>
      </c>
      <c r="H37" s="321" t="str">
        <f>VLOOKUP($E37,TaskValues_ref!$E:$Z,4,FALSE)</f>
        <v>Adult Preventive</v>
      </c>
      <c r="I37" s="321" t="str">
        <f>VLOOKUP($E37,TaskValues_ref!$E:$Z,5,FALSE)</f>
        <v>Family planning</v>
      </c>
      <c r="J37" s="320" t="str">
        <f>VLOOKUP($E37,TaskValues_ref!$E:$Z,6,FALSE)</f>
        <v>births</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2169</v>
      </c>
      <c r="B38" s="356" t="s">
        <v>2277</v>
      </c>
      <c r="C38" s="356"/>
      <c r="D38" s="353">
        <v>38</v>
      </c>
      <c r="E38" s="64" t="s">
        <v>2307</v>
      </c>
      <c r="F38" s="58" t="s">
        <v>2303</v>
      </c>
      <c r="G38" s="321" t="str">
        <f>VLOOKUP($E38,TaskValues_ref!$E:$Z,3,FALSE)</f>
        <v>Clinical</v>
      </c>
      <c r="H38" s="321" t="str">
        <f>VLOOKUP($E38,TaskValues_ref!$E:$Z,4,FALSE)</f>
        <v>Adult Preventive</v>
      </c>
      <c r="I38" s="321" t="str">
        <f>VLOOKUP($E38,TaskValues_ref!$E:$Z,5,FALSE)</f>
        <v>Family planning</v>
      </c>
      <c r="J38" s="320" t="str">
        <f>VLOOKUP($E38,TaskValues_ref!$E:$Z,6,FALSE)</f>
        <v>women 15-49</v>
      </c>
      <c r="K38" s="321" t="str">
        <f>VLOOKUP($E38,TaskValues_ref!$E:$Z,10,FALSE)</f>
        <v>National</v>
      </c>
      <c r="L38" s="195">
        <f>IF(VLOOKUP($E38,TaskValues_ref!$E:$Z,11,FALSE)=0,"",VLOOKUP($E38,TaskValues_ref!$E:$Z,11,FALSE))</f>
        <v>5.0116865018980945E-2</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2169</v>
      </c>
      <c r="B39" s="356" t="s">
        <v>2277</v>
      </c>
      <c r="C39" s="356"/>
      <c r="D39" s="353">
        <v>38</v>
      </c>
      <c r="E39" s="64" t="s">
        <v>2308</v>
      </c>
      <c r="F39" s="58" t="s">
        <v>2304</v>
      </c>
      <c r="G39" s="321" t="str">
        <f>VLOOKUP($E39,TaskValues_ref!$E:$Z,3,FALSE)</f>
        <v>Clinical</v>
      </c>
      <c r="H39" s="321" t="str">
        <f>VLOOKUP($E39,TaskValues_ref!$E:$Z,4,FALSE)</f>
        <v>Adult 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0.26812151014720248</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2169</v>
      </c>
      <c r="B40" s="356" t="s">
        <v>2277</v>
      </c>
      <c r="C40" s="356"/>
      <c r="D40" s="353">
        <v>39</v>
      </c>
      <c r="E40" s="64" t="str">
        <f t="shared" ref="E40:E61" si="1">_xlfn.CONCAT("FH.FP.",D40)</f>
        <v>FH.FP.39</v>
      </c>
      <c r="F40" s="321" t="s">
        <v>2279</v>
      </c>
      <c r="G40" s="321" t="str">
        <f>VLOOKUP($E40,TaskValues_ref!$E:$Z,3,FALSE)</f>
        <v>Clinical</v>
      </c>
      <c r="H40" s="321" t="str">
        <f>VLOOKUP($E40,TaskValues_ref!$E:$Z,4,FALSE)</f>
        <v>Adult 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2169</v>
      </c>
      <c r="B41" s="356" t="s">
        <v>2277</v>
      </c>
      <c r="C41" s="356"/>
      <c r="D41" s="353">
        <v>40</v>
      </c>
      <c r="E41" s="64" t="str">
        <f t="shared" si="1"/>
        <v>FH.FP.40</v>
      </c>
      <c r="F41" s="321" t="s">
        <v>2300</v>
      </c>
      <c r="G41" s="321" t="str">
        <f>VLOOKUP($E41,TaskValues_ref!$E:$Z,3,FALSE)</f>
        <v>Clinical</v>
      </c>
      <c r="H41" s="321" t="str">
        <f>VLOOKUP($E41,TaskValues_ref!$E:$Z,4,FALSE)</f>
        <v>Adult 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2169</v>
      </c>
      <c r="B42" s="356" t="s">
        <v>2277</v>
      </c>
      <c r="C42" s="356"/>
      <c r="D42" s="353">
        <v>42</v>
      </c>
      <c r="E42" s="64" t="str">
        <f t="shared" si="1"/>
        <v>FH.FP.42</v>
      </c>
      <c r="F42" s="321" t="s">
        <v>2280</v>
      </c>
      <c r="G42" s="321" t="str">
        <f>VLOOKUP($E42,TaskValues_ref!$E:$Z,3,FALSE)</f>
        <v>Clinical</v>
      </c>
      <c r="H42" s="321" t="str">
        <f>VLOOKUP($E42,TaskValues_ref!$E:$Z,4,FALSE)</f>
        <v>Adult Preventive</v>
      </c>
      <c r="I42" s="321" t="str">
        <f>VLOOKUP($E42,TaskValues_ref!$E:$Z,5,FALSE)</f>
        <v>Family planning</v>
      </c>
      <c r="J42" s="320" t="str">
        <f>VLOOKUP($E42,TaskValues_ref!$E:$Z,6,FALSE)</f>
        <v>women 15-49</v>
      </c>
      <c r="K42" s="321" t="str">
        <f>VLOOKUP($E42,TaskValues_ref!$E:$Z,10,FALSE)</f>
        <v>National</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2169</v>
      </c>
      <c r="B43" s="356" t="s">
        <v>2277</v>
      </c>
      <c r="C43" s="356"/>
      <c r="D43" s="353">
        <v>44</v>
      </c>
      <c r="E43" s="64" t="str">
        <f t="shared" si="1"/>
        <v>FH.FP.44</v>
      </c>
      <c r="F43" s="321" t="s">
        <v>2282</v>
      </c>
      <c r="G43" s="321" t="str">
        <f>VLOOKUP($E43,TaskValues_ref!$E:$Z,3,FALSE)</f>
        <v>Clinical</v>
      </c>
      <c r="H43" s="321" t="str">
        <f>VLOOKUP($E43,TaskValues_ref!$E:$Z,4,FALSE)</f>
        <v>Adult 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2169</v>
      </c>
      <c r="B44" s="356" t="s">
        <v>2277</v>
      </c>
      <c r="C44" s="356"/>
      <c r="D44" s="353">
        <v>45</v>
      </c>
      <c r="E44" s="64" t="str">
        <f t="shared" si="1"/>
        <v>FH.FP.45</v>
      </c>
      <c r="F44" s="321" t="s">
        <v>2283</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2169</v>
      </c>
      <c r="B45" s="356" t="s">
        <v>2277</v>
      </c>
      <c r="C45" s="356"/>
      <c r="D45" s="353">
        <v>46</v>
      </c>
      <c r="E45" s="64" t="str">
        <f t="shared" si="1"/>
        <v>FH.FP.46</v>
      </c>
      <c r="F45" s="321" t="s">
        <v>2284</v>
      </c>
      <c r="G45" s="321" t="str">
        <f>VLOOKUP($E45,TaskValues_ref!$E:$Z,3,FALSE)</f>
        <v>Clinical</v>
      </c>
      <c r="H45" s="321" t="str">
        <f>VLOOKUP($E45,TaskValues_ref!$E:$Z,4,FALSE)</f>
        <v>Adult 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2169</v>
      </c>
      <c r="B46" s="356" t="s">
        <v>2277</v>
      </c>
      <c r="C46" s="356"/>
      <c r="D46" s="353">
        <v>47</v>
      </c>
      <c r="E46" s="64" t="str">
        <f t="shared" si="1"/>
        <v>FH.FP.47</v>
      </c>
      <c r="F46" s="321" t="s">
        <v>2285</v>
      </c>
      <c r="G46" s="321" t="str">
        <f>VLOOKUP($E46,TaskValues_ref!$E:$Z,3,FALSE)</f>
        <v>Non-clinical</v>
      </c>
      <c r="H46" s="321" t="str">
        <f>VLOOKUP($E46,TaskValues_ref!$E:$Z,4,FALSE)</f>
        <v>Adult 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2169</v>
      </c>
      <c r="B47" s="356" t="s">
        <v>2277</v>
      </c>
      <c r="C47" s="356"/>
      <c r="D47" s="353">
        <v>48</v>
      </c>
      <c r="E47" s="64" t="str">
        <f t="shared" si="1"/>
        <v>FH.FP.48</v>
      </c>
      <c r="F47" s="321" t="s">
        <v>2286</v>
      </c>
      <c r="G47" s="321" t="str">
        <f>VLOOKUP($E47,TaskValues_ref!$E:$Z,3,FALSE)</f>
        <v>Clinical</v>
      </c>
      <c r="H47" s="321" t="str">
        <f>VLOOKUP($E47,TaskValues_ref!$E:$Z,4,FALSE)</f>
        <v>Adult 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2169</v>
      </c>
      <c r="B48" s="356" t="s">
        <v>2277</v>
      </c>
      <c r="C48" s="356"/>
      <c r="D48" s="353">
        <v>49</v>
      </c>
      <c r="E48" s="64" t="str">
        <f t="shared" si="1"/>
        <v>FH.FP.49</v>
      </c>
      <c r="F48" s="321" t="s">
        <v>2287</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2169</v>
      </c>
      <c r="B49" s="356" t="s">
        <v>2277</v>
      </c>
      <c r="C49" s="356"/>
      <c r="D49" s="353">
        <v>50</v>
      </c>
      <c r="E49" s="64" t="str">
        <f t="shared" si="1"/>
        <v>FH.FP.50</v>
      </c>
      <c r="F49" s="321" t="s">
        <v>2288</v>
      </c>
      <c r="G49" s="321" t="str">
        <f>VLOOKUP($E49,TaskValues_ref!$E:$Z,3,FALSE)</f>
        <v>Clinical</v>
      </c>
      <c r="H49" s="321" t="str">
        <f>VLOOKUP($E49,TaskValues_ref!$E:$Z,4,FALSE)</f>
        <v>Adult Preventive</v>
      </c>
      <c r="I49" s="321" t="str">
        <f>VLOOKUP($E49,TaskValues_ref!$E:$Z,5,FALSE)</f>
        <v>Family planning</v>
      </c>
      <c r="J49" s="320" t="str">
        <f>VLOOKUP($E49,TaskValues_ref!$E:$Z,6,FALSE)</f>
        <v>15 yo girls</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2169</v>
      </c>
      <c r="B50" s="356" t="s">
        <v>2277</v>
      </c>
      <c r="C50" s="356"/>
      <c r="D50" s="353">
        <v>51</v>
      </c>
      <c r="E50" s="64" t="str">
        <f t="shared" si="1"/>
        <v>FH.FP.51</v>
      </c>
      <c r="F50" s="321" t="s">
        <v>2289</v>
      </c>
      <c r="G50" s="321" t="str">
        <f>VLOOKUP($E50,TaskValues_ref!$E:$Z,3,FALSE)</f>
        <v>Clinical</v>
      </c>
      <c r="H50" s="321" t="str">
        <f>VLOOKUP($E50,TaskValues_ref!$E:$Z,4,FALSE)</f>
        <v>Adult Preventive</v>
      </c>
      <c r="I50" s="321" t="str">
        <f>VLOOKUP($E50,TaskValues_ref!$E:$Z,5,FALSE)</f>
        <v>Family planning</v>
      </c>
      <c r="J50" s="320" t="str">
        <f>VLOOKUP($E50,TaskValues_ref!$E:$Z,6,FALSE)</f>
        <v>15 yo girls</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2169</v>
      </c>
      <c r="B51" s="356" t="s">
        <v>2277</v>
      </c>
      <c r="C51" s="356"/>
      <c r="D51" s="353">
        <v>52</v>
      </c>
      <c r="E51" s="64" t="str">
        <f t="shared" si="1"/>
        <v>FH.FP.52</v>
      </c>
      <c r="F51" s="321" t="s">
        <v>2290</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2169</v>
      </c>
      <c r="B52" s="356" t="s">
        <v>2277</v>
      </c>
      <c r="C52" s="356"/>
      <c r="D52" s="353">
        <v>53</v>
      </c>
      <c r="E52" s="64" t="str">
        <f t="shared" si="1"/>
        <v>FH.FP.53</v>
      </c>
      <c r="F52" s="321" t="s">
        <v>2291</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2169</v>
      </c>
      <c r="B53" s="356" t="s">
        <v>2277</v>
      </c>
      <c r="C53" s="356"/>
      <c r="D53" s="353">
        <v>54</v>
      </c>
      <c r="E53" s="64" t="str">
        <f t="shared" si="1"/>
        <v>FH.FP.54</v>
      </c>
      <c r="F53" s="321" t="s">
        <v>2292</v>
      </c>
      <c r="G53" s="321" t="str">
        <f>VLOOKUP($E53,TaskValues_ref!$E:$Z,3,FALSE)</f>
        <v>Clinical</v>
      </c>
      <c r="H53" s="321" t="str">
        <f>VLOOKUP($E53,TaskValues_ref!$E:$Z,4,FALSE)</f>
        <v>Adult 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2169</v>
      </c>
      <c r="B54" s="356" t="s">
        <v>2277</v>
      </c>
      <c r="C54" s="356"/>
      <c r="D54" s="353">
        <v>55</v>
      </c>
      <c r="E54" s="64" t="str">
        <f t="shared" si="1"/>
        <v>FH.FP.55</v>
      </c>
      <c r="F54" s="321" t="s">
        <v>2314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2169</v>
      </c>
      <c r="B55" s="356" t="s">
        <v>2277</v>
      </c>
      <c r="C55" s="356"/>
      <c r="D55" s="353">
        <v>56</v>
      </c>
      <c r="E55" s="64" t="str">
        <f t="shared" si="1"/>
        <v>FH.FP.56</v>
      </c>
      <c r="F55" s="321" t="s">
        <v>2293</v>
      </c>
      <c r="G55" s="321" t="str">
        <f>VLOOKUP($E55,TaskValues_ref!$E:$Z,3,FALSE)</f>
        <v>Clinical</v>
      </c>
      <c r="H55" s="321" t="str">
        <f>VLOOKUP($E55,TaskValues_ref!$E:$Z,4,FALSE)</f>
        <v>Adult 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2169</v>
      </c>
      <c r="B56" s="356" t="s">
        <v>2277</v>
      </c>
      <c r="C56" s="356"/>
      <c r="D56" s="353">
        <v>57</v>
      </c>
      <c r="E56" s="64" t="str">
        <f t="shared" si="1"/>
        <v>FH.FP.57</v>
      </c>
      <c r="F56" s="321" t="s">
        <v>2294</v>
      </c>
      <c r="G56" s="321" t="str">
        <f>VLOOKUP($E56,TaskValues_ref!$E:$Z,3,FALSE)</f>
        <v>Clinical</v>
      </c>
      <c r="H56" s="321" t="str">
        <f>VLOOKUP($E56,TaskValues_ref!$E:$Z,4,FALSE)</f>
        <v>Adult 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2169</v>
      </c>
      <c r="B57" s="356" t="s">
        <v>2277</v>
      </c>
      <c r="C57" s="356"/>
      <c r="D57" s="353">
        <v>58</v>
      </c>
      <c r="E57" s="64" t="str">
        <f t="shared" si="1"/>
        <v>FH.FP.58</v>
      </c>
      <c r="F57" s="321" t="s">
        <v>2295</v>
      </c>
      <c r="G57" s="321" t="str">
        <f>VLOOKUP($E57,TaskValues_ref!$E:$Z,3,FALSE)</f>
        <v>Clinical</v>
      </c>
      <c r="H57" s="321" t="str">
        <f>VLOOKUP($E57,TaskValues_ref!$E:$Z,4,FALSE)</f>
        <v>Adult 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2169</v>
      </c>
      <c r="B58" s="356" t="s">
        <v>2277</v>
      </c>
      <c r="C58" s="356"/>
      <c r="D58" s="353">
        <v>59</v>
      </c>
      <c r="E58" s="64" t="str">
        <f t="shared" si="1"/>
        <v>FH.FP.59</v>
      </c>
      <c r="F58" s="321" t="s">
        <v>2296</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2169</v>
      </c>
      <c r="B59" s="356" t="s">
        <v>2277</v>
      </c>
      <c r="C59" s="356"/>
      <c r="D59" s="353">
        <v>60</v>
      </c>
      <c r="E59" s="64" t="str">
        <f t="shared" si="1"/>
        <v>FH.FP.60</v>
      </c>
      <c r="F59" s="321" t="s">
        <v>2297</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2169</v>
      </c>
      <c r="B60" s="356" t="s">
        <v>2277</v>
      </c>
      <c r="C60" s="356"/>
      <c r="D60" s="353">
        <v>61</v>
      </c>
      <c r="E60" s="64" t="str">
        <f t="shared" si="1"/>
        <v>FH.FP.61</v>
      </c>
      <c r="F60" s="321" t="s">
        <v>2298</v>
      </c>
      <c r="G60" s="321" t="str">
        <f>VLOOKUP($E60,TaskValues_ref!$E:$Z,3,FALSE)</f>
        <v>Clinical</v>
      </c>
      <c r="H60" s="321" t="str">
        <f>VLOOKUP($E60,TaskValues_ref!$E:$Z,4,FALSE)</f>
        <v>Adult 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2169</v>
      </c>
      <c r="B61" s="356" t="s">
        <v>2277</v>
      </c>
      <c r="C61" s="356"/>
      <c r="D61" s="353">
        <v>62</v>
      </c>
      <c r="E61" s="64" t="str">
        <f t="shared" si="1"/>
        <v>FH.FP.62</v>
      </c>
      <c r="F61" s="321" t="s">
        <v>2313</v>
      </c>
      <c r="G61" s="321" t="str">
        <f>VLOOKUP($E61,TaskValues_ref!$E:$Z,3,FALSE)</f>
        <v>Clinical</v>
      </c>
      <c r="H61" s="321" t="str">
        <f>VLOOKUP($E61,TaskValues_ref!$E:$Z,4,FALSE)</f>
        <v>Adult Acute</v>
      </c>
      <c r="I61" s="321" t="str">
        <f>VLOOKUP($E61,TaskValues_ref!$E:$Z,5,FALSE)</f>
        <v>Sexual health</v>
      </c>
      <c r="J61" s="320" t="str">
        <f>VLOOKUP($E61,TaskValues_ref!$E:$Z,6,FALSE)</f>
        <v>women 15-49</v>
      </c>
      <c r="K61" s="321" t="str">
        <f>VLOOKUP($E61,TaskValues_ref!$E:$Z,10,FALSE)</f>
        <v>National</v>
      </c>
      <c r="L61" s="195" t="str">
        <f>IF(VLOOKUP($E61,TaskValues_ref!$E:$Z,11,FALSE)=0,"",VLOOKUP($E61,TaskValues_ref!$E:$Z,11,FALSE))</f>
        <v/>
      </c>
      <c r="M61" s="321" t="str">
        <f>IF(VLOOKUP($E61,TaskValues_ref!$E:$Z,13,FALSE)=0,"",VLOOKUP($E61,TaskValues_ref!$E:$Z,13,FALSE))</f>
        <v/>
      </c>
      <c r="N61" s="89">
        <f>IF(VLOOKUP($E61,TaskValues_ref!$E:$Z,15,FALSE)=0,"",VLOOKUP($E61,TaskValues_ref!$E:$Z,15,FALSE))</f>
        <v>1</v>
      </c>
      <c r="O61">
        <f>IF(VLOOKUP($E61,TaskValues_ref!$E:$Z,16,FALSE)=0,"",VLOOKUP($E61,TaskValues_ref!$E:$Z,16,FALSE))</f>
        <v>1</v>
      </c>
      <c r="P61" t="str">
        <f>IF(VLOOKUP($E61,TaskValues_ref!$E:$Z,17,FALSE)=0,"",VLOOKUP($E61,TaskValues_ref!$E:$Z,17,FALSE))</f>
        <v/>
      </c>
      <c r="Q61">
        <f>IF(VLOOKUP($E61,TaskValues_ref!$E:$Z,18,FALSE)=0,"",VLOOKUP($E61,TaskValues_ref!$E:$Z,18,FALSE))</f>
        <v>15</v>
      </c>
      <c r="R61" t="str">
        <f>IF(VLOOKUP($E61,TaskValues_ref!$E:$Z,19,FALSE)=0,"",VLOOKUP($E61,TaskValues_ref!$E:$Z,19,FALSE))</f>
        <v/>
      </c>
      <c r="S61" t="str">
        <f>IF(VLOOKUP($E61,TaskValues_ref!$E:$Z,20,FALSE)=0,"",VLOOKUP($E61,TaskValues_ref!$E:$Z,20,FALSE))</f>
        <v/>
      </c>
    </row>
    <row r="62" spans="1:19" x14ac:dyDescent="0.35">
      <c r="A62" s="355" t="s">
        <v>2169</v>
      </c>
      <c r="B62" s="356" t="s">
        <v>70</v>
      </c>
      <c r="C62" s="356"/>
      <c r="D62" s="353">
        <v>64</v>
      </c>
      <c r="E62" s="64" t="str">
        <f>_xlfn.CONCAT("FH.Ntr.",D62)</f>
        <v>FH.Ntr.64</v>
      </c>
      <c r="F62" s="321" t="s">
        <v>2315</v>
      </c>
      <c r="G62" s="321" t="str">
        <f>VLOOKUP($E62,TaskValues_ref!$E:$Z,3,FALSE)</f>
        <v>Clinical</v>
      </c>
      <c r="H62" s="321" t="str">
        <f>VLOOKUP($E62,TaskValues_ref!$E:$Z,4,FALSE)</f>
        <v>Child Preventive</v>
      </c>
      <c r="I62" s="321" t="str">
        <f>VLOOKUP($E62,TaskValues_ref!$E:$Z,5,FALSE)</f>
        <v>Nutrition</v>
      </c>
      <c r="J62" s="320" t="str">
        <f>VLOOKUP($E62,TaskValues_ref!$E:$Z,6,FALSE)</f>
        <v>births</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2169</v>
      </c>
      <c r="B63" s="356" t="s">
        <v>70</v>
      </c>
      <c r="C63" s="356"/>
      <c r="D63" s="353">
        <v>65</v>
      </c>
      <c r="E63" s="64" t="str">
        <f>_xlfn.CONCAT("FH.Ntr.",D63)</f>
        <v>FH.Ntr.65</v>
      </c>
      <c r="F63" s="321" t="s">
        <v>2316</v>
      </c>
      <c r="G63" s="321" t="str">
        <f>VLOOKUP($E63,TaskValues_ref!$E:$Z,3,FALSE)</f>
        <v>Clinical</v>
      </c>
      <c r="H63" s="321" t="str">
        <f>VLOOKUP($E63,TaskValues_ref!$E:$Z,4,FALSE)</f>
        <v>Child Preventive</v>
      </c>
      <c r="I63" s="321" t="str">
        <f>VLOOKUP($E63,TaskValues_ref!$E:$Z,5,FALSE)</f>
        <v>Nutrition</v>
      </c>
      <c r="J63" s="320" t="str">
        <f>VLOOKUP($E63,TaskValues_ref!$E:$Z,6,FALSE)</f>
        <v>births</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2169</v>
      </c>
      <c r="B64" s="356" t="s">
        <v>70</v>
      </c>
      <c r="C64" s="356"/>
      <c r="D64" s="353">
        <v>66</v>
      </c>
      <c r="E64" s="64" t="str">
        <f>_xlfn.CONCAT("FH.Ntr.",D64)</f>
        <v>FH.Ntr.66</v>
      </c>
      <c r="F64" s="321" t="s">
        <v>2317</v>
      </c>
      <c r="G64" s="321" t="str">
        <f>VLOOKUP($E64,TaskValues_ref!$E:$Z,3,FALSE)</f>
        <v>Clinical</v>
      </c>
      <c r="H64" s="321" t="str">
        <f>VLOOKUP($E64,TaskValues_ref!$E:$Z,4,FALSE)</f>
        <v>Child Preventive</v>
      </c>
      <c r="I64" s="321" t="str">
        <f>VLOOKUP($E64,TaskValues_ref!$E:$Z,5,FALSE)</f>
        <v>Nutrition</v>
      </c>
      <c r="J64" s="320" t="str">
        <f>VLOOKUP($E64,TaskValues_ref!$E:$Z,6,FALSE)</f>
        <v>births</v>
      </c>
      <c r="K64" s="321" t="str">
        <f>VLOOKUP($E64,TaskValues_ref!$E:$Z,10,FALSE)</f>
        <v>National</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2169</v>
      </c>
      <c r="B65" s="356" t="s">
        <v>70</v>
      </c>
      <c r="C65" s="356"/>
      <c r="D65" s="353">
        <v>67</v>
      </c>
      <c r="E65" s="64" t="str">
        <f>_xlfn.CONCAT("FH.Ntr.",D65)</f>
        <v>FH.Ntr.67</v>
      </c>
      <c r="F65" s="321" t="s">
        <v>2318</v>
      </c>
      <c r="G65" s="321" t="str">
        <f>VLOOKUP($E65,TaskValues_ref!$E:$Z,3,FALSE)</f>
        <v>Clinical</v>
      </c>
      <c r="H65" s="321" t="str">
        <f>VLOOKUP($E65,TaskValues_ref!$E:$Z,4,FALSE)</f>
        <v>Adult Acute</v>
      </c>
      <c r="I65" s="321" t="str">
        <f>VLOOKUP($E65,TaskValues_ref!$E:$Z,5,FALSE)</f>
        <v>Nutrition</v>
      </c>
      <c r="J65" s="320" t="str">
        <f>VLOOKUP($E65,TaskValues_ref!$E:$Z,6,FALSE)</f>
        <v>births</v>
      </c>
      <c r="K65" s="321" t="str">
        <f>VLOOKUP($E65,TaskValues_ref!$E:$Z,10,FALSE)</f>
        <v>National</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2169</v>
      </c>
      <c r="B66" s="356" t="s">
        <v>70</v>
      </c>
      <c r="C66" s="356"/>
      <c r="D66" s="353">
        <v>68</v>
      </c>
      <c r="E66" s="64" t="str">
        <f>_xlfn.CONCAT("FH.Ntr.",D66)</f>
        <v>FH.Ntr.68</v>
      </c>
      <c r="F66" s="321" t="s">
        <v>2319</v>
      </c>
      <c r="G66" s="321" t="str">
        <f>VLOOKUP($E66,TaskValues_ref!$E:$Z,3,FALSE)</f>
        <v>Clinical</v>
      </c>
      <c r="H66" s="321" t="str">
        <f>VLOOKUP($E66,TaskValues_ref!$E:$Z,4,FALSE)</f>
        <v>Adult 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2169</v>
      </c>
      <c r="B67" s="356" t="s">
        <v>70</v>
      </c>
      <c r="C67" s="356"/>
      <c r="D67" s="372"/>
      <c r="E67" s="265" t="s">
        <v>2638</v>
      </c>
      <c r="F67" s="321" t="s">
        <v>2553</v>
      </c>
      <c r="G67" s="321" t="str">
        <f>VLOOKUP($E67,TaskValues_ref!$E:$Z,3,FALSE)</f>
        <v>Clinical</v>
      </c>
      <c r="H67" s="321" t="str">
        <f>VLOOKUP($E67,TaskValues_ref!$E:$Z,4,FALSE)</f>
        <v>Child 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2169</v>
      </c>
      <c r="B68" s="356" t="s">
        <v>70</v>
      </c>
      <c r="C68" s="356"/>
      <c r="D68" s="372"/>
      <c r="E68" s="265" t="s">
        <v>2551</v>
      </c>
      <c r="F68" s="321" t="s">
        <v>2554</v>
      </c>
      <c r="G68" s="321" t="str">
        <f>VLOOKUP($E68,TaskValues_ref!$E:$Z,3,FALSE)</f>
        <v>Clinical</v>
      </c>
      <c r="H68" s="321" t="str">
        <f>VLOOKUP($E68,TaskValues_ref!$E:$Z,4,FALSE)</f>
        <v>Child 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2169</v>
      </c>
      <c r="B69" s="356" t="s">
        <v>70</v>
      </c>
      <c r="C69" s="356"/>
      <c r="D69" s="372"/>
      <c r="E69" s="265" t="s">
        <v>2552</v>
      </c>
      <c r="F69" s="321" t="s">
        <v>2555</v>
      </c>
      <c r="G69" s="321" t="str">
        <f>VLOOKUP($E69,TaskValues_ref!$E:$Z,3,FALSE)</f>
        <v>Clinical</v>
      </c>
      <c r="H69" s="321" t="str">
        <f>VLOOKUP($E69,TaskValues_ref!$E:$Z,4,FALSE)</f>
        <v>Adult 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2169</v>
      </c>
      <c r="B70" s="356" t="s">
        <v>70</v>
      </c>
      <c r="C70" s="356"/>
      <c r="D70" s="372">
        <v>70</v>
      </c>
      <c r="E70" s="64" t="str">
        <f t="shared" ref="E70:E86" si="2">_xlfn.CONCAT("FH.Ntr.",D70)</f>
        <v>FH.Ntr.70</v>
      </c>
      <c r="F70" s="321" t="s">
        <v>2321</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2169</v>
      </c>
      <c r="B71" s="356" t="s">
        <v>70</v>
      </c>
      <c r="C71" s="356"/>
      <c r="D71" s="372">
        <v>71</v>
      </c>
      <c r="E71" s="64" t="str">
        <f t="shared" si="2"/>
        <v>FH.Ntr.71</v>
      </c>
      <c r="F71" s="321" t="s">
        <v>2322</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2169</v>
      </c>
      <c r="B72" s="356" t="s">
        <v>70</v>
      </c>
      <c r="C72" s="356"/>
      <c r="D72" s="372">
        <v>72</v>
      </c>
      <c r="E72" s="64" t="str">
        <f t="shared" si="2"/>
        <v>FH.Ntr.72</v>
      </c>
      <c r="F72" s="321" t="s">
        <v>2323</v>
      </c>
      <c r="G72" s="321" t="str">
        <f>VLOOKUP($E72,TaskValues_ref!$E:$Z,3,FALSE)</f>
        <v>Clinical</v>
      </c>
      <c r="H72" s="321" t="str">
        <f>VLOOKUP($E72,TaskValues_ref!$E:$Z,4,FALSE)</f>
        <v>Adult 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2169</v>
      </c>
      <c r="B73" s="356" t="s">
        <v>70</v>
      </c>
      <c r="C73" s="356"/>
      <c r="D73" s="372">
        <v>73</v>
      </c>
      <c r="E73" s="64" t="str">
        <f t="shared" si="2"/>
        <v>FH.Ntr.73</v>
      </c>
      <c r="F73" s="321" t="s">
        <v>2324</v>
      </c>
      <c r="G73" s="321" t="str">
        <f>VLOOKUP($E73,TaskValues_ref!$E:$Z,3,FALSE)</f>
        <v>Clinical</v>
      </c>
      <c r="H73" s="321" t="str">
        <f>VLOOKUP($E73,TaskValues_ref!$E:$Z,4,FALSE)</f>
        <v>Adult Preventive</v>
      </c>
      <c r="I73" s="321" t="str">
        <f>VLOOKUP($E73,TaskValues_ref!$E:$Z,5,FALSE)</f>
        <v>Nutrition</v>
      </c>
      <c r="J73" s="320" t="str">
        <f>VLOOKUP($E73,TaskValues_ref!$E:$Z,6,FALSE)</f>
        <v>adults 18+</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2169</v>
      </c>
      <c r="B74" s="356" t="s">
        <v>70</v>
      </c>
      <c r="C74" s="356"/>
      <c r="D74" s="372">
        <v>74</v>
      </c>
      <c r="E74" s="64" t="str">
        <f t="shared" si="2"/>
        <v>FH.Ntr.74</v>
      </c>
      <c r="F74" s="321" t="s">
        <v>2325</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2169</v>
      </c>
      <c r="B75" s="356" t="s">
        <v>70</v>
      </c>
      <c r="C75" s="356"/>
      <c r="D75" s="372">
        <v>75</v>
      </c>
      <c r="E75" s="64" t="str">
        <f t="shared" si="2"/>
        <v>FH.Ntr.75</v>
      </c>
      <c r="F75" s="321" t="s">
        <v>2326</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2169</v>
      </c>
      <c r="B76" s="356" t="s">
        <v>70</v>
      </c>
      <c r="C76" s="356"/>
      <c r="D76" s="372">
        <v>76</v>
      </c>
      <c r="E76" s="64" t="str">
        <f t="shared" si="2"/>
        <v>FH.Ntr.76</v>
      </c>
      <c r="F76" s="321" t="s">
        <v>2327</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2169</v>
      </c>
      <c r="B77" s="356" t="s">
        <v>70</v>
      </c>
      <c r="C77" s="356"/>
      <c r="D77" s="372">
        <v>77</v>
      </c>
      <c r="E77" s="64" t="str">
        <f t="shared" si="2"/>
        <v>FH.Ntr.77</v>
      </c>
      <c r="F77" s="321" t="s">
        <v>2328</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2169</v>
      </c>
      <c r="B78" s="356" t="s">
        <v>70</v>
      </c>
      <c r="C78" s="356"/>
      <c r="D78" s="372">
        <v>78</v>
      </c>
      <c r="E78" s="64" t="str">
        <f t="shared" si="2"/>
        <v>FH.Ntr.78</v>
      </c>
      <c r="F78" s="321" t="s">
        <v>2329</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2169</v>
      </c>
      <c r="B79" s="356" t="s">
        <v>70</v>
      </c>
      <c r="C79" s="356"/>
      <c r="D79" s="372">
        <v>79</v>
      </c>
      <c r="E79" s="64" t="str">
        <f t="shared" si="2"/>
        <v>FH.Ntr.79</v>
      </c>
      <c r="F79" s="321" t="s">
        <v>2330</v>
      </c>
      <c r="G79" s="321" t="str">
        <f>VLOOKUP($E79,TaskValues_ref!$E:$Z,3,FALSE)</f>
        <v>Clinical</v>
      </c>
      <c r="H79" s="321" t="str">
        <f>VLOOKUP($E79,TaskValues_ref!$E:$Z,4,FALSE)</f>
        <v>Child Preventive</v>
      </c>
      <c r="I79" s="321" t="str">
        <f>VLOOKUP($E79,TaskValues_ref!$E:$Z,5,FALSE)</f>
        <v>Nutrition</v>
      </c>
      <c r="J79" s="320" t="str">
        <f>VLOOKUP($E79,TaskValues_ref!$E:$Z,6,FALSE)</f>
        <v>births</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2169</v>
      </c>
      <c r="B80" s="356" t="s">
        <v>70</v>
      </c>
      <c r="C80" s="356"/>
      <c r="D80" s="372">
        <v>80</v>
      </c>
      <c r="E80" s="64" t="str">
        <f t="shared" si="2"/>
        <v>FH.Ntr.80</v>
      </c>
      <c r="F80" s="321" t="s">
        <v>2331</v>
      </c>
      <c r="G80" s="321" t="str">
        <f>VLOOKUP($E80,TaskValues_ref!$E:$Z,3,FALSE)</f>
        <v>Clinical</v>
      </c>
      <c r="H80" s="321" t="str">
        <f>VLOOKUP($E80,TaskValues_ref!$E:$Z,4,FALSE)</f>
        <v>Child Acute</v>
      </c>
      <c r="I80" s="321" t="str">
        <f>VLOOKUP($E80,TaskValues_ref!$E:$Z,5,FALSE)</f>
        <v>Nutrition</v>
      </c>
      <c r="J80" s="320" t="str">
        <f>VLOOKUP($E80,TaskValues_ref!$E:$Z,6,FALSE)</f>
        <v>1-4</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2169</v>
      </c>
      <c r="B81" s="356" t="s">
        <v>70</v>
      </c>
      <c r="C81" s="356"/>
      <c r="D81" s="372">
        <v>81</v>
      </c>
      <c r="E81" s="64" t="str">
        <f t="shared" si="2"/>
        <v>FH.Ntr.81</v>
      </c>
      <c r="F81" s="321" t="s">
        <v>2332</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2169</v>
      </c>
      <c r="B82" s="356" t="s">
        <v>70</v>
      </c>
      <c r="C82" s="356"/>
      <c r="D82" s="372">
        <v>82</v>
      </c>
      <c r="E82" s="64" t="str">
        <f t="shared" si="2"/>
        <v>FH.Ntr.82</v>
      </c>
      <c r="F82" s="321" t="s">
        <v>2333</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2169</v>
      </c>
      <c r="B83" s="356" t="s">
        <v>70</v>
      </c>
      <c r="C83" s="356"/>
      <c r="D83" s="372">
        <v>83</v>
      </c>
      <c r="E83" s="64" t="str">
        <f t="shared" si="2"/>
        <v>FH.Ntr.83</v>
      </c>
      <c r="F83" s="321" t="s">
        <v>2335</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2169</v>
      </c>
      <c r="B84" s="356" t="s">
        <v>70</v>
      </c>
      <c r="C84" s="356"/>
      <c r="D84" s="372">
        <v>84</v>
      </c>
      <c r="E84" s="64" t="str">
        <f t="shared" si="2"/>
        <v>FH.Ntr.84</v>
      </c>
      <c r="F84" s="321" t="s">
        <v>2334</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2169</v>
      </c>
      <c r="B85" s="356" t="s">
        <v>70</v>
      </c>
      <c r="C85" s="356"/>
      <c r="D85" s="372">
        <v>85</v>
      </c>
      <c r="E85" s="64" t="str">
        <f t="shared" si="2"/>
        <v>FH.Ntr.85</v>
      </c>
      <c r="F85" s="321" t="s">
        <v>2336</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2169</v>
      </c>
      <c r="B86" s="356" t="s">
        <v>70</v>
      </c>
      <c r="C86" s="356"/>
      <c r="D86" s="372">
        <v>86</v>
      </c>
      <c r="E86" s="64" t="str">
        <f t="shared" si="2"/>
        <v>FH.Ntr.86</v>
      </c>
      <c r="F86" s="321" t="s">
        <v>2337</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2350</v>
      </c>
      <c r="B87" s="357" t="s">
        <v>2348</v>
      </c>
      <c r="C87" s="357" t="s">
        <v>2349</v>
      </c>
      <c r="D87" s="66">
        <v>94</v>
      </c>
      <c r="E87" s="64" t="str">
        <f t="shared" ref="E87:E92" si="3">_xlfn.CONCAT("DPC.STI.",D87)</f>
        <v>DPC.STI.94</v>
      </c>
      <c r="F87" s="319" t="s">
        <v>2352</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2350</v>
      </c>
      <c r="B88" s="357" t="s">
        <v>2348</v>
      </c>
      <c r="C88" s="357" t="s">
        <v>2349</v>
      </c>
      <c r="D88" s="66">
        <v>95</v>
      </c>
      <c r="E88" s="64" t="str">
        <f t="shared" si="3"/>
        <v>DPC.STI.95</v>
      </c>
      <c r="F88" s="319" t="s">
        <v>2353</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2350</v>
      </c>
      <c r="B89" s="357" t="s">
        <v>2348</v>
      </c>
      <c r="C89" s="357" t="s">
        <v>2349</v>
      </c>
      <c r="D89" s="66">
        <v>96</v>
      </c>
      <c r="E89" s="64" t="str">
        <f t="shared" si="3"/>
        <v>DPC.STI.96</v>
      </c>
      <c r="F89" s="321" t="s">
        <v>2354</v>
      </c>
      <c r="G89" s="321" t="str">
        <f>VLOOKUP($E89,TaskValues_ref!$E:$Z,3,FALSE)</f>
        <v>Clinical</v>
      </c>
      <c r="H89" s="321" t="str">
        <f>VLOOKUP($E89,TaskValues_ref!$E:$Z,4,FALSE)</f>
        <v>Adult 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2350</v>
      </c>
      <c r="B90" s="357" t="s">
        <v>2348</v>
      </c>
      <c r="C90" s="357" t="s">
        <v>2349</v>
      </c>
      <c r="D90" s="66">
        <v>97</v>
      </c>
      <c r="E90" s="64" t="str">
        <f t="shared" si="3"/>
        <v>DPC.STI.97</v>
      </c>
      <c r="F90" s="321" t="s">
        <v>2358</v>
      </c>
      <c r="G90" s="321" t="str">
        <f>VLOOKUP($E90,TaskValues_ref!$E:$Z,3,FALSE)</f>
        <v>Clinical</v>
      </c>
      <c r="H90" s="321" t="str">
        <f>VLOOKUP($E90,TaskValues_ref!$E:$Z,4,FALSE)</f>
        <v>Adult Acute</v>
      </c>
      <c r="I90" s="321" t="str">
        <f>VLOOKUP($E90,TaskValues_ref!$E:$Z,5,FALSE)</f>
        <v>HIV</v>
      </c>
      <c r="J90" s="320" t="str">
        <f>VLOOKUP($E90,TaskValues_ref!$E:$Z,6,FALSE)</f>
        <v>adults 18+</v>
      </c>
      <c r="K90" s="321" t="str">
        <f>VLOOKUP($E90,TaskValues_ref!$E:$Z,10,FALSE)</f>
        <v>National</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2350</v>
      </c>
      <c r="B91" s="357" t="s">
        <v>2348</v>
      </c>
      <c r="C91" s="357" t="s">
        <v>2349</v>
      </c>
      <c r="D91" s="66">
        <v>98</v>
      </c>
      <c r="E91" s="64" t="str">
        <f t="shared" si="3"/>
        <v>DPC.STI.98</v>
      </c>
      <c r="F91" s="321" t="s">
        <v>2359</v>
      </c>
      <c r="G91" s="321" t="str">
        <f>VLOOKUP($E91,TaskValues_ref!$E:$Z,3,FALSE)</f>
        <v>Clinical</v>
      </c>
      <c r="H91" s="321" t="str">
        <f>VLOOKUP($E91,TaskValues_ref!$E:$Z,4,FALSE)</f>
        <v>Adult Acute</v>
      </c>
      <c r="I91" s="321" t="str">
        <f>VLOOKUP($E91,TaskValues_ref!$E:$Z,5,FALSE)</f>
        <v>HIV</v>
      </c>
      <c r="J91" s="320" t="str">
        <f>VLOOKUP($E91,TaskValues_ref!$E:$Z,6,FALSE)</f>
        <v>adults 18+</v>
      </c>
      <c r="K91" s="321" t="str">
        <f>VLOOKUP($E91,TaskValues_ref!$E:$Z,10,FALSE)</f>
        <v>National</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2350</v>
      </c>
      <c r="B92" s="357" t="s">
        <v>2348</v>
      </c>
      <c r="C92" s="357" t="s">
        <v>2349</v>
      </c>
      <c r="D92" s="66">
        <v>99</v>
      </c>
      <c r="E92" s="64" t="str">
        <f t="shared" si="3"/>
        <v>DPC.STI.99</v>
      </c>
      <c r="F92" s="321" t="s">
        <v>2355</v>
      </c>
      <c r="G92" s="321" t="str">
        <f>VLOOKUP($E92,TaskValues_ref!$E:$Z,3,FALSE)</f>
        <v>Clinical</v>
      </c>
      <c r="H92" s="321" t="str">
        <f>VLOOKUP($E92,TaskValues_ref!$E:$Z,4,FALSE)</f>
        <v>Adult 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2350</v>
      </c>
      <c r="B93" s="357" t="s">
        <v>2348</v>
      </c>
      <c r="C93" s="357" t="s">
        <v>69</v>
      </c>
      <c r="D93" s="66">
        <v>102</v>
      </c>
      <c r="E93" s="64" t="str">
        <f>_xlfn.CONCAT("DPC.Mlr.",D93)</f>
        <v>DPC.Mlr.102</v>
      </c>
      <c r="F93" s="321" t="s">
        <v>2363</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10</v>
      </c>
      <c r="R93" t="str">
        <f>IF(VLOOKUP($E93,TaskValues_ref!$E:$Z,19,FALSE)=0,"",VLOOKUP($E93,TaskValues_ref!$E:$Z,19,FALSE))</f>
        <v/>
      </c>
      <c r="S93" t="str">
        <f>IF(VLOOKUP($E93,TaskValues_ref!$E:$Z,20,FALSE)=0,"",VLOOKUP($E93,TaskValues_ref!$E:$Z,20,FALSE))</f>
        <v/>
      </c>
    </row>
    <row r="94" spans="1:19" x14ac:dyDescent="0.35">
      <c r="A94" s="357" t="s">
        <v>2350</v>
      </c>
      <c r="B94" s="357" t="s">
        <v>2348</v>
      </c>
      <c r="C94" s="357" t="s">
        <v>69</v>
      </c>
      <c r="D94" s="66">
        <v>103</v>
      </c>
      <c r="E94" s="64" t="s">
        <v>2367</v>
      </c>
      <c r="F94" s="321" t="s">
        <v>2372</v>
      </c>
      <c r="G94" s="321" t="str">
        <f>VLOOKUP($E94,TaskValues_ref!$E:$Z,3,FALSE)</f>
        <v>Clinical</v>
      </c>
      <c r="H94" s="321" t="str">
        <f>VLOOKUP($E94,TaskValues_ref!$E:$Z,4,FALSE)</f>
        <v>Adult 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2350</v>
      </c>
      <c r="B95" s="357" t="s">
        <v>2348</v>
      </c>
      <c r="C95" s="357" t="s">
        <v>69</v>
      </c>
      <c r="D95" s="66">
        <v>103</v>
      </c>
      <c r="E95" s="64" t="s">
        <v>2368</v>
      </c>
      <c r="F95" s="321" t="s">
        <v>2373</v>
      </c>
      <c r="G95" s="321" t="str">
        <f>VLOOKUP($E95,TaskValues_ref!$E:$Z,3,FALSE)</f>
        <v>Clinical</v>
      </c>
      <c r="H95" s="321" t="str">
        <f>VLOOKUP($E95,TaskValues_ref!$E:$Z,4,FALSE)</f>
        <v>Child 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2350</v>
      </c>
      <c r="B96" s="357" t="s">
        <v>2348</v>
      </c>
      <c r="C96" s="357" t="s">
        <v>69</v>
      </c>
      <c r="D96" s="66">
        <v>103</v>
      </c>
      <c r="E96" s="64" t="s">
        <v>2371</v>
      </c>
      <c r="F96" s="321" t="s">
        <v>2374</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2350</v>
      </c>
      <c r="B97" s="357" t="s">
        <v>2348</v>
      </c>
      <c r="C97" s="357" t="s">
        <v>69</v>
      </c>
      <c r="D97" s="66">
        <v>104</v>
      </c>
      <c r="E97" s="64" t="s">
        <v>2369</v>
      </c>
      <c r="F97" s="321" t="s">
        <v>2375</v>
      </c>
      <c r="G97" s="321" t="str">
        <f>VLOOKUP($E97,TaskValues_ref!$E:$Z,3,FALSE)</f>
        <v>Clinical</v>
      </c>
      <c r="H97" s="321" t="str">
        <f>VLOOKUP($E97,TaskValues_ref!$E:$Z,4,FALSE)</f>
        <v>Adult 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2350</v>
      </c>
      <c r="B98" s="357" t="s">
        <v>2348</v>
      </c>
      <c r="C98" s="357" t="s">
        <v>69</v>
      </c>
      <c r="D98" s="66">
        <v>104</v>
      </c>
      <c r="E98" s="64" t="s">
        <v>2370</v>
      </c>
      <c r="F98" s="321" t="s">
        <v>2376</v>
      </c>
      <c r="G98" s="321" t="str">
        <f>VLOOKUP($E98,TaskValues_ref!$E:$Z,3,FALSE)</f>
        <v>Clinical</v>
      </c>
      <c r="H98" s="321" t="str">
        <f>VLOOKUP($E98,TaskValues_ref!$E:$Z,4,FALSE)</f>
        <v>Child 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2350</v>
      </c>
      <c r="B99" s="357" t="s">
        <v>2348</v>
      </c>
      <c r="C99" s="357" t="s">
        <v>69</v>
      </c>
      <c r="D99" s="66">
        <v>105</v>
      </c>
      <c r="E99" s="64" t="str">
        <f>_xlfn.CONCAT("DPC.Mlr.",D99)</f>
        <v>DPC.Mlr.105</v>
      </c>
      <c r="F99" s="321" t="s">
        <v>2364</v>
      </c>
      <c r="G99" s="321" t="str">
        <f>VLOOKUP($E99,TaskValues_ref!$E:$Z,3,FALSE)</f>
        <v>Surveillance</v>
      </c>
      <c r="H99" s="321" t="str">
        <f>VLOOKUP($E99,TaskValues_ref!$E:$Z,4,FALSE)</f>
        <v>Public Health</v>
      </c>
      <c r="I99" s="321" t="str">
        <f>VLOOKUP($E99,TaskValues_ref!$E:$Z,5,FALSE)</f>
        <v>Malaria</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2350</v>
      </c>
      <c r="B100" s="357" t="s">
        <v>2348</v>
      </c>
      <c r="C100" s="357" t="s">
        <v>69</v>
      </c>
      <c r="D100" s="66">
        <v>106</v>
      </c>
      <c r="E100" s="64" t="str">
        <f>_xlfn.CONCAT("DPC.Mlr.",D100)</f>
        <v>DPC.Mlr.106</v>
      </c>
      <c r="F100" s="321" t="s">
        <v>2353</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2350</v>
      </c>
      <c r="B101" s="357" t="s">
        <v>2348</v>
      </c>
      <c r="C101" s="357" t="s">
        <v>69</v>
      </c>
      <c r="D101" s="66">
        <v>107</v>
      </c>
      <c r="E101" s="64" t="str">
        <f>_xlfn.CONCAT("DPC.Mlr.",D101)</f>
        <v>DPC.Mlr.107</v>
      </c>
      <c r="F101" s="321" t="s">
        <v>2256</v>
      </c>
      <c r="G101" s="321" t="str">
        <f>VLOOKUP($E101,TaskValues_ref!$E:$Z,3,FALSE)</f>
        <v>Surveillance</v>
      </c>
      <c r="H101" s="321" t="str">
        <f>VLOOKUP($E101,TaskValues_ref!$E:$Z,4,FALSE)</f>
        <v>Public Health</v>
      </c>
      <c r="I101" s="321" t="str">
        <f>VLOOKUP($E101,TaskValues_ref!$E:$Z,5,FALSE)</f>
        <v>Malaria</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2350</v>
      </c>
      <c r="B102" s="357" t="s">
        <v>2348</v>
      </c>
      <c r="C102" s="357" t="s">
        <v>2380</v>
      </c>
      <c r="D102" s="66">
        <v>108</v>
      </c>
      <c r="E102" s="64" t="s">
        <v>2386</v>
      </c>
      <c r="F102" s="321" t="s">
        <v>2388</v>
      </c>
      <c r="G102" s="321" t="str">
        <f>VLOOKUP($E102,TaskValues_ref!$E:$Z,3,FALSE)</f>
        <v>Clinical</v>
      </c>
      <c r="H102" s="321" t="str">
        <f>VLOOKUP($E102,TaskValues_ref!$E:$Z,4,FALSE)</f>
        <v>Adult 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2350</v>
      </c>
      <c r="B103" s="357" t="s">
        <v>2348</v>
      </c>
      <c r="C103" s="357" t="s">
        <v>2380</v>
      </c>
      <c r="D103" s="66">
        <v>108</v>
      </c>
      <c r="E103" s="64" t="s">
        <v>2387</v>
      </c>
      <c r="F103" s="321" t="s">
        <v>2389</v>
      </c>
      <c r="G103" s="321" t="str">
        <f>VLOOKUP($E103,TaskValues_ref!$E:$Z,3,FALSE)</f>
        <v>Clinical</v>
      </c>
      <c r="H103" s="321" t="str">
        <f>VLOOKUP($E103,TaskValues_ref!$E:$Z,4,FALSE)</f>
        <v>Adult 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2350</v>
      </c>
      <c r="B104" s="357" t="s">
        <v>2348</v>
      </c>
      <c r="C104" s="357" t="s">
        <v>2380</v>
      </c>
      <c r="D104" s="66">
        <v>109</v>
      </c>
      <c r="E104" s="64" t="str">
        <f>_xlfn.CONCAT("DPC.TB.",D104)</f>
        <v>DPC.TB.109</v>
      </c>
      <c r="F104" s="321" t="s">
        <v>2382</v>
      </c>
      <c r="G104" s="321" t="str">
        <f>VLOOKUP($E104,TaskValues_ref!$E:$Z,3,FALSE)</f>
        <v>Clinical</v>
      </c>
      <c r="H104" s="321" t="str">
        <f>VLOOKUP($E104,TaskValues_ref!$E:$Z,4,FALSE)</f>
        <v>Adult 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2350</v>
      </c>
      <c r="B105" s="357" t="s">
        <v>2348</v>
      </c>
      <c r="C105" s="357" t="s">
        <v>2380</v>
      </c>
      <c r="D105" s="66">
        <v>110</v>
      </c>
      <c r="E105" s="64" t="str">
        <f>_xlfn.CONCAT("DPC.TB.",D105)</f>
        <v>DPC.TB.110</v>
      </c>
      <c r="F105" s="321" t="s">
        <v>2383</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2350</v>
      </c>
      <c r="B106" s="357" t="s">
        <v>2391</v>
      </c>
      <c r="C106" s="357" t="s">
        <v>2392</v>
      </c>
      <c r="D106" s="66">
        <v>112</v>
      </c>
      <c r="E106" s="64" t="s">
        <v>2396</v>
      </c>
      <c r="F106" s="319" t="s">
        <v>2393</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2350</v>
      </c>
      <c r="B107" s="357" t="s">
        <v>2391</v>
      </c>
      <c r="C107" s="357" t="s">
        <v>2392</v>
      </c>
      <c r="D107" s="66">
        <v>113</v>
      </c>
      <c r="E107" s="64" t="s">
        <v>2397</v>
      </c>
      <c r="F107" s="319" t="s">
        <v>2394</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2350</v>
      </c>
      <c r="B108" s="357" t="s">
        <v>2391</v>
      </c>
      <c r="C108" s="357" t="s">
        <v>2392</v>
      </c>
      <c r="D108" s="66">
        <v>114</v>
      </c>
      <c r="E108" s="64" t="s">
        <v>2398</v>
      </c>
      <c r="F108" s="319" t="s">
        <v>2395</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2350</v>
      </c>
      <c r="B109" s="357" t="s">
        <v>2391</v>
      </c>
      <c r="C109" s="357" t="s">
        <v>2399</v>
      </c>
      <c r="D109" s="66">
        <v>115</v>
      </c>
      <c r="E109" s="64" t="str">
        <f>_xlfn.CONCAT("DPC.Cncr.",D109)</f>
        <v>DPC.Cncr.115</v>
      </c>
      <c r="F109" s="321" t="s">
        <v>2400</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2350</v>
      </c>
      <c r="B110" s="357" t="s">
        <v>2391</v>
      </c>
      <c r="C110" s="357" t="s">
        <v>2399</v>
      </c>
      <c r="D110" s="66">
        <v>117</v>
      </c>
      <c r="E110" s="64" t="str">
        <f>_xlfn.CONCAT("DPC.Cncr.",D110)</f>
        <v>DPC.Cncr.117</v>
      </c>
      <c r="F110" s="321" t="s">
        <v>2401</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2350</v>
      </c>
      <c r="B111" s="357" t="s">
        <v>2391</v>
      </c>
      <c r="C111" s="357" t="s">
        <v>2399</v>
      </c>
      <c r="D111" s="66">
        <v>118</v>
      </c>
      <c r="E111" s="64" t="str">
        <f>_xlfn.CONCAT("DPC.Cncr.",D111)</f>
        <v>DPC.Cncr.118</v>
      </c>
      <c r="F111" s="321" t="s">
        <v>2402</v>
      </c>
      <c r="G111" s="321" t="str">
        <f>VLOOKUP($E111,TaskValues_ref!$E:$Z,3,FALSE)</f>
        <v>Clinical</v>
      </c>
      <c r="H111" s="321" t="str">
        <f>VLOOKUP($E111,TaskValues_ref!$E:$Z,4,FALSE)</f>
        <v>Adult 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2350</v>
      </c>
      <c r="B112" s="357" t="s">
        <v>2391</v>
      </c>
      <c r="C112" s="357" t="s">
        <v>2399</v>
      </c>
      <c r="D112" s="66">
        <v>119</v>
      </c>
      <c r="E112" s="64" t="str">
        <f>_xlfn.CONCAT("DPC.Cncr.",D112)</f>
        <v>DPC.Cncr.119</v>
      </c>
      <c r="F112" s="321" t="s">
        <v>2403</v>
      </c>
      <c r="G112" s="321" t="str">
        <f>VLOOKUP($E112,TaskValues_ref!$E:$Z,3,FALSE)</f>
        <v>Clinical</v>
      </c>
      <c r="H112" s="321" t="str">
        <f>VLOOKUP($E112,TaskValues_ref!$E:$Z,4,FALSE)</f>
        <v>Adult 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6</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2350</v>
      </c>
      <c r="B113" s="357" t="s">
        <v>2391</v>
      </c>
      <c r="C113" s="357" t="s">
        <v>2406</v>
      </c>
      <c r="D113" s="66">
        <v>120</v>
      </c>
      <c r="E113" s="64" t="str">
        <f>_xlfn.CONCAT("DPC.Hyp.",D113)</f>
        <v>DPC.Hyp.120</v>
      </c>
      <c r="F113" s="321" t="s">
        <v>2410</v>
      </c>
      <c r="G113" s="321" t="str">
        <f>VLOOKUP($E113,TaskValues_ref!$E:$Z,3,FALSE)</f>
        <v>Clinical</v>
      </c>
      <c r="H113" s="321" t="str">
        <f>VLOOKUP($E113,TaskValues_ref!$E:$Z,4,FALSE)</f>
        <v>Adult Preventive</v>
      </c>
      <c r="I113" s="321" t="str">
        <f>VLOOKUP($E113,TaskValues_ref!$E:$Z,5,FALSE)</f>
        <v>NCDs</v>
      </c>
      <c r="J113" s="320" t="str">
        <f>VLOOKUP($E113,TaskValues_ref!$E:$Z,6,FALSE)</f>
        <v>50 yo adults</v>
      </c>
      <c r="K113" s="321" t="str">
        <f>VLOOKUP($E113,TaskValues_ref!$E:$Z,10,FALSE)</f>
        <v>National</v>
      </c>
      <c r="L113" s="195" t="str">
        <f>IF(VLOOKUP($E113,TaskValues_ref!$E:$Z,11,FALSE)=0,"",VLOOKUP($E113,TaskValues_ref!$E:$Z,11,FALSE))</f>
        <v/>
      </c>
      <c r="M113" s="321" t="str">
        <f>IF(VLOOKUP($E113,TaskValues_ref!$E:$Z,13,FALSE)=0,"",VLOOKUP($E113,TaskValues_ref!$E:$Z,13,FALSE))</f>
        <v/>
      </c>
      <c r="N113" s="89">
        <f>IF(VLOOKUP($E113,TaskValues_ref!$E:$Z,15,FALSE)=0,"",VLOOKUP($E113,TaskValues_ref!$E:$Z,15,FALSE))</f>
        <v>1</v>
      </c>
      <c r="O113" t="str">
        <f>IF(VLOOKUP($E113,TaskValues_ref!$E:$Z,16,FALSE)=0,"",VLOOKUP($E113,TaskValues_ref!$E:$Z,16,FALSE))</f>
        <v/>
      </c>
      <c r="P113">
        <f>IF(VLOOKUP($E113,TaskValues_ref!$E:$Z,17,FALSE)=0,"",VLOOKUP($E113,TaskValues_ref!$E:$Z,17,FALSE))</f>
        <v>1</v>
      </c>
      <c r="Q113">
        <f>IF(VLOOKUP($E113,TaskValues_ref!$E:$Z,18,FALSE)=0,"",VLOOKUP($E113,TaskValues_ref!$E:$Z,18,FALSE))</f>
        <v>10</v>
      </c>
      <c r="R113" t="str">
        <f>IF(VLOOKUP($E113,TaskValues_ref!$E:$Z,19,FALSE)=0,"",VLOOKUP($E113,TaskValues_ref!$E:$Z,19,FALSE))</f>
        <v/>
      </c>
      <c r="S113" t="str">
        <f>IF(VLOOKUP($E113,TaskValues_ref!$E:$Z,20,FALSE)=0,"",VLOOKUP($E113,TaskValues_ref!$E:$Z,20,FALSE))</f>
        <v/>
      </c>
    </row>
    <row r="114" spans="1:19" x14ac:dyDescent="0.35">
      <c r="A114" s="357" t="s">
        <v>2350</v>
      </c>
      <c r="B114" s="357" t="s">
        <v>2391</v>
      </c>
      <c r="C114" s="357" t="s">
        <v>2406</v>
      </c>
      <c r="D114" s="66">
        <v>121</v>
      </c>
      <c r="E114" s="64" t="str">
        <f>_xlfn.CONCAT("DPC.Hyp.",D114)</f>
        <v>DPC.Hyp.121</v>
      </c>
      <c r="F114" s="321" t="s">
        <v>2411</v>
      </c>
      <c r="G114" s="321" t="str">
        <f>VLOOKUP($E114,TaskValues_ref!$E:$Z,3,FALSE)</f>
        <v>Clinical</v>
      </c>
      <c r="H114" s="321" t="str">
        <f>VLOOKUP($E114,TaskValues_ref!$E:$Z,4,FALSE)</f>
        <v>Adult Preventive</v>
      </c>
      <c r="I114" s="321" t="str">
        <f>VLOOKUP($E114,TaskValues_ref!$E:$Z,5,FALSE)</f>
        <v>NCDs</v>
      </c>
      <c r="J114" s="320" t="str">
        <f>VLOOKUP($E114,TaskValues_ref!$E:$Z,6,FALSE)</f>
        <v>50 yo adults</v>
      </c>
      <c r="K114" s="321" t="str">
        <f>VLOOKUP($E114,TaskValues_ref!$E:$Z,10,FALSE)</f>
        <v>National</v>
      </c>
      <c r="L114" s="195">
        <f>IF(VLOOKUP($E114,TaskValues_ref!$E:$Z,11,FALSE)=0,"",VLOOKUP($E114,TaskValues_ref!$E:$Z,11,FALSE))</f>
        <v>0.19600000000000001</v>
      </c>
      <c r="M114" s="321" t="str">
        <f>IF(VLOOKUP($E114,TaskValues_ref!$E:$Z,13,FALSE)=0,"",VLOOKUP($E114,TaskValues_ref!$E:$Z,13,FALSE))</f>
        <v/>
      </c>
      <c r="N114" s="89">
        <f>IF(VLOOKUP($E114,TaskValues_ref!$E:$Z,15,FALSE)=0,"",VLOOKUP($E114,TaskValues_ref!$E:$Z,15,FALSE))</f>
        <v>1.0149999999999999</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2350</v>
      </c>
      <c r="B115" s="357" t="s">
        <v>2391</v>
      </c>
      <c r="C115" s="357" t="s">
        <v>2406</v>
      </c>
      <c r="D115" s="66">
        <v>122</v>
      </c>
      <c r="E115" s="64" t="str">
        <f>_xlfn.CONCAT("DPC.Hyp.",D115)</f>
        <v>DPC.Hyp.122</v>
      </c>
      <c r="F115" s="321" t="s">
        <v>2412</v>
      </c>
      <c r="G115" s="321" t="str">
        <f>VLOOKUP($E115,TaskValues_ref!$E:$Z,3,FALSE)</f>
        <v>Clinical</v>
      </c>
      <c r="H115" s="321" t="str">
        <f>VLOOKUP($E115,TaskValues_ref!$E:$Z,4,FALSE)</f>
        <v>Adult 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t="str">
        <f>IF(VLOOKUP($E115,TaskValues_ref!$E:$Z,13,FALSE)=0,"",VLOOKUP($E115,TaskValues_ref!$E:$Z,13,FALSE))</f>
        <v/>
      </c>
      <c r="N115" s="89">
        <f>IF(VLOOKUP($E115,TaskValues_ref!$E:$Z,15,FALSE)=0,"",VLOOKUP($E115,TaskValues_ref!$E:$Z,15,FALSE))</f>
        <v>1.0149999999999999</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35">
      <c r="A116" s="357" t="s">
        <v>2350</v>
      </c>
      <c r="B116" s="357" t="s">
        <v>2391</v>
      </c>
      <c r="C116" s="357" t="s">
        <v>524</v>
      </c>
      <c r="D116" s="66">
        <v>123</v>
      </c>
      <c r="E116" s="64" t="str">
        <f>_xlfn.CONCAT("DPC.Dbt.",D116)</f>
        <v>DPC.Dbt.123</v>
      </c>
      <c r="F116" s="321" t="s">
        <v>2410</v>
      </c>
      <c r="G116" s="321" t="str">
        <f>VLOOKUP($E116,TaskValues_ref!$E:$Z,3,FALSE)</f>
        <v>Clinical</v>
      </c>
      <c r="H116" s="321" t="str">
        <f>VLOOKUP($E116,TaskValues_ref!$E:$Z,4,FALSE)</f>
        <v>Adult Preventive</v>
      </c>
      <c r="I116" s="321" t="str">
        <f>VLOOKUP($E116,TaskValues_ref!$E:$Z,5,FALSE)</f>
        <v>NCDs</v>
      </c>
      <c r="J116" s="320" t="str">
        <f>VLOOKUP($E116,TaskValues_ref!$E:$Z,6,FALSE)</f>
        <v>50 yo adults</v>
      </c>
      <c r="K116" s="321" t="str">
        <f>VLOOKUP($E116,TaskValues_ref!$E:$Z,10,FALSE)</f>
        <v>National</v>
      </c>
      <c r="L116" s="195" t="str">
        <f>IF(VLOOKUP($E116,TaskValues_ref!$E:$Z,11,FALSE)=0,"",VLOOKUP($E116,TaskValues_ref!$E:$Z,11,FALSE))</f>
        <v/>
      </c>
      <c r="M116" s="321" t="str">
        <f>IF(VLOOKUP($E116,TaskValues_ref!$E:$Z,13,FALSE)=0,"",VLOOKUP($E116,TaskValues_ref!$E:$Z,13,FALSE))</f>
        <v/>
      </c>
      <c r="N116" s="89">
        <f>IF(VLOOKUP($E116,TaskValues_ref!$E:$Z,15,FALSE)=0,"",VLOOKUP($E116,TaskValues_ref!$E:$Z,15,FALSE))</f>
        <v>1</v>
      </c>
      <c r="O116" t="str">
        <f>IF(VLOOKUP($E116,TaskValues_ref!$E:$Z,16,FALSE)=0,"",VLOOKUP($E116,TaskValues_ref!$E:$Z,16,FALSE))</f>
        <v/>
      </c>
      <c r="P116">
        <f>IF(VLOOKUP($E116,TaskValues_ref!$E:$Z,17,FALSE)=0,"",VLOOKUP($E116,TaskValues_ref!$E:$Z,17,FALSE))</f>
        <v>1</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2350</v>
      </c>
      <c r="B117" s="357" t="s">
        <v>2391</v>
      </c>
      <c r="C117" s="357" t="s">
        <v>524</v>
      </c>
      <c r="D117" s="66">
        <v>124</v>
      </c>
      <c r="E117" s="64" t="str">
        <f>_xlfn.CONCAT("DPC.Dbt.",D117)</f>
        <v>DPC.Dbt.124</v>
      </c>
      <c r="F117" s="321" t="s">
        <v>2413</v>
      </c>
      <c r="G117" s="321" t="str">
        <f>VLOOKUP($E117,TaskValues_ref!$E:$Z,3,FALSE)</f>
        <v>Clinical</v>
      </c>
      <c r="H117" s="321" t="str">
        <f>VLOOKUP($E117,TaskValues_ref!$E:$Z,4,FALSE)</f>
        <v>Adult Preventive</v>
      </c>
      <c r="I117" s="321" t="str">
        <f>VLOOKUP($E117,TaskValues_ref!$E:$Z,5,FALSE)</f>
        <v>NCDs</v>
      </c>
      <c r="J117" s="320" t="str">
        <f>VLOOKUP($E117,TaskValues_ref!$E:$Z,6,FALSE)</f>
        <v>50 yo adults</v>
      </c>
      <c r="K117" s="321" t="str">
        <f>VLOOKUP($E117,TaskValues_ref!$E:$Z,10,FALSE)</f>
        <v>National</v>
      </c>
      <c r="L117" s="195">
        <f>IF(VLOOKUP($E117,TaskValues_ref!$E:$Z,11,FALSE)=0,"",VLOOKUP($E117,TaskValues_ref!$E:$Z,11,FALSE))</f>
        <v>2.56464E-2</v>
      </c>
      <c r="M117" s="321" t="str">
        <f>IF(VLOOKUP($E117,TaskValues_ref!$E:$Z,13,FALSE)=0,"",VLOOKUP($E117,TaskValues_ref!$E:$Z,13,FALSE))</f>
        <v/>
      </c>
      <c r="N117" s="89">
        <f>IF(VLOOKUP($E117,TaskValues_ref!$E:$Z,15,FALSE)=0,"",VLOOKUP($E117,TaskValues_ref!$E:$Z,15,FALSE))</f>
        <v>1.0149999999999999</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2350</v>
      </c>
      <c r="B118" s="357" t="s">
        <v>2391</v>
      </c>
      <c r="C118" s="357" t="s">
        <v>524</v>
      </c>
      <c r="D118" s="66">
        <v>125</v>
      </c>
      <c r="E118" s="64" t="str">
        <f>_xlfn.CONCAT("DPC.Dbt.",D118)</f>
        <v>DPC.Dbt.125</v>
      </c>
      <c r="F118" s="321" t="s">
        <v>2414</v>
      </c>
      <c r="G118" s="321" t="str">
        <f>VLOOKUP($E118,TaskValues_ref!$E:$Z,3,FALSE)</f>
        <v>Clinical</v>
      </c>
      <c r="H118" s="321" t="str">
        <f>VLOOKUP($E118,TaskValues_ref!$E:$Z,4,FALSE)</f>
        <v>Adult 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t="str">
        <f>IF(VLOOKUP($E118,TaskValues_ref!$E:$Z,13,FALSE)=0,"",VLOOKUP($E118,TaskValues_ref!$E:$Z,13,FALSE))</f>
        <v/>
      </c>
      <c r="N118" s="89">
        <f>IF(VLOOKUP($E118,TaskValues_ref!$E:$Z,15,FALSE)=0,"",VLOOKUP($E118,TaskValues_ref!$E:$Z,15,FALSE))</f>
        <v>1.0149999999999999</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35">
      <c r="A119" s="357" t="s">
        <v>2350</v>
      </c>
      <c r="B119" s="357" t="s">
        <v>2391</v>
      </c>
      <c r="C119" s="357" t="s">
        <v>2407</v>
      </c>
      <c r="D119" s="66">
        <v>126</v>
      </c>
      <c r="E119" s="64" t="str">
        <f>_xlfn.CONCAT("DPC.Asth.",D119)</f>
        <v>DPC.Asth.126</v>
      </c>
      <c r="F119" s="321" t="s">
        <v>2415</v>
      </c>
      <c r="G119" s="321" t="str">
        <f>VLOOKUP($E119,TaskValues_ref!$E:$Z,3,FALSE)</f>
        <v>Clinical</v>
      </c>
      <c r="H119" s="321" t="str">
        <f>VLOOKUP($E119,TaskValues_ref!$E:$Z,4,FALSE)</f>
        <v>Adult 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35">
      <c r="A120" s="357" t="s">
        <v>2350</v>
      </c>
      <c r="B120" s="357" t="s">
        <v>2391</v>
      </c>
      <c r="C120" s="357" t="s">
        <v>2407</v>
      </c>
      <c r="D120" s="66">
        <v>127</v>
      </c>
      <c r="E120" s="64" t="str">
        <f>_xlfn.CONCAT("DPC.Asth.",D120)</f>
        <v>DPC.Asth.127</v>
      </c>
      <c r="F120" s="321" t="s">
        <v>2416</v>
      </c>
      <c r="G120" s="321" t="str">
        <f>VLOOKUP($E120,TaskValues_ref!$E:$Z,3,FALSE)</f>
        <v>Clinical</v>
      </c>
      <c r="H120" s="321" t="str">
        <f>VLOOKUP($E120,TaskValues_ref!$E:$Z,4,FALSE)</f>
        <v>Adult Preventive</v>
      </c>
      <c r="I120" s="321" t="str">
        <f>VLOOKUP($E120,TaskValues_ref!$E:$Z,5,FALSE)</f>
        <v>NCDs</v>
      </c>
      <c r="J120" s="320" t="str">
        <f>VLOOKUP($E120,TaskValues_ref!$E:$Z,6,FALSE)</f>
        <v>adults 18+</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2350</v>
      </c>
      <c r="B121" s="357" t="s">
        <v>2391</v>
      </c>
      <c r="C121" s="357" t="s">
        <v>232</v>
      </c>
      <c r="D121" s="66">
        <v>130</v>
      </c>
      <c r="E121" s="64" t="s">
        <v>2456</v>
      </c>
      <c r="F121" s="321" t="s">
        <v>2458</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2350</v>
      </c>
      <c r="B122" s="357" t="s">
        <v>2391</v>
      </c>
      <c r="C122" s="357" t="s">
        <v>232</v>
      </c>
      <c r="D122" s="66">
        <v>130</v>
      </c>
      <c r="E122" s="64" t="s">
        <v>2457</v>
      </c>
      <c r="F122" s="321" t="s">
        <v>2459</v>
      </c>
      <c r="G122" s="321" t="str">
        <f>VLOOKUP($E122,TaskValues_ref!$E:$Z,3,FALSE)</f>
        <v>Clinical</v>
      </c>
      <c r="H122" s="321" t="str">
        <f>VLOOKUP($E122,TaskValues_ref!$E:$Z,4,FALSE)</f>
        <v>Adult 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2350</v>
      </c>
      <c r="B123" s="357" t="s">
        <v>2391</v>
      </c>
      <c r="C123" s="357" t="s">
        <v>232</v>
      </c>
      <c r="D123" s="66">
        <v>131</v>
      </c>
      <c r="E123" s="64" t="str">
        <f>_xlfn.CONCAT("DPC.MH.",D123)</f>
        <v>DPC.MH.131</v>
      </c>
      <c r="F123" s="321" t="s">
        <v>2421</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2350</v>
      </c>
      <c r="B124" s="357" t="s">
        <v>2391</v>
      </c>
      <c r="C124" s="357" t="s">
        <v>232</v>
      </c>
      <c r="D124" s="66">
        <v>132</v>
      </c>
      <c r="E124" s="64" t="str">
        <f>_xlfn.CONCAT("DPC.MH.",D124)</f>
        <v>DPC.MH.132</v>
      </c>
      <c r="F124" s="321" t="s">
        <v>2420</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2350</v>
      </c>
      <c r="B125" s="357" t="s">
        <v>2391</v>
      </c>
      <c r="C125" s="357" t="s">
        <v>232</v>
      </c>
      <c r="D125" s="66">
        <v>133</v>
      </c>
      <c r="E125" s="64" t="str">
        <f>_xlfn.CONCAT("DPC.MH.",D125)</f>
        <v>DPC.MH.133</v>
      </c>
      <c r="F125" s="321" t="s">
        <v>2422</v>
      </c>
      <c r="G125" s="321" t="str">
        <f>VLOOKUP($E125,TaskValues_ref!$E:$Z,3,FALSE)</f>
        <v>Clinical</v>
      </c>
      <c r="H125" s="321" t="str">
        <f>VLOOKUP($E125,TaskValues_ref!$E:$Z,4,FALSE)</f>
        <v>Adult Acute</v>
      </c>
      <c r="I125" s="321" t="str">
        <f>VLOOKUP($E125,TaskValues_ref!$E:$Z,5,FALSE)</f>
        <v>Mental health</v>
      </c>
      <c r="J125" s="320" t="str">
        <f>VLOOKUP($E125,TaskValues_ref!$E:$Z,6,FALSE)</f>
        <v>30 yo adults</v>
      </c>
      <c r="K125" s="321" t="str">
        <f>VLOOKUP($E125,TaskValues_ref!$E:$Z,10,FALSE)</f>
        <v>National</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35">
      <c r="A126" s="357" t="s">
        <v>2350</v>
      </c>
      <c r="B126" s="357" t="s">
        <v>2391</v>
      </c>
      <c r="C126" s="357" t="s">
        <v>232</v>
      </c>
      <c r="D126" s="66">
        <v>134</v>
      </c>
      <c r="E126" s="64" t="str">
        <f>_xlfn.CONCAT("DPC.MH.",D126)</f>
        <v>DPC.MH.134</v>
      </c>
      <c r="F126" s="321" t="s">
        <v>2423</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2350</v>
      </c>
      <c r="B127" s="357" t="s">
        <v>2391</v>
      </c>
      <c r="C127" s="357" t="s">
        <v>232</v>
      </c>
      <c r="D127" s="66">
        <v>135</v>
      </c>
      <c r="E127" s="64" t="str">
        <f>_xlfn.CONCAT("DPC.MH.",D127)</f>
        <v>DPC.MH.135</v>
      </c>
      <c r="F127" s="321" t="s">
        <v>2424</v>
      </c>
      <c r="G127" s="321" t="str">
        <f>VLOOKUP($E127,TaskValues_ref!$E:$Z,3,FALSE)</f>
        <v>Clinical</v>
      </c>
      <c r="H127" s="321" t="str">
        <f>VLOOKUP($E127,TaskValues_ref!$E:$Z,4,FALSE)</f>
        <v>Adult Acute</v>
      </c>
      <c r="I127" s="321" t="str">
        <f>VLOOKUP($E127,TaskValues_ref!$E:$Z,5,FALSE)</f>
        <v>Mental health</v>
      </c>
      <c r="J127" s="320" t="str">
        <f>VLOOKUP($E127,TaskValues_ref!$E:$Z,6,FALSE)</f>
        <v>adults 18+</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2350</v>
      </c>
      <c r="B128" s="357" t="s">
        <v>2391</v>
      </c>
      <c r="C128" s="357" t="s">
        <v>2408</v>
      </c>
      <c r="D128" s="66">
        <v>136</v>
      </c>
      <c r="E128" s="64" t="str">
        <f>_xlfn.CONCAT("DPC.Oph.",D128)</f>
        <v>DPC.Oph.136</v>
      </c>
      <c r="F128" s="321" t="s">
        <v>2425</v>
      </c>
      <c r="G128" s="321" t="str">
        <f>VLOOKUP($E128,TaskValues_ref!$E:$Z,3,FALSE)</f>
        <v>Clinical</v>
      </c>
      <c r="H128" s="321" t="str">
        <f>VLOOKUP($E128,TaskValues_ref!$E:$Z,4,FALSE)</f>
        <v>Adult 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35">
      <c r="A129" s="357" t="s">
        <v>2350</v>
      </c>
      <c r="B129" s="357" t="s">
        <v>2391</v>
      </c>
      <c r="C129" s="357" t="s">
        <v>2408</v>
      </c>
      <c r="D129" s="66">
        <v>137</v>
      </c>
      <c r="E129" s="64" t="str">
        <f>_xlfn.CONCAT("DPC.Oph.",D129)</f>
        <v>DPC.Oph.137</v>
      </c>
      <c r="F129" s="321" t="s">
        <v>2426</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35">
      <c r="A130" s="357" t="s">
        <v>2350</v>
      </c>
      <c r="B130" s="357" t="s">
        <v>2391</v>
      </c>
      <c r="C130" s="357" t="s">
        <v>2408</v>
      </c>
      <c r="D130" s="66">
        <v>138</v>
      </c>
      <c r="E130" s="64" t="str">
        <f>_xlfn.CONCAT("DPC.Oph.",D130)</f>
        <v>DPC.Oph.138</v>
      </c>
      <c r="F130" s="321" t="s">
        <v>2427</v>
      </c>
      <c r="G130" s="321" t="str">
        <f>VLOOKUP($E130,TaskValues_ref!$E:$Z,3,FALSE)</f>
        <v>Clinical</v>
      </c>
      <c r="H130" s="321" t="str">
        <f>VLOOKUP($E130,TaskValues_ref!$E:$Z,4,FALSE)</f>
        <v>Child Preventive</v>
      </c>
      <c r="I130" s="321" t="str">
        <f>VLOOKUP($E130,TaskValues_ref!$E:$Z,5,FALSE)</f>
        <v>NCDs</v>
      </c>
      <c r="J130" s="320" t="str">
        <f>VLOOKUP($E130,TaskValues_ref!$E:$Z,6,FALSE)</f>
        <v>15 yo</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35">
      <c r="A131" s="357" t="s">
        <v>2350</v>
      </c>
      <c r="B131" s="357" t="s">
        <v>2391</v>
      </c>
      <c r="C131" s="357" t="s">
        <v>2408</v>
      </c>
      <c r="D131" s="66">
        <v>139</v>
      </c>
      <c r="E131" s="64" t="str">
        <f>_xlfn.CONCAT("DPC.Oph.",D131)</f>
        <v>DPC.Oph.139</v>
      </c>
      <c r="F131" s="321" t="s">
        <v>2428</v>
      </c>
      <c r="G131" s="321" t="str">
        <f>VLOOKUP($E131,TaskValues_ref!$E:$Z,3,FALSE)</f>
        <v>Clinical</v>
      </c>
      <c r="H131" s="321" t="str">
        <f>VLOOKUP($E131,TaskValues_ref!$E:$Z,4,FALSE)</f>
        <v>Adult 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2350</v>
      </c>
      <c r="B132" s="357" t="s">
        <v>2391</v>
      </c>
      <c r="C132" s="357" t="s">
        <v>2408</v>
      </c>
      <c r="D132" s="66">
        <v>140</v>
      </c>
      <c r="E132" s="64" t="str">
        <f>_xlfn.CONCAT("DPC.Oph.",D132)</f>
        <v>DPC.Oph.140</v>
      </c>
      <c r="F132" s="321" t="s">
        <v>2429</v>
      </c>
      <c r="G132" s="321" t="str">
        <f>VLOOKUP($E132,TaskValues_ref!$E:$Z,3,FALSE)</f>
        <v>Clinical</v>
      </c>
      <c r="H132" s="321" t="str">
        <f>VLOOKUP($E132,TaskValues_ref!$E:$Z,4,FALSE)</f>
        <v>Adult Preventive</v>
      </c>
      <c r="I132" s="321" t="str">
        <f>VLOOKUP($E132,TaskValues_ref!$E:$Z,5,FALSE)</f>
        <v>NCDs</v>
      </c>
      <c r="J132" s="320" t="str">
        <f>VLOOKUP($E132,TaskValues_ref!$E:$Z,6,FALSE)</f>
        <v>50 yo adults</v>
      </c>
      <c r="K132" s="321" t="str">
        <f>VLOOKUP($E132,TaskValues_ref!$E:$Z,10,FALSE)</f>
        <v>National</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2350</v>
      </c>
      <c r="B133" s="357" t="s">
        <v>2391</v>
      </c>
      <c r="C133" s="357" t="s">
        <v>2409</v>
      </c>
      <c r="E133" s="64" t="s">
        <v>2609</v>
      </c>
      <c r="F133" s="356" t="s">
        <v>2610</v>
      </c>
      <c r="G133" s="321" t="str">
        <f>VLOOKUP($E133,TaskValues_ref!$E:$Z,3,FALSE)</f>
        <v>Clinical</v>
      </c>
      <c r="H133" s="321" t="str">
        <f>VLOOKUP($E133,TaskValues_ref!$E:$Z,4,FALSE)</f>
        <v>Adult 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35">
      <c r="A134" s="66" t="s">
        <v>2350</v>
      </c>
      <c r="B134" s="66" t="s">
        <v>533</v>
      </c>
      <c r="D134" s="66">
        <v>156</v>
      </c>
      <c r="E134" s="64" t="s">
        <v>2465</v>
      </c>
      <c r="F134" s="321" t="s">
        <v>2466</v>
      </c>
      <c r="G134" s="321" t="str">
        <f>VLOOKUP($E134,TaskValues_ref!$E:$Z,3,FALSE)</f>
        <v>Surveillance</v>
      </c>
      <c r="H134" s="321" t="str">
        <f>VLOOKUP($E134,TaskValues_ref!$E:$Z,4,FALSE)</f>
        <v>Public Health</v>
      </c>
      <c r="I134" s="321" t="str">
        <f>VLOOKUP($E134,TaskValues_ref!$E:$Z,5,FALSE)</f>
        <v>-</v>
      </c>
      <c r="J134" s="320" t="str">
        <f>VLOOKUP($E134,TaskValues_ref!$E:$Z,6,FALSE)</f>
        <v>-</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35">
      <c r="A135" s="66" t="s">
        <v>2350</v>
      </c>
      <c r="B135" s="66" t="s">
        <v>533</v>
      </c>
      <c r="C135" s="66" t="s">
        <v>2467</v>
      </c>
      <c r="D135" s="66">
        <f t="shared" ref="D135:D153" si="4">D134+1</f>
        <v>157</v>
      </c>
      <c r="E135" s="64" t="str">
        <f t="shared" ref="E135:E153" si="5">_xlfn.CONCAT("DPC.NTD.",D135)</f>
        <v>DPC.NTD.157</v>
      </c>
      <c r="F135" s="321" t="s">
        <v>2472</v>
      </c>
      <c r="G135" s="321" t="str">
        <f>VLOOKUP($E135,TaskValues_ref!$E:$Z,3,FALSE)</f>
        <v>Clinical</v>
      </c>
      <c r="H135" s="321" t="str">
        <f>VLOOKUP($E135,TaskValues_ref!$E:$Z,4,FALSE)</f>
        <v>Adult Acute</v>
      </c>
      <c r="I135" s="321" t="str">
        <f>VLOOKUP($E135,TaskValues_ref!$E:$Z,5,FALSE)</f>
        <v>NTDs</v>
      </c>
      <c r="J135" s="320" t="str">
        <f>VLOOKUP($E135,TaskValues_ref!$E:$Z,6,FALSE)</f>
        <v>adults 18+</v>
      </c>
      <c r="K135" s="321" t="str">
        <f>VLOOKUP($E135,TaskValues_ref!$E:$Z,10,FALSE)</f>
        <v>National</v>
      </c>
      <c r="L135" s="195">
        <f>IF(VLOOKUP($E135,TaskValues_ref!$E:$Z,11,FALSE)=0,"",VLOOKUP($E135,TaskValues_ref!$E:$Z,11,FALSE))</f>
        <v>2.0800000000000001E-5</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35">
      <c r="A136" s="66" t="s">
        <v>2350</v>
      </c>
      <c r="B136" s="66" t="s">
        <v>533</v>
      </c>
      <c r="C136" s="66" t="s">
        <v>2467</v>
      </c>
      <c r="D136" s="66">
        <f t="shared" si="4"/>
        <v>158</v>
      </c>
      <c r="E136" s="64" t="str">
        <f t="shared" si="5"/>
        <v>DPC.NTD.158</v>
      </c>
      <c r="F136" s="356" t="s">
        <v>2474</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National</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66" t="s">
        <v>2350</v>
      </c>
      <c r="B137" s="66" t="s">
        <v>533</v>
      </c>
      <c r="C137" s="66" t="s">
        <v>2467</v>
      </c>
      <c r="D137" s="66">
        <f t="shared" si="4"/>
        <v>159</v>
      </c>
      <c r="E137" s="64" t="str">
        <f t="shared" si="5"/>
        <v>DPC.NTD.159</v>
      </c>
      <c r="F137" s="321" t="s">
        <v>2484</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National</v>
      </c>
      <c r="L137" s="195">
        <f>IF(VLOOKUP($E137,TaskValues_ref!$E:$Z,11,FALSE)=0,"",VLOOKUP($E137,TaskValues_ref!$E:$Z,11,FALSE))</f>
        <v>0.21739130434782611</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10</v>
      </c>
      <c r="R137" t="str">
        <f>IF(VLOOKUP($E137,TaskValues_ref!$E:$Z,19,FALSE)=0,"",VLOOKUP($E137,TaskValues_ref!$E:$Z,19,FALSE))</f>
        <v/>
      </c>
      <c r="S137" t="str">
        <f>IF(VLOOKUP($E137,TaskValues_ref!$E:$Z,20,FALSE)=0,"",VLOOKUP($E137,TaskValues_ref!$E:$Z,20,FALSE))</f>
        <v/>
      </c>
    </row>
    <row r="138" spans="1:19" x14ac:dyDescent="0.35">
      <c r="A138" s="66" t="s">
        <v>2350</v>
      </c>
      <c r="B138" s="66" t="s">
        <v>533</v>
      </c>
      <c r="C138" s="66" t="s">
        <v>411</v>
      </c>
      <c r="D138" s="66">
        <f t="shared" si="4"/>
        <v>160</v>
      </c>
      <c r="E138" s="64" t="str">
        <f t="shared" si="5"/>
        <v>DPC.NTD.160</v>
      </c>
      <c r="F138" s="356" t="s">
        <v>2483</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66" t="s">
        <v>2350</v>
      </c>
      <c r="B139" s="66" t="s">
        <v>533</v>
      </c>
      <c r="C139" s="66" t="s">
        <v>415</v>
      </c>
      <c r="D139" s="66">
        <f t="shared" si="4"/>
        <v>161</v>
      </c>
      <c r="E139" s="64" t="str">
        <f t="shared" si="5"/>
        <v>DPC.NTD.161</v>
      </c>
      <c r="F139" s="356" t="s">
        <v>2481</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66" t="s">
        <v>2350</v>
      </c>
      <c r="B140" s="66" t="s">
        <v>533</v>
      </c>
      <c r="C140" s="66" t="s">
        <v>415</v>
      </c>
      <c r="D140" s="66">
        <f t="shared" si="4"/>
        <v>162</v>
      </c>
      <c r="E140" s="64" t="str">
        <f t="shared" si="5"/>
        <v>DPC.NTD.162</v>
      </c>
      <c r="F140" s="356" t="s">
        <v>2475</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66" t="s">
        <v>2350</v>
      </c>
      <c r="B141" s="66" t="s">
        <v>533</v>
      </c>
      <c r="C141" s="66" t="s">
        <v>415</v>
      </c>
      <c r="D141" s="66">
        <f t="shared" si="4"/>
        <v>163</v>
      </c>
      <c r="E141" s="64" t="str">
        <f t="shared" si="5"/>
        <v>DPC.NTD.163</v>
      </c>
      <c r="F141" s="356" t="s">
        <v>2476</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National</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66" t="s">
        <v>2350</v>
      </c>
      <c r="B142" s="66" t="s">
        <v>533</v>
      </c>
      <c r="C142" s="66" t="s">
        <v>415</v>
      </c>
      <c r="D142" s="66">
        <f t="shared" si="4"/>
        <v>164</v>
      </c>
      <c r="E142" s="64" t="str">
        <f t="shared" si="5"/>
        <v>DPC.NTD.164</v>
      </c>
      <c r="F142" s="356" t="s">
        <v>2479</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35">
      <c r="A143" s="66" t="s">
        <v>2350</v>
      </c>
      <c r="B143" s="66" t="s">
        <v>533</v>
      </c>
      <c r="C143" s="66" t="s">
        <v>2468</v>
      </c>
      <c r="D143" s="66">
        <f t="shared" si="4"/>
        <v>165</v>
      </c>
      <c r="E143" s="64" t="str">
        <f t="shared" si="5"/>
        <v>DPC.NTD.165</v>
      </c>
      <c r="F143" s="356" t="s">
        <v>2480</v>
      </c>
      <c r="G143" s="321" t="str">
        <f>VLOOKUP($E143,TaskValues_ref!$E:$Z,3,FALSE)</f>
        <v>Clinical</v>
      </c>
      <c r="H143" s="321" t="str">
        <f>VLOOKUP($E143,TaskValues_ref!$E:$Z,4,FALSE)</f>
        <v>Adult Acute</v>
      </c>
      <c r="I143" s="321" t="str">
        <f>VLOOKUP($E143,TaskValues_ref!$E:$Z,5,FALSE)</f>
        <v>NTDs</v>
      </c>
      <c r="J143" s="320" t="str">
        <f>VLOOKUP($E143,TaskValues_ref!$E:$Z,6,FALSE)</f>
        <v>adults 18+</v>
      </c>
      <c r="K143" s="321" t="str">
        <f>VLOOKUP($E143,TaskValues_ref!$E:$Z,10,FALSE)</f>
        <v>National</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66" t="s">
        <v>2350</v>
      </c>
      <c r="B144" s="66" t="s">
        <v>533</v>
      </c>
      <c r="C144" s="66" t="s">
        <v>2468</v>
      </c>
      <c r="D144" s="66">
        <f t="shared" si="4"/>
        <v>166</v>
      </c>
      <c r="E144" s="64" t="str">
        <f t="shared" si="5"/>
        <v>DPC.NTD.166</v>
      </c>
      <c r="F144" s="356" t="s">
        <v>2486</v>
      </c>
      <c r="G144" s="321" t="str">
        <f>VLOOKUP($E144,TaskValues_ref!$E:$Z,3,FALSE)</f>
        <v>Clinical</v>
      </c>
      <c r="H144" s="321" t="str">
        <f>VLOOKUP($E144,TaskValues_ref!$E:$Z,4,FALSE)</f>
        <v>Adult Acute</v>
      </c>
      <c r="I144" s="321" t="str">
        <f>VLOOKUP($E144,TaskValues_ref!$E:$Z,5,FALSE)</f>
        <v>NTDs</v>
      </c>
      <c r="J144" s="320" t="str">
        <f>VLOOKUP($E144,TaskValues_ref!$E:$Z,6,FALSE)</f>
        <v>adults 18+</v>
      </c>
      <c r="K144" s="321" t="str">
        <f>VLOOKUP($E144,TaskValues_ref!$E:$Z,10,FALSE)</f>
        <v>National</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35">
      <c r="A145" s="66" t="s">
        <v>2350</v>
      </c>
      <c r="B145" s="66" t="s">
        <v>533</v>
      </c>
      <c r="C145" s="66" t="s">
        <v>2469</v>
      </c>
      <c r="D145" s="66">
        <f t="shared" si="4"/>
        <v>167</v>
      </c>
      <c r="E145" s="64" t="str">
        <f t="shared" si="5"/>
        <v>DPC.NTD.167</v>
      </c>
      <c r="F145" s="356" t="s">
        <v>2487</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66" t="s">
        <v>2350</v>
      </c>
      <c r="B146" s="66" t="s">
        <v>533</v>
      </c>
      <c r="C146" s="66" t="s">
        <v>2469</v>
      </c>
      <c r="D146" s="66">
        <f t="shared" si="4"/>
        <v>168</v>
      </c>
      <c r="E146" s="64" t="str">
        <f t="shared" si="5"/>
        <v>DPC.NTD.168</v>
      </c>
      <c r="F146" s="356" t="s">
        <v>2489</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35">
      <c r="A147" s="66" t="s">
        <v>2350</v>
      </c>
      <c r="B147" s="66" t="s">
        <v>533</v>
      </c>
      <c r="C147" s="66" t="s">
        <v>2247</v>
      </c>
      <c r="D147" s="66">
        <f t="shared" si="4"/>
        <v>169</v>
      </c>
      <c r="E147" s="64" t="str">
        <f t="shared" si="5"/>
        <v>DPC.NTD.169</v>
      </c>
      <c r="F147" s="356" t="s">
        <v>2482</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35">
      <c r="A148" s="66" t="s">
        <v>2350</v>
      </c>
      <c r="B148" s="66" t="s">
        <v>533</v>
      </c>
      <c r="C148" s="66" t="s">
        <v>2247</v>
      </c>
      <c r="D148" s="66">
        <f t="shared" si="4"/>
        <v>170</v>
      </c>
      <c r="E148" s="64" t="str">
        <f t="shared" si="5"/>
        <v>DPC.NTD.170</v>
      </c>
      <c r="F148" s="356" t="s">
        <v>2491</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National</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35">
      <c r="A149" s="66" t="s">
        <v>2350</v>
      </c>
      <c r="B149" s="66" t="s">
        <v>533</v>
      </c>
      <c r="C149" s="66" t="s">
        <v>2470</v>
      </c>
      <c r="D149" s="66">
        <f t="shared" si="4"/>
        <v>171</v>
      </c>
      <c r="E149" s="64" t="str">
        <f t="shared" si="5"/>
        <v>DPC.NTD.171</v>
      </c>
      <c r="F149" s="356" t="s">
        <v>2493</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National</v>
      </c>
      <c r="L149" s="195">
        <f>IF(VLOOKUP($E149,TaskValues_ref!$E:$Z,11,FALSE)=0,"",VLOOKUP($E149,TaskValues_ref!$E:$Z,11,FALSE))</f>
        <v>0.21739130434782611</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10</v>
      </c>
      <c r="R149" t="str">
        <f>IF(VLOOKUP($E149,TaskValues_ref!$E:$Z,19,FALSE)=0,"",VLOOKUP($E149,TaskValues_ref!$E:$Z,19,FALSE))</f>
        <v/>
      </c>
      <c r="S149" t="str">
        <f>IF(VLOOKUP($E149,TaskValues_ref!$E:$Z,20,FALSE)=0,"",VLOOKUP($E149,TaskValues_ref!$E:$Z,20,FALSE))</f>
        <v/>
      </c>
    </row>
    <row r="150" spans="1:19" x14ac:dyDescent="0.35">
      <c r="A150" s="66" t="s">
        <v>2350</v>
      </c>
      <c r="B150" s="66" t="s">
        <v>533</v>
      </c>
      <c r="C150" s="66" t="s">
        <v>2470</v>
      </c>
      <c r="D150" s="66">
        <f t="shared" si="4"/>
        <v>172</v>
      </c>
      <c r="E150" s="64" t="str">
        <f t="shared" si="5"/>
        <v>DPC.NTD.172</v>
      </c>
      <c r="F150" s="356" t="s">
        <v>2494</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National</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35">
      <c r="A151" s="66" t="s">
        <v>2350</v>
      </c>
      <c r="B151" s="66" t="s">
        <v>533</v>
      </c>
      <c r="C151" s="66" t="s">
        <v>2470</v>
      </c>
      <c r="D151" s="66">
        <f t="shared" si="4"/>
        <v>173</v>
      </c>
      <c r="E151" s="64" t="str">
        <f t="shared" si="5"/>
        <v>DPC.NTD.173</v>
      </c>
      <c r="F151" s="356" t="s">
        <v>2495</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National</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2350</v>
      </c>
      <c r="B152" s="66" t="s">
        <v>533</v>
      </c>
      <c r="C152" s="66" t="s">
        <v>2496</v>
      </c>
      <c r="D152" s="66">
        <f t="shared" si="4"/>
        <v>174</v>
      </c>
      <c r="E152" s="64" t="str">
        <f t="shared" si="5"/>
        <v>DPC.NTD.174</v>
      </c>
      <c r="F152" s="356" t="s">
        <v>2497</v>
      </c>
      <c r="G152" s="321" t="str">
        <f>VLOOKUP($E152,TaskValues_ref!$E:$Z,3,FALSE)</f>
        <v>Clinical</v>
      </c>
      <c r="H152" s="321" t="str">
        <f>VLOOKUP($E152,TaskValues_ref!$E:$Z,4,FALSE)</f>
        <v>Adult Acute</v>
      </c>
      <c r="I152" s="321" t="str">
        <f>VLOOKUP($E152,TaskValues_ref!$E:$Z,5,FALSE)</f>
        <v>NTDs</v>
      </c>
      <c r="J152" s="320" t="str">
        <f>VLOOKUP($E152,TaskValues_ref!$E:$Z,6,FALSE)</f>
        <v>women 15-49</v>
      </c>
      <c r="K152" s="321" t="str">
        <f>VLOOKUP($E152,TaskValues_ref!$E:$Z,10,FALSE)</f>
        <v>National</v>
      </c>
      <c r="L152" s="195">
        <f>IF(VLOOKUP($E152,TaskValues_ref!$E:$Z,11,FALSE)=0,"",VLOOKUP($E152,TaskValues_ref!$E:$Z,11,FALSE))</f>
        <v>0.33</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2350</v>
      </c>
      <c r="B153" s="66" t="s">
        <v>533</v>
      </c>
      <c r="C153" s="66" t="s">
        <v>2496</v>
      </c>
      <c r="D153" s="66">
        <f t="shared" si="4"/>
        <v>175</v>
      </c>
      <c r="E153" s="64" t="str">
        <f t="shared" si="5"/>
        <v>DPC.NTD.175</v>
      </c>
      <c r="F153" s="356" t="s">
        <v>2507</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2498</v>
      </c>
      <c r="D154" s="66" t="s">
        <v>2500</v>
      </c>
      <c r="E154" s="64" t="s">
        <v>2645</v>
      </c>
      <c r="F154" s="356" t="s">
        <v>2499</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National</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10</v>
      </c>
      <c r="S154" t="str">
        <f>IF(VLOOKUP($E154,TaskValues_ref!$E:$Z,20,FALSE)=0,"",VLOOKUP($E154,TaskValues_ref!$E:$Z,20,FALSE))</f>
        <v/>
      </c>
    </row>
    <row r="155" spans="1:19" x14ac:dyDescent="0.35">
      <c r="A155" s="66" t="s">
        <v>2501</v>
      </c>
      <c r="D155" s="66" t="s">
        <v>2502</v>
      </c>
      <c r="E155" s="64" t="s">
        <v>2646</v>
      </c>
      <c r="F155" s="356" t="s">
        <v>2499</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5</v>
      </c>
      <c r="S155" t="str">
        <f>IF(VLOOKUP($E155,TaskValues_ref!$E:$Z,20,FALSE)=0,"",VLOOKUP($E155,TaskValues_ref!$E:$Z,20,FALSE))</f>
        <v/>
      </c>
    </row>
    <row r="156" spans="1:19" x14ac:dyDescent="0.35">
      <c r="A156" s="319" t="s">
        <v>192</v>
      </c>
      <c r="E156" s="64" t="s">
        <v>192</v>
      </c>
      <c r="F156" s="319" t="s">
        <v>192</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National</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0.98</v>
      </c>
      <c r="O156">
        <f>IF(VLOOKUP($E156,TaskValues_ref!$E:$Z,16,FALSE)=0,"",VLOOKUP($E156,TaskValues_ref!$E:$Z,16,FALSE))</f>
        <v>1</v>
      </c>
      <c r="P156" t="str">
        <f>IF(VLOOKUP($E156,TaskValues_ref!$E:$Z,17,FALSE)=0,"",VLOOKUP($E156,TaskValues_ref!$E:$Z,17,FALSE))</f>
        <v/>
      </c>
      <c r="Q156">
        <f>IF(VLOOKUP($E156,TaskValues_ref!$E:$Z,18,FALSE)=0,"",VLOOKUP($E156,TaskValues_ref!$E:$Z,18,FALSE))</f>
        <v>53.832494807158753</v>
      </c>
      <c r="R156" t="str">
        <f>IF(VLOOKUP($E156,TaskValues_ref!$E:$Z,19,FALSE)=0,"",VLOOKUP($E156,TaskValues_ref!$E:$Z,19,FALSE))</f>
        <v/>
      </c>
      <c r="S156" t="str">
        <f>IF(VLOOKUP($E156,TaskValues_ref!$E:$Z,20,FALSE)=0,"",VLOOKUP($E156,TaskValues_ref!$E:$Z,20,FALSE))</f>
        <v/>
      </c>
    </row>
    <row r="157" spans="1:19" x14ac:dyDescent="0.35">
      <c r="A157" s="319" t="s">
        <v>1954</v>
      </c>
      <c r="E157" s="64" t="s">
        <v>2643</v>
      </c>
      <c r="F157" s="319" t="s">
        <v>1954</v>
      </c>
      <c r="G157" s="321" t="str">
        <f>VLOOKUP($E157,TaskValues_ref!$E:$Z,3,FALSE)</f>
        <v>Non-productive</v>
      </c>
      <c r="H157" s="321" t="str">
        <f>VLOOKUP($E157,TaskValues_ref!$E:$Z,4,FALSE)</f>
        <v>-</v>
      </c>
      <c r="I157" s="321" t="str">
        <f>VLOOKUP($E157,TaskValues_ref!$E:$Z,5,FALSE)</f>
        <v>-</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f>IF(VLOOKUP($E157,TaskValues_ref!$E:$Z,19,FALSE)=0,"",VLOOKUP($E157,TaskValues_ref!$E:$Z,19,FALSE))</f>
        <v>5.8559999999999999</v>
      </c>
      <c r="S157" t="str">
        <f>IF(VLOOKUP($E157,TaskValues_ref!$E:$Z,20,FALSE)=0,"",VLOOKUP($E157,TaskValues_ref!$E:$Z,20,FALSE))</f>
        <v/>
      </c>
    </row>
    <row r="158" spans="1:19" x14ac:dyDescent="0.35">
      <c r="A158" s="319" t="s">
        <v>1958</v>
      </c>
      <c r="E158" s="64" t="s">
        <v>1958</v>
      </c>
      <c r="F158" s="319" t="s">
        <v>1958</v>
      </c>
      <c r="G158" s="321" t="str">
        <f>VLOOKUP($E158,TaskValues_ref!$E:$Z,3,FALSE)</f>
        <v>Non-productive</v>
      </c>
      <c r="H158" s="321" t="str">
        <f>VLOOKUP($E158,TaskValues_ref!$E:$Z,4,FALSE)</f>
        <v>-</v>
      </c>
      <c r="I158" s="321" t="str">
        <f>VLOOKUP($E158,TaskValues_ref!$E:$Z,5,FALSE)</f>
        <v>-</v>
      </c>
      <c r="J158" s="320" t="str">
        <f>VLOOKUP($E158,TaskValues_ref!$E:$Z,6,FALSE)</f>
        <v>all</v>
      </c>
      <c r="K158" s="321" t="str">
        <f>VLOOKUP($E158,TaskValues_ref!$E:$Z,10,FALSE)</f>
        <v>National</v>
      </c>
      <c r="L158" s="195">
        <f>IF(VLOOKUP($E158,TaskValues_ref!$E:$Z,11,FALSE)=0,"",VLOOKUP($E158,TaskValues_ref!$E:$Z,11,FALSE))</f>
        <v>0.1</v>
      </c>
      <c r="M158" s="321"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45.844447190612613</v>
      </c>
      <c r="R158" t="str">
        <f>IF(VLOOKUP($E158,TaskValues_ref!$E:$Z,19,FALSE)=0,"",VLOOKUP($E158,TaskValues_ref!$E:$Z,19,FALSE))</f>
        <v/>
      </c>
      <c r="S158" t="str">
        <f>IF(VLOOKUP($E158,TaskValues_ref!$E:$Z,20,FALSE)=0,"",VLOOKUP($E158,TaskValues_ref!$E:$Z,20,FALSE))</f>
        <v/>
      </c>
    </row>
    <row r="159" spans="1:19" s="127" customFormat="1" x14ac:dyDescent="0.35">
      <c r="A159" s="375" t="s">
        <v>2801</v>
      </c>
      <c r="B159" s="375"/>
      <c r="C159" s="375"/>
      <c r="D159" s="375"/>
      <c r="E159" s="375" t="s">
        <v>2801</v>
      </c>
      <c r="F159" s="375" t="s">
        <v>2801</v>
      </c>
      <c r="G159" s="376"/>
      <c r="H159" s="376"/>
      <c r="I159" s="376"/>
      <c r="J159" s="378"/>
      <c r="L159" s="335"/>
      <c r="N159" s="379"/>
      <c r="Q159" s="258"/>
      <c r="S159" s="127">
        <v>1E-3</v>
      </c>
    </row>
    <row r="160" spans="1:19" s="127" customFormat="1" x14ac:dyDescent="0.35">
      <c r="A160" s="375"/>
      <c r="B160" s="375"/>
      <c r="C160" s="375"/>
      <c r="D160" s="375"/>
      <c r="E160" s="127" t="s">
        <v>2186</v>
      </c>
      <c r="F160" s="376"/>
      <c r="G160" s="376" t="s">
        <v>154</v>
      </c>
      <c r="H160" s="376" t="s">
        <v>155</v>
      </c>
      <c r="I160" s="377" t="s">
        <v>65</v>
      </c>
      <c r="J160" s="378" t="s">
        <v>156</v>
      </c>
      <c r="K160" s="377" t="s">
        <v>82</v>
      </c>
      <c r="L160" s="335">
        <v>1</v>
      </c>
      <c r="N160" s="379">
        <v>1</v>
      </c>
      <c r="O160" s="127">
        <v>1</v>
      </c>
      <c r="Q160" s="380">
        <v>0</v>
      </c>
    </row>
    <row r="161" spans="1:17" s="127" customFormat="1" x14ac:dyDescent="0.35">
      <c r="A161" s="375"/>
      <c r="B161" s="375"/>
      <c r="C161" s="375"/>
      <c r="D161" s="375"/>
      <c r="E161" s="127" t="s">
        <v>2188</v>
      </c>
      <c r="F161" s="376"/>
      <c r="G161" s="376" t="s">
        <v>154</v>
      </c>
      <c r="H161" s="376" t="s">
        <v>155</v>
      </c>
      <c r="I161" s="377" t="s">
        <v>65</v>
      </c>
      <c r="J161" s="378" t="s">
        <v>156</v>
      </c>
      <c r="K161" s="377" t="s">
        <v>82</v>
      </c>
      <c r="L161" s="335">
        <v>1</v>
      </c>
      <c r="N161" s="379">
        <v>1</v>
      </c>
      <c r="O161" s="127">
        <v>1</v>
      </c>
      <c r="Q161" s="380">
        <v>0</v>
      </c>
    </row>
    <row r="162" spans="1:17" s="127" customFormat="1" x14ac:dyDescent="0.35">
      <c r="A162" s="375"/>
      <c r="B162" s="375"/>
      <c r="C162" s="375"/>
      <c r="D162" s="375"/>
      <c r="E162" s="127" t="s">
        <v>2187</v>
      </c>
      <c r="F162" s="376"/>
      <c r="G162" s="376" t="s">
        <v>154</v>
      </c>
      <c r="H162" s="376" t="s">
        <v>155</v>
      </c>
      <c r="I162" s="377" t="s">
        <v>65</v>
      </c>
      <c r="J162" s="378" t="s">
        <v>156</v>
      </c>
      <c r="K162" s="377" t="s">
        <v>82</v>
      </c>
      <c r="L162" s="335">
        <v>1</v>
      </c>
      <c r="N162" s="379">
        <v>1</v>
      </c>
      <c r="O162" s="127">
        <v>1</v>
      </c>
      <c r="Q162" s="380">
        <v>0</v>
      </c>
    </row>
    <row r="163" spans="1:17" s="127" customFormat="1" x14ac:dyDescent="0.35">
      <c r="A163" s="375"/>
      <c r="B163" s="375"/>
      <c r="C163" s="375"/>
      <c r="D163" s="375"/>
      <c r="E163" s="127" t="s">
        <v>2199</v>
      </c>
      <c r="F163" s="376"/>
      <c r="G163" s="376" t="s">
        <v>154</v>
      </c>
      <c r="H163" s="376" t="s">
        <v>155</v>
      </c>
      <c r="I163" s="377" t="s">
        <v>65</v>
      </c>
      <c r="J163" s="378" t="s">
        <v>156</v>
      </c>
      <c r="K163" s="377" t="s">
        <v>82</v>
      </c>
      <c r="L163" s="335">
        <v>1</v>
      </c>
      <c r="N163" s="379">
        <v>1</v>
      </c>
      <c r="O163" s="127">
        <v>1</v>
      </c>
      <c r="Q163" s="380">
        <v>0</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I159:I487</xm:sqref>
        </x14:dataValidation>
        <x14:dataValidation type="list" allowBlank="1" showInputMessage="1" showErrorMessage="1" xr:uid="{2DE55DD6-00CB-4F77-BE15-ADA13DE0C2EF}">
          <x14:formula1>
            <xm:f>lookups!$B$2:$B$9</xm:f>
          </x14:formula1>
          <xm:sqref>H159:H388</xm:sqref>
        </x14:dataValidation>
        <x14:dataValidation type="list" allowBlank="1" showInputMessage="1" showErrorMessage="1" xr:uid="{32A18B71-6E51-49D8-BEF1-5EC6D298D0A5}">
          <x14:formula1>
            <xm:f>lookups!$F$2:$F$24</xm:f>
          </x14:formula1>
          <xm:sqref>J2:J1048576</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9AD28-CC5E-403F-AF74-5A748876B2FB}">
  <sheetPr>
    <tabColor theme="9"/>
  </sheetPr>
  <dimension ref="A1:S157"/>
  <sheetViews>
    <sheetView zoomScale="60" zoomScaleNormal="60" workbookViewId="0">
      <pane ySplit="1" topLeftCell="A133" activePane="bottomLeft" state="frozen"/>
      <selection pane="bottomLeft" activeCell="A153" sqref="A153:XFD153"/>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customWidth="1"/>
    <col min="12" max="12" width="17.36328125" style="195" customWidth="1"/>
    <col min="13" max="13" width="15.1796875" customWidth="1"/>
    <col min="14" max="14" width="18.36328125" style="89" customWidth="1"/>
    <col min="15" max="15" width="19.1796875" customWidth="1"/>
    <col min="16" max="16" width="18.7265625" customWidth="1"/>
    <col min="17" max="17" width="15.1796875" style="6" customWidth="1"/>
    <col min="18" max="19" width="15.1796875" customWidth="1"/>
  </cols>
  <sheetData>
    <row r="1" spans="1:19" s="177" customFormat="1" ht="87.5" customHeight="1" x14ac:dyDescent="0.35">
      <c r="A1" s="401" t="s">
        <v>2172</v>
      </c>
      <c r="B1" s="401"/>
      <c r="C1" s="401"/>
      <c r="D1" s="401"/>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2169</v>
      </c>
      <c r="B2" s="355" t="s">
        <v>2170</v>
      </c>
      <c r="C2" s="356" t="s">
        <v>153</v>
      </c>
      <c r="D2" s="353">
        <v>1</v>
      </c>
      <c r="E2" s="64" t="s">
        <v>2171</v>
      </c>
      <c r="F2" s="319" t="s">
        <v>2173</v>
      </c>
      <c r="G2" s="321" t="str">
        <f>VLOOKUP($E2,TaskValues_ref!$E:$Z,3,FALSE)</f>
        <v>Clinical</v>
      </c>
      <c r="H2" s="321" t="str">
        <f>VLOOKUP($E2,TaskValues_ref!$E:$Z,4,FALSE)</f>
        <v>Adult 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c r="N2" s="89">
        <f>IF(VLOOKUP($E2,TaskValues_ref!$E:$Z,15,FALSE)=0,"",VLOOKUP($E2,TaskValues_ref!$E:$Z,15,FALSE))</f>
        <v>1</v>
      </c>
      <c r="O2">
        <f>IF(VLOOKUP($E2,TaskValues_ref!$E:$Z,16,FALSE)=0,"",VLOOKUP($E2,TaskValues_ref!$E:$Z,16,FALSE))</f>
        <v>4</v>
      </c>
      <c r="Q2">
        <f>IF(VLOOKUP($E2,TaskValues_ref!$E:$Z,18,FALSE)=0,"",VLOOKUP($E2,TaskValues_ref!$E:$Z,18,FALSE))</f>
        <v>10</v>
      </c>
    </row>
    <row r="3" spans="1:19" x14ac:dyDescent="0.35">
      <c r="A3" s="355" t="s">
        <v>2169</v>
      </c>
      <c r="B3" s="355" t="s">
        <v>2170</v>
      </c>
      <c r="C3" s="356" t="s">
        <v>153</v>
      </c>
      <c r="D3" s="353">
        <v>2</v>
      </c>
      <c r="E3" s="64" t="s">
        <v>2206</v>
      </c>
      <c r="F3" s="319" t="s">
        <v>2179</v>
      </c>
      <c r="G3" s="321" t="str">
        <f>VLOOKUP($E3,TaskValues_ref!$E:$Z,3,FALSE)</f>
        <v>Laboratory</v>
      </c>
      <c r="H3" s="321" t="str">
        <f>VLOOKUP($E3,TaskValues_ref!$E:$Z,4,FALSE)</f>
        <v>Adult 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c r="N3" s="89">
        <f>IF(VLOOKUP($E3,TaskValues_ref!$E:$Z,15,FALSE)=0,"",VLOOKUP($E3,TaskValues_ref!$E:$Z,15,FALSE))</f>
        <v>1</v>
      </c>
      <c r="O3">
        <f>IF(VLOOKUP($E3,TaskValues_ref!$E:$Z,16,FALSE)=0,"",VLOOKUP($E3,TaskValues_ref!$E:$Z,16,FALSE))</f>
        <v>1</v>
      </c>
      <c r="Q3">
        <f>IF(VLOOKUP($E3,TaskValues_ref!$E:$Z,18,FALSE)=0,"",VLOOKUP($E3,TaskValues_ref!$E:$Z,18,FALSE))</f>
        <v>15</v>
      </c>
    </row>
    <row r="4" spans="1:19" x14ac:dyDescent="0.35">
      <c r="A4" s="355" t="s">
        <v>2169</v>
      </c>
      <c r="B4" s="355" t="s">
        <v>2170</v>
      </c>
      <c r="C4" s="356" t="s">
        <v>2192</v>
      </c>
      <c r="D4" s="353">
        <v>7</v>
      </c>
      <c r="E4" s="64" t="s">
        <v>2198</v>
      </c>
      <c r="F4" s="321" t="s">
        <v>2193</v>
      </c>
      <c r="G4" s="321" t="str">
        <f>VLOOKUP($E4,TaskValues_ref!$E:$Z,3,FALSE)</f>
        <v>Clinical</v>
      </c>
      <c r="H4" s="321" t="str">
        <f>VLOOKUP($E4,TaskValues_ref!$E:$Z,4,FALSE)</f>
        <v>Adult 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c r="N4" s="89">
        <f>IF(VLOOKUP($E4,TaskValues_ref!$E:$Z,15,FALSE)=0,"",VLOOKUP($E4,TaskValues_ref!$E:$Z,15,FALSE))</f>
        <v>1</v>
      </c>
      <c r="O4">
        <f>IF(VLOOKUP($E4,TaskValues_ref!$E:$Z,16,FALSE)=0,"",VLOOKUP($E4,TaskValues_ref!$E:$Z,16,FALSE))</f>
        <v>2</v>
      </c>
      <c r="Q4">
        <f>IF(VLOOKUP($E4,TaskValues_ref!$E:$Z,18,FALSE)=0,"",VLOOKUP($E4,TaskValues_ref!$E:$Z,18,FALSE))</f>
        <v>60</v>
      </c>
    </row>
    <row r="5" spans="1:19" x14ac:dyDescent="0.35">
      <c r="A5" s="355" t="s">
        <v>2169</v>
      </c>
      <c r="B5" s="355" t="s">
        <v>2170</v>
      </c>
      <c r="C5" s="356" t="s">
        <v>2192</v>
      </c>
      <c r="D5" s="353">
        <v>9</v>
      </c>
      <c r="E5" s="64" t="s">
        <v>2200</v>
      </c>
      <c r="F5" s="321" t="s">
        <v>2195</v>
      </c>
      <c r="G5" s="321" t="str">
        <f>VLOOKUP($E5,TaskValues_ref!$E:$Z,3,FALSE)</f>
        <v>Clinical</v>
      </c>
      <c r="H5" s="321" t="str">
        <f>VLOOKUP($E5,TaskValues_ref!$E:$Z,4,FALSE)</f>
        <v>Adult 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c r="N5" s="89">
        <f>IF(VLOOKUP($E5,TaskValues_ref!$E:$Z,15,FALSE)=0,"",VLOOKUP($E5,TaskValues_ref!$E:$Z,15,FALSE))</f>
        <v>1</v>
      </c>
      <c r="O5">
        <f>IF(VLOOKUP($E5,TaskValues_ref!$E:$Z,16,FALSE)=0,"",VLOOKUP($E5,TaskValues_ref!$E:$Z,16,FALSE))</f>
        <v>3</v>
      </c>
      <c r="Q5">
        <f>IF(VLOOKUP($E5,TaskValues_ref!$E:$Z,18,FALSE)=0,"",VLOOKUP($E5,TaskValues_ref!$E:$Z,18,FALSE))</f>
        <v>10</v>
      </c>
    </row>
    <row r="6" spans="1:19" x14ac:dyDescent="0.35">
      <c r="A6" s="355" t="s">
        <v>2169</v>
      </c>
      <c r="B6" s="355" t="s">
        <v>2170</v>
      </c>
      <c r="C6" s="356" t="s">
        <v>2192</v>
      </c>
      <c r="D6" s="353">
        <v>11</v>
      </c>
      <c r="E6" s="64" t="s">
        <v>2210</v>
      </c>
      <c r="F6" s="321" t="s">
        <v>2197</v>
      </c>
      <c r="G6" s="321" t="str">
        <f>VLOOKUP($E6,TaskValues_ref!$E:$Z,3,FALSE)</f>
        <v>Referral</v>
      </c>
      <c r="H6" s="321" t="str">
        <f>VLOOKUP($E6,TaskValues_ref!$E:$Z,4,FALSE)</f>
        <v>Adult 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c r="N6" s="89">
        <f>IF(VLOOKUP($E6,TaskValues_ref!$E:$Z,15,FALSE)=0,"",VLOOKUP($E6,TaskValues_ref!$E:$Z,15,FALSE))</f>
        <v>1</v>
      </c>
      <c r="O6">
        <f>IF(VLOOKUP($E6,TaskValues_ref!$E:$Z,16,FALSE)=0,"",VLOOKUP($E6,TaskValues_ref!$E:$Z,16,FALSE))</f>
        <v>1</v>
      </c>
      <c r="Q6">
        <f>IF(VLOOKUP($E6,TaskValues_ref!$E:$Z,18,FALSE)=0,"",VLOOKUP($E6,TaskValues_ref!$E:$Z,18,FALSE))</f>
        <v>10</v>
      </c>
    </row>
    <row r="7" spans="1:19" x14ac:dyDescent="0.35">
      <c r="A7" s="355" t="s">
        <v>2169</v>
      </c>
      <c r="B7" s="355" t="s">
        <v>2170</v>
      </c>
      <c r="C7" s="356" t="s">
        <v>2214</v>
      </c>
      <c r="D7" s="353">
        <v>12</v>
      </c>
      <c r="E7" s="64" t="s">
        <v>2215</v>
      </c>
      <c r="F7" s="321" t="s">
        <v>2216</v>
      </c>
      <c r="G7" s="321" t="str">
        <f>VLOOKUP($E7,TaskValues_ref!$E:$Z,3,FALSE)</f>
        <v>Surveillance</v>
      </c>
      <c r="H7" s="321" t="str">
        <f>VLOOKUP($E7,TaskValues_ref!$E:$Z,4,FALSE)</f>
        <v>Public Health</v>
      </c>
      <c r="I7" s="321" t="str">
        <f>VLOOKUP($E7,TaskValues_ref!$E:$Z,5,FALSE)</f>
        <v>-</v>
      </c>
      <c r="J7" s="320" t="str">
        <f>VLOOKUP($E7,TaskValues_ref!$E:$Z,6,FALSE)</f>
        <v>-</v>
      </c>
      <c r="K7" s="321" t="str">
        <f>VLOOKUP($E7,TaskValues_ref!$E:$Z,10,FALSE)</f>
        <v>National</v>
      </c>
      <c r="M7" s="321"/>
      <c r="Q7"/>
    </row>
    <row r="8" spans="1:19" x14ac:dyDescent="0.35">
      <c r="A8" s="355" t="s">
        <v>2169</v>
      </c>
      <c r="B8" s="355" t="s">
        <v>2170</v>
      </c>
      <c r="C8" s="356" t="s">
        <v>2214</v>
      </c>
      <c r="D8" s="353">
        <v>13</v>
      </c>
      <c r="E8" s="64" t="s">
        <v>2215</v>
      </c>
      <c r="F8" s="321" t="s">
        <v>2217</v>
      </c>
      <c r="G8" s="321" t="str">
        <f>VLOOKUP($E8,TaskValues_ref!$E:$Z,3,FALSE)</f>
        <v>Surveillance</v>
      </c>
      <c r="H8" s="321" t="str">
        <f>VLOOKUP($E8,TaskValues_ref!$E:$Z,4,FALSE)</f>
        <v>Public Health</v>
      </c>
      <c r="I8" s="321" t="str">
        <f>VLOOKUP($E8,TaskValues_ref!$E:$Z,5,FALSE)</f>
        <v>-</v>
      </c>
      <c r="J8" s="320" t="str">
        <f>VLOOKUP($E8,TaskValues_ref!$E:$Z,6,FALSE)</f>
        <v>-</v>
      </c>
      <c r="K8" s="321" t="str">
        <f>VLOOKUP($E8,TaskValues_ref!$E:$Z,10,FALSE)</f>
        <v>National</v>
      </c>
      <c r="M8" s="321"/>
      <c r="Q8"/>
    </row>
    <row r="9" spans="1:19" x14ac:dyDescent="0.35">
      <c r="A9" s="355" t="s">
        <v>2169</v>
      </c>
      <c r="B9" s="355" t="s">
        <v>2170</v>
      </c>
      <c r="C9" s="356" t="s">
        <v>2214</v>
      </c>
      <c r="D9" s="353">
        <v>14</v>
      </c>
      <c r="E9" s="64" t="s">
        <v>2215</v>
      </c>
      <c r="F9" s="321" t="s">
        <v>2218</v>
      </c>
      <c r="G9" s="321" t="str">
        <f>VLOOKUP($E9,TaskValues_ref!$E:$Z,3,FALSE)</f>
        <v>Surveillance</v>
      </c>
      <c r="H9" s="321" t="str">
        <f>VLOOKUP($E9,TaskValues_ref!$E:$Z,4,FALSE)</f>
        <v>Public Health</v>
      </c>
      <c r="I9" s="321" t="str">
        <f>VLOOKUP($E9,TaskValues_ref!$E:$Z,5,FALSE)</f>
        <v>-</v>
      </c>
      <c r="J9" s="320" t="str">
        <f>VLOOKUP($E9,TaskValues_ref!$E:$Z,6,FALSE)</f>
        <v>-</v>
      </c>
      <c r="K9" s="321" t="str">
        <f>VLOOKUP($E9,TaskValues_ref!$E:$Z,10,FALSE)</f>
        <v>National</v>
      </c>
      <c r="M9" s="321"/>
      <c r="Q9"/>
    </row>
    <row r="10" spans="1:19" x14ac:dyDescent="0.35">
      <c r="A10" s="355" t="s">
        <v>2169</v>
      </c>
      <c r="B10" s="356" t="s">
        <v>2221</v>
      </c>
      <c r="C10" s="356"/>
      <c r="D10" s="353">
        <v>15</v>
      </c>
      <c r="E10" s="64" t="str">
        <f>_xlfn.CONCAT("FH.MN.",D10)</f>
        <v>FH.MN.15</v>
      </c>
      <c r="F10" s="321" t="s">
        <v>295</v>
      </c>
      <c r="G10" s="321" t="str">
        <f>VLOOKUP($E10,TaskValues_ref!$E:$Z,3,FALSE)</f>
        <v>Clinical</v>
      </c>
      <c r="H10" s="321" t="str">
        <f>VLOOKUP($E10,TaskValues_ref!$E:$Z,4,FALSE)</f>
        <v>Child 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c r="N10" s="89">
        <f>IF(VLOOKUP($E10,TaskValues_ref!$E:$Z,15,FALSE)=0,"",VLOOKUP($E10,TaskValues_ref!$E:$Z,15,FALSE))</f>
        <v>1</v>
      </c>
      <c r="O10">
        <f>IF(VLOOKUP($E10,TaskValues_ref!$E:$Z,16,FALSE)=0,"",VLOOKUP($E10,TaskValues_ref!$E:$Z,16,FALSE))</f>
        <v>2</v>
      </c>
      <c r="Q10">
        <f>IF(VLOOKUP($E10,TaskValues_ref!$E:$Z,18,FALSE)=0,"",VLOOKUP($E10,TaskValues_ref!$E:$Z,18,FALSE))</f>
        <v>30</v>
      </c>
    </row>
    <row r="11" spans="1:19" x14ac:dyDescent="0.35">
      <c r="A11" s="355" t="s">
        <v>2169</v>
      </c>
      <c r="B11" s="356" t="s">
        <v>2221</v>
      </c>
      <c r="C11" s="356"/>
      <c r="D11" s="353">
        <v>16</v>
      </c>
      <c r="E11" s="64" t="str">
        <f>_xlfn.CONCAT("FH.MN.",D11)</f>
        <v>FH.MN.16</v>
      </c>
      <c r="F11" s="321" t="s">
        <v>2222</v>
      </c>
      <c r="G11" s="321" t="str">
        <f>VLOOKUP($E11,TaskValues_ref!$E:$Z,3,FALSE)</f>
        <v>Clinical</v>
      </c>
      <c r="H11" s="321" t="str">
        <f>VLOOKUP($E11,TaskValues_ref!$E:$Z,4,FALSE)</f>
        <v>Child 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c r="N11" s="89">
        <f>IF(VLOOKUP($E11,TaskValues_ref!$E:$Z,15,FALSE)=0,"",VLOOKUP($E11,TaskValues_ref!$E:$Z,15,FALSE))</f>
        <v>1</v>
      </c>
      <c r="Q11"/>
    </row>
    <row r="12" spans="1:19" x14ac:dyDescent="0.35">
      <c r="A12" s="355" t="s">
        <v>2169</v>
      </c>
      <c r="B12" s="356" t="s">
        <v>2221</v>
      </c>
      <c r="C12" s="356"/>
      <c r="D12" s="353">
        <v>17</v>
      </c>
      <c r="E12" s="64" t="str">
        <f>_xlfn.CONCAT("FH.MN.",D12)</f>
        <v>FH.MN.17</v>
      </c>
      <c r="F12" s="321" t="s">
        <v>2223</v>
      </c>
      <c r="G12" s="321" t="str">
        <f>VLOOKUP($E12,TaskValues_ref!$E:$Z,3,FALSE)</f>
        <v>Clinical</v>
      </c>
      <c r="H12" s="321" t="str">
        <f>VLOOKUP($E12,TaskValues_ref!$E:$Z,4,FALSE)</f>
        <v>Child 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c r="N12" s="89">
        <f>IF(VLOOKUP($E12,TaskValues_ref!$E:$Z,15,FALSE)=0,"",VLOOKUP($E12,TaskValues_ref!$E:$Z,15,FALSE))</f>
        <v>1</v>
      </c>
      <c r="Q12"/>
    </row>
    <row r="13" spans="1:19" x14ac:dyDescent="0.35">
      <c r="A13" s="355" t="s">
        <v>2169</v>
      </c>
      <c r="B13" s="356" t="s">
        <v>2221</v>
      </c>
      <c r="C13" s="356"/>
      <c r="D13" s="353">
        <v>18</v>
      </c>
      <c r="E13" s="64" t="str">
        <f>_xlfn.CONCAT("FH.MN.",D13)</f>
        <v>FH.MN.18</v>
      </c>
      <c r="F13" s="321" t="s">
        <v>2224</v>
      </c>
      <c r="G13" s="321" t="str">
        <f>VLOOKUP($E13,TaskValues_ref!$E:$Z,3,FALSE)</f>
        <v>Referral</v>
      </c>
      <c r="H13" s="321" t="str">
        <f>VLOOKUP($E13,TaskValues_ref!$E:$Z,4,FALSE)</f>
        <v>Child 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c r="N13" s="89">
        <f>IF(VLOOKUP($E13,TaskValues_ref!$E:$Z,15,FALSE)=0,"",VLOOKUP($E13,TaskValues_ref!$E:$Z,15,FALSE))</f>
        <v>1</v>
      </c>
      <c r="Q13"/>
    </row>
    <row r="14" spans="1:19" x14ac:dyDescent="0.35">
      <c r="A14" s="355" t="s">
        <v>2169</v>
      </c>
      <c r="B14" s="356" t="s">
        <v>2221</v>
      </c>
      <c r="C14" s="356"/>
      <c r="D14" s="353">
        <v>19</v>
      </c>
      <c r="E14" s="64" t="s">
        <v>2233</v>
      </c>
      <c r="F14" s="58" t="s">
        <v>2240</v>
      </c>
      <c r="G14" s="321" t="str">
        <f>VLOOKUP($E14,TaskValues_ref!$E:$Z,3,FALSE)</f>
        <v>Clinical</v>
      </c>
      <c r="H14" s="321" t="str">
        <f>VLOOKUP($E14,TaskValues_ref!$E:$Z,4,FALSE)</f>
        <v>Child 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c r="N14" s="89">
        <f>IF(VLOOKUP($E14,TaskValues_ref!$E:$Z,15,FALSE)=0,"",VLOOKUP($E14,TaskValues_ref!$E:$Z,15,FALSE))</f>
        <v>0.98</v>
      </c>
      <c r="O14">
        <f>IF(VLOOKUP($E14,TaskValues_ref!$E:$Z,16,FALSE)=0,"",VLOOKUP($E14,TaskValues_ref!$E:$Z,16,FALSE))</f>
        <v>1</v>
      </c>
      <c r="Q14">
        <f>IF(VLOOKUP($E14,TaskValues_ref!$E:$Z,18,FALSE)=0,"",VLOOKUP($E14,TaskValues_ref!$E:$Z,18,FALSE))</f>
        <v>5</v>
      </c>
    </row>
    <row r="15" spans="1:19" x14ac:dyDescent="0.35">
      <c r="A15" s="355" t="s">
        <v>2169</v>
      </c>
      <c r="B15" s="356" t="s">
        <v>2221</v>
      </c>
      <c r="C15" s="356"/>
      <c r="D15" s="353">
        <v>19</v>
      </c>
      <c r="E15" s="64" t="s">
        <v>2235</v>
      </c>
      <c r="F15" s="58" t="s">
        <v>171</v>
      </c>
      <c r="G15" s="321" t="str">
        <f>VLOOKUP($E15,TaskValues_ref!$E:$Z,3,FALSE)</f>
        <v>Clinical</v>
      </c>
      <c r="H15" s="321" t="str">
        <f>VLOOKUP($E15,TaskValues_ref!$E:$Z,4,FALSE)</f>
        <v>Child 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c r="N15" s="89">
        <f>IF(VLOOKUP($E15,TaskValues_ref!$E:$Z,15,FALSE)=0,"",VLOOKUP($E15,TaskValues_ref!$E:$Z,15,FALSE))</f>
        <v>0.98</v>
      </c>
      <c r="O15">
        <f>IF(VLOOKUP($E15,TaskValues_ref!$E:$Z,16,FALSE)=0,"",VLOOKUP($E15,TaskValues_ref!$E:$Z,16,FALSE))</f>
        <v>1</v>
      </c>
      <c r="Q15">
        <f>IF(VLOOKUP($E15,TaskValues_ref!$E:$Z,18,FALSE)=0,"",VLOOKUP($E15,TaskValues_ref!$E:$Z,18,FALSE))</f>
        <v>5</v>
      </c>
    </row>
    <row r="16" spans="1:19" x14ac:dyDescent="0.35">
      <c r="A16" s="355" t="s">
        <v>2169</v>
      </c>
      <c r="B16" s="356" t="s">
        <v>2221</v>
      </c>
      <c r="C16" s="356"/>
      <c r="D16" s="353">
        <v>19</v>
      </c>
      <c r="E16" s="64" t="s">
        <v>2236</v>
      </c>
      <c r="F16" s="58" t="s">
        <v>173</v>
      </c>
      <c r="G16" s="321" t="str">
        <f>VLOOKUP($E16,TaskValues_ref!$E:$Z,3,FALSE)</f>
        <v>Clinical</v>
      </c>
      <c r="H16" s="321" t="str">
        <f>VLOOKUP($E16,TaskValues_ref!$E:$Z,4,FALSE)</f>
        <v>Child 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c r="N16" s="89">
        <f>IF(VLOOKUP($E16,TaskValues_ref!$E:$Z,15,FALSE)=0,"",VLOOKUP($E16,TaskValues_ref!$E:$Z,15,FALSE))</f>
        <v>0.98</v>
      </c>
      <c r="O16">
        <f>IF(VLOOKUP($E16,TaskValues_ref!$E:$Z,16,FALSE)=0,"",VLOOKUP($E16,TaskValues_ref!$E:$Z,16,FALSE))</f>
        <v>2</v>
      </c>
      <c r="Q16">
        <f>IF(VLOOKUP($E16,TaskValues_ref!$E:$Z,18,FALSE)=0,"",VLOOKUP($E16,TaskValues_ref!$E:$Z,18,FALSE))</f>
        <v>5</v>
      </c>
    </row>
    <row r="17" spans="1:17" x14ac:dyDescent="0.35">
      <c r="A17" s="355" t="s">
        <v>2169</v>
      </c>
      <c r="B17" s="356" t="s">
        <v>2221</v>
      </c>
      <c r="C17" s="356"/>
      <c r="D17" s="353">
        <v>21</v>
      </c>
      <c r="E17" s="64" t="s">
        <v>2234</v>
      </c>
      <c r="F17" s="321" t="s">
        <v>2232</v>
      </c>
      <c r="G17" s="321" t="str">
        <f>VLOOKUP($E17,TaskValues_ref!$E:$Z,3,FALSE)</f>
        <v>Clinical</v>
      </c>
      <c r="H17" s="321" t="str">
        <f>VLOOKUP($E17,TaskValues_ref!$E:$Z,4,FALSE)</f>
        <v>Child Preventive</v>
      </c>
      <c r="I17" s="321" t="str">
        <f>VLOOKUP($E17,TaskValues_ref!$E:$Z,5,FALSE)</f>
        <v>Nutrition</v>
      </c>
      <c r="J17" s="320" t="str">
        <f>VLOOKUP($E17,TaskValues_ref!$E:$Z,6,FALSE)</f>
        <v>1-4</v>
      </c>
      <c r="K17" s="321" t="str">
        <f>VLOOKUP($E17,TaskValues_ref!$E:$Z,10,FALSE)</f>
        <v>National</v>
      </c>
      <c r="L17" s="195">
        <f>IF(VLOOKUP($E17,TaskValues_ref!$E:$Z,11,FALSE)=0,"",VLOOKUP($E17,TaskValues_ref!$E:$Z,11,FALSE))</f>
        <v>1</v>
      </c>
      <c r="M17" s="321"/>
      <c r="N17" s="89">
        <f>IF(VLOOKUP($E17,TaskValues_ref!$E:$Z,15,FALSE)=0,"",VLOOKUP($E17,TaskValues_ref!$E:$Z,15,FALSE))</f>
        <v>1</v>
      </c>
      <c r="P17" t="str">
        <f>IF(VLOOKUP($E17,TaskValues_ref!$E:$Z,17,FALSE)=0,"",VLOOKUP($E17,TaskValues_ref!$E:$Z,17,FALSE))</f>
        <v/>
      </c>
      <c r="Q17">
        <f>IF(VLOOKUP($E17,TaskValues_ref!$E:$Z,18,FALSE)=0,"",VLOOKUP($E17,TaskValues_ref!$E:$Z,18,FALSE))</f>
        <v>5</v>
      </c>
    </row>
    <row r="18" spans="1:17" x14ac:dyDescent="0.35">
      <c r="A18" s="355" t="s">
        <v>2169</v>
      </c>
      <c r="B18" s="356" t="s">
        <v>2221</v>
      </c>
      <c r="C18" s="356"/>
      <c r="D18" s="353">
        <v>21</v>
      </c>
      <c r="E18" s="64" t="str">
        <f t="shared" ref="E18:E25" si="0">_xlfn.CONCAT("FH.MN.",D18)</f>
        <v>FH.MN.21</v>
      </c>
      <c r="F18" s="321" t="s">
        <v>2228</v>
      </c>
      <c r="G18" s="321" t="str">
        <f>VLOOKUP($E18,TaskValues_ref!$E:$Z,3,FALSE)</f>
        <v>Clinical</v>
      </c>
      <c r="H18" s="321" t="str">
        <f>VLOOKUP($E18,TaskValues_ref!$E:$Z,4,FALSE)</f>
        <v>Child Acute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4.8500000000000001E-2</v>
      </c>
      <c r="M18" s="321"/>
      <c r="N18" s="89">
        <f>IF(VLOOKUP($E18,TaskValues_ref!$E:$Z,15,FALSE)=0,"",VLOOKUP($E18,TaskValues_ref!$E:$Z,15,FALSE))</f>
        <v>0.98</v>
      </c>
      <c r="O18">
        <f>IF(VLOOKUP($E18,TaskValues_ref!$E:$Z,16,FALSE)=0,"",VLOOKUP($E18,TaskValues_ref!$E:$Z,16,FALSE))</f>
        <v>4</v>
      </c>
      <c r="Q18">
        <f>IF(VLOOKUP($E18,TaskValues_ref!$E:$Z,18,FALSE)=0,"",VLOOKUP($E18,TaskValues_ref!$E:$Z,18,FALSE))</f>
        <v>5</v>
      </c>
    </row>
    <row r="19" spans="1:17" x14ac:dyDescent="0.35">
      <c r="A19" s="355" t="s">
        <v>2169</v>
      </c>
      <c r="B19" s="356" t="s">
        <v>2221</v>
      </c>
      <c r="C19" s="356"/>
      <c r="D19" s="353">
        <v>22</v>
      </c>
      <c r="E19" s="64" t="str">
        <f t="shared" si="0"/>
        <v>FH.MN.22</v>
      </c>
      <c r="F19" s="321" t="s">
        <v>2227</v>
      </c>
      <c r="G19" s="321" t="str">
        <f>VLOOKUP($E19,TaskValues_ref!$E:$Z,3,FALSE)</f>
        <v>Clinical</v>
      </c>
      <c r="H19" s="321" t="str">
        <f>VLOOKUP($E19,TaskValues_ref!$E:$Z,4,FALSE)</f>
        <v>Child 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0.48499999999999999</v>
      </c>
      <c r="M19" s="321"/>
      <c r="N19" s="89">
        <f>IF(VLOOKUP($E19,TaskValues_ref!$E:$Z,15,FALSE)=0,"",VLOOKUP($E19,TaskValues_ref!$E:$Z,15,FALSE))</f>
        <v>0.98</v>
      </c>
      <c r="O19">
        <f>IF(VLOOKUP($E19,TaskValues_ref!$E:$Z,16,FALSE)=0,"",VLOOKUP($E19,TaskValues_ref!$E:$Z,16,FALSE))</f>
        <v>2</v>
      </c>
      <c r="Q19">
        <f>IF(VLOOKUP($E19,TaskValues_ref!$E:$Z,18,FALSE)=0,"",VLOOKUP($E19,TaskValues_ref!$E:$Z,18,FALSE))</f>
        <v>5</v>
      </c>
    </row>
    <row r="20" spans="1:17" x14ac:dyDescent="0.35">
      <c r="A20" s="355" t="s">
        <v>2169</v>
      </c>
      <c r="B20" s="356" t="s">
        <v>2221</v>
      </c>
      <c r="C20" s="356"/>
      <c r="D20" s="353">
        <v>23</v>
      </c>
      <c r="E20" s="64" t="str">
        <f t="shared" si="0"/>
        <v>FH.MN.23</v>
      </c>
      <c r="F20" s="321" t="s">
        <v>2229</v>
      </c>
      <c r="G20" s="321" t="str">
        <f>VLOOKUP($E20,TaskValues_ref!$E:$Z,3,FALSE)</f>
        <v>Clinical</v>
      </c>
      <c r="H20" s="321" t="str">
        <f>VLOOKUP($E20,TaskValues_ref!$E:$Z,4,FALSE)</f>
        <v>Child Preventive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1</v>
      </c>
      <c r="M20" s="321"/>
      <c r="N20" s="89">
        <f>IF(VLOOKUP($E20,TaskValues_ref!$E:$Z,15,FALSE)=0,"",VLOOKUP($E20,TaskValues_ref!$E:$Z,15,FALSE))</f>
        <v>1</v>
      </c>
      <c r="P20">
        <f>IF(VLOOKUP($E20,TaskValues_ref!$E:$Z,17,FALSE)=0,"",VLOOKUP($E20,TaskValues_ref!$E:$Z,17,FALSE))</f>
        <v>2</v>
      </c>
      <c r="Q20">
        <f>IF(VLOOKUP($E20,TaskValues_ref!$E:$Z,18,FALSE)=0,"",VLOOKUP($E20,TaskValues_ref!$E:$Z,18,FALSE))</f>
        <v>5</v>
      </c>
    </row>
    <row r="21" spans="1:17" x14ac:dyDescent="0.35">
      <c r="A21" s="355" t="s">
        <v>2169</v>
      </c>
      <c r="B21" s="356" t="s">
        <v>2221</v>
      </c>
      <c r="C21" s="356"/>
      <c r="D21" s="353">
        <v>24</v>
      </c>
      <c r="E21" s="64" t="str">
        <f t="shared" si="0"/>
        <v>FH.MN.24</v>
      </c>
      <c r="F21" s="321" t="s">
        <v>2230</v>
      </c>
      <c r="G21" s="321" t="str">
        <f>VLOOKUP($E21,TaskValues_ref!$E:$Z,3,FALSE)</f>
        <v>Clinical</v>
      </c>
      <c r="H21" s="321" t="str">
        <f>VLOOKUP($E21,TaskValues_ref!$E:$Z,4,FALSE)</f>
        <v>Child 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3.5500000000000006E-3</v>
      </c>
      <c r="M21" s="321"/>
      <c r="N21" s="89">
        <f>IF(VLOOKUP($E21,TaskValues_ref!$E:$Z,15,FALSE)=0,"",VLOOKUP($E21,TaskValues_ref!$E:$Z,15,FALSE))</f>
        <v>0.95480225988700573</v>
      </c>
      <c r="O21">
        <f>IF(VLOOKUP($E21,TaskValues_ref!$E:$Z,16,FALSE)=0,"",VLOOKUP($E21,TaskValues_ref!$E:$Z,16,FALSE))</f>
        <v>1</v>
      </c>
      <c r="Q21">
        <f>IF(VLOOKUP($E21,TaskValues_ref!$E:$Z,18,FALSE)=0,"",VLOOKUP($E21,TaskValues_ref!$E:$Z,18,FALSE))</f>
        <v>15</v>
      </c>
    </row>
    <row r="22" spans="1:17" x14ac:dyDescent="0.35">
      <c r="A22" s="355" t="s">
        <v>2169</v>
      </c>
      <c r="B22" s="356" t="s">
        <v>2221</v>
      </c>
      <c r="C22" s="356"/>
      <c r="D22" s="353">
        <v>25</v>
      </c>
      <c r="E22" s="64" t="str">
        <f t="shared" si="0"/>
        <v>FH.MN.25</v>
      </c>
      <c r="F22" s="321" t="s">
        <v>2231</v>
      </c>
      <c r="G22" s="321" t="str">
        <f>VLOOKUP($E22,TaskValues_ref!$E:$Z,3,FALSE)</f>
        <v>Clinical</v>
      </c>
      <c r="H22" s="321" t="str">
        <f>VLOOKUP($E22,TaskValues_ref!$E:$Z,4,FALSE)</f>
        <v>Child Acute</v>
      </c>
      <c r="I22" s="321" t="str">
        <f>VLOOKUP($E22,TaskValues_ref!$E:$Z,5,FALSE)</f>
        <v>Sick child</v>
      </c>
      <c r="J22" s="320" t="str">
        <f>VLOOKUP($E22,TaskValues_ref!$E:$Z,6,FALSE)</f>
        <v>1-4</v>
      </c>
      <c r="K22" s="321" t="str">
        <f>VLOOKUP($E22,TaskValues_ref!$E:$Z,10,FALSE)</f>
        <v>National</v>
      </c>
      <c r="M22" s="321"/>
      <c r="N22" s="89">
        <f>IF(VLOOKUP($E22,TaskValues_ref!$E:$Z,15,FALSE)=0,"",VLOOKUP($E22,TaskValues_ref!$E:$Z,15,FALSE))</f>
        <v>0.98</v>
      </c>
      <c r="O22">
        <f>IF(VLOOKUP($E22,TaskValues_ref!$E:$Z,16,FALSE)=0,"",VLOOKUP($E22,TaskValues_ref!$E:$Z,16,FALSE))</f>
        <v>1</v>
      </c>
      <c r="Q22">
        <f>IF(VLOOKUP($E22,TaskValues_ref!$E:$Z,18,FALSE)=0,"",VLOOKUP($E22,TaskValues_ref!$E:$Z,18,FALSE))</f>
        <v>10</v>
      </c>
    </row>
    <row r="23" spans="1:17" x14ac:dyDescent="0.35">
      <c r="A23" s="355" t="s">
        <v>2169</v>
      </c>
      <c r="B23" s="356" t="s">
        <v>2221</v>
      </c>
      <c r="C23" s="356"/>
      <c r="D23" s="353">
        <v>28</v>
      </c>
      <c r="E23" s="64" t="str">
        <f t="shared" si="0"/>
        <v>FH.MN.28</v>
      </c>
      <c r="F23" s="321" t="s">
        <v>2247</v>
      </c>
      <c r="G23" s="321" t="str">
        <f>VLOOKUP($E23,TaskValues_ref!$E:$Z,3,FALSE)</f>
        <v>Clinical</v>
      </c>
      <c r="H23" s="321" t="str">
        <f>VLOOKUP($E23,TaskValues_ref!$E:$Z,4,FALSE)</f>
        <v>Child Acute</v>
      </c>
      <c r="I23" s="321" t="str">
        <f>VLOOKUP($E23,TaskValues_ref!$E:$Z,5,FALSE)</f>
        <v>Sick child</v>
      </c>
      <c r="J23" s="320" t="str">
        <f>VLOOKUP($E23,TaskValues_ref!$E:$Z,6,FALSE)</f>
        <v>15 yo</v>
      </c>
      <c r="K23" s="321" t="str">
        <f>VLOOKUP($E23,TaskValues_ref!$E:$Z,10,FALSE)</f>
        <v>National</v>
      </c>
      <c r="L23" s="195">
        <f>IF(VLOOKUP($E23,TaskValues_ref!$E:$Z,11,FALSE)=0,"",VLOOKUP($E23,TaskValues_ref!$E:$Z,11,FALSE))</f>
        <v>0.14499999999999999</v>
      </c>
      <c r="M23" s="321"/>
      <c r="N23" s="89">
        <f>IF(VLOOKUP($E23,TaskValues_ref!$E:$Z,15,FALSE)=0,"",VLOOKUP($E23,TaskValues_ref!$E:$Z,15,FALSE))</f>
        <v>0.98</v>
      </c>
      <c r="O23">
        <f>IF(VLOOKUP($E23,TaskValues_ref!$E:$Z,16,FALSE)=0,"",VLOOKUP($E23,TaskValues_ref!$E:$Z,16,FALSE))</f>
        <v>1</v>
      </c>
      <c r="Q23">
        <f>IF(VLOOKUP($E23,TaskValues_ref!$E:$Z,18,FALSE)=0,"",VLOOKUP($E23,TaskValues_ref!$E:$Z,18,FALSE))</f>
        <v>5</v>
      </c>
    </row>
    <row r="24" spans="1:17" x14ac:dyDescent="0.35">
      <c r="A24" s="355" t="s">
        <v>2169</v>
      </c>
      <c r="B24" s="356" t="s">
        <v>2221</v>
      </c>
      <c r="C24" s="356"/>
      <c r="D24" s="353">
        <v>29</v>
      </c>
      <c r="E24" s="64" t="str">
        <f t="shared" si="0"/>
        <v>FH.MN.29</v>
      </c>
      <c r="F24" s="321" t="s">
        <v>2248</v>
      </c>
      <c r="G24" s="321" t="str">
        <f>VLOOKUP($E24,TaskValues_ref!$E:$Z,3,FALSE)</f>
        <v>Social services</v>
      </c>
      <c r="H24" s="321" t="str">
        <f>VLOOKUP($E24,TaskValues_ref!$E:$Z,4,FALSE)</f>
        <v>Public Health</v>
      </c>
      <c r="I24" s="321" t="str">
        <f>VLOOKUP($E24,TaskValues_ref!$E:$Z,5,FALSE)</f>
        <v>-</v>
      </c>
      <c r="J24" s="320" t="str">
        <f>VLOOKUP($E24,TaskValues_ref!$E:$Z,6,FALSE)</f>
        <v>18 yo adults</v>
      </c>
      <c r="K24" s="321" t="str">
        <f>VLOOKUP($E24,TaskValues_ref!$E:$Z,10,FALSE)</f>
        <v>National</v>
      </c>
      <c r="L24" s="195">
        <f>IF(VLOOKUP($E24,TaskValues_ref!$E:$Z,11,FALSE)=0,"",VLOOKUP($E24,TaskValues_ref!$E:$Z,11,FALSE))</f>
        <v>0.1</v>
      </c>
      <c r="M24" s="321"/>
      <c r="N24" s="89">
        <f>IF(VLOOKUP($E24,TaskValues_ref!$E:$Z,15,FALSE)=0,"",VLOOKUP($E24,TaskValues_ref!$E:$Z,15,FALSE))</f>
        <v>1</v>
      </c>
      <c r="O24">
        <f>IF(VLOOKUP($E24,TaskValues_ref!$E:$Z,16,FALSE)=0,"",VLOOKUP($E24,TaskValues_ref!$E:$Z,16,FALSE))</f>
        <v>2</v>
      </c>
      <c r="Q24">
        <f>IF(VLOOKUP($E24,TaskValues_ref!$E:$Z,18,FALSE)=0,"",VLOOKUP($E24,TaskValues_ref!$E:$Z,18,FALSE))</f>
        <v>15</v>
      </c>
    </row>
    <row r="25" spans="1:17" x14ac:dyDescent="0.35">
      <c r="A25" s="355" t="s">
        <v>2169</v>
      </c>
      <c r="B25" s="356" t="s">
        <v>2221</v>
      </c>
      <c r="C25" s="356"/>
      <c r="D25" s="353">
        <v>30</v>
      </c>
      <c r="E25" s="64" t="str">
        <f t="shared" si="0"/>
        <v>FH.MN.30</v>
      </c>
      <c r="F25" s="321" t="s">
        <v>2249</v>
      </c>
      <c r="G25" s="321" t="str">
        <f>VLOOKUP($E25,TaskValues_ref!$E:$Z,3,FALSE)</f>
        <v>Social services</v>
      </c>
      <c r="H25" s="321" t="str">
        <f>VLOOKUP($E25,TaskValues_ref!$E:$Z,4,FALSE)</f>
        <v>Public Health</v>
      </c>
      <c r="I25" s="321" t="str">
        <f>VLOOKUP($E25,TaskValues_ref!$E:$Z,5,FALSE)</f>
        <v>-</v>
      </c>
      <c r="J25" s="320" t="str">
        <f>VLOOKUP($E25,TaskValues_ref!$E:$Z,6,FALSE)</f>
        <v>1-18</v>
      </c>
      <c r="K25" s="321" t="str">
        <f>VLOOKUP($E25,TaskValues_ref!$E:$Z,10,FALSE)</f>
        <v>National</v>
      </c>
      <c r="M25" s="321"/>
      <c r="N25" s="89">
        <f>IF(VLOOKUP($E25,TaskValues_ref!$E:$Z,15,FALSE)=0,"",VLOOKUP($E25,TaskValues_ref!$E:$Z,15,FALSE))</f>
        <v>1</v>
      </c>
      <c r="O25">
        <f>IF(VLOOKUP($E25,TaskValues_ref!$E:$Z,16,FALSE)=0,"",VLOOKUP($E25,TaskValues_ref!$E:$Z,16,FALSE))</f>
        <v>2</v>
      </c>
      <c r="Q25">
        <f>IF(VLOOKUP($E25,TaskValues_ref!$E:$Z,18,FALSE)=0,"",VLOOKUP($E25,TaskValues_ref!$E:$Z,18,FALSE))</f>
        <v>15</v>
      </c>
    </row>
    <row r="26" spans="1:17" x14ac:dyDescent="0.35">
      <c r="A26" s="355" t="s">
        <v>2169</v>
      </c>
      <c r="B26" s="356" t="s">
        <v>2245</v>
      </c>
      <c r="C26" s="356"/>
      <c r="D26" s="353">
        <v>31</v>
      </c>
      <c r="E26" s="64" t="s">
        <v>2264</v>
      </c>
      <c r="F26" s="321" t="s">
        <v>2252</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M26" s="321"/>
      <c r="Q26"/>
    </row>
    <row r="27" spans="1:17" x14ac:dyDescent="0.35">
      <c r="A27" s="355" t="s">
        <v>2169</v>
      </c>
      <c r="B27" s="356" t="s">
        <v>2245</v>
      </c>
      <c r="C27" s="356"/>
      <c r="D27" s="353">
        <v>32</v>
      </c>
      <c r="E27" s="64" t="s">
        <v>2270</v>
      </c>
      <c r="F27" s="319" t="s">
        <v>176</v>
      </c>
      <c r="G27" s="321" t="str">
        <f>VLOOKUP($E27,TaskValues_ref!$E:$Z,3,FALSE)</f>
        <v>Clinical</v>
      </c>
      <c r="H27" s="321" t="str">
        <f>VLOOKUP($E27,TaskValues_ref!$E:$Z,4,FALSE)</f>
        <v>Child Preventive</v>
      </c>
      <c r="I27" s="321" t="str">
        <f>VLOOKUP($E27,TaskValues_ref!$E:$Z,5,FALSE)</f>
        <v>Immunization</v>
      </c>
      <c r="J27" s="320" t="str">
        <f>VLOOKUP($E27,TaskValues_ref!$E:$Z,6,FALSE)</f>
        <v>births</v>
      </c>
      <c r="K27" s="321" t="str">
        <f>VLOOKUP($E27,TaskValues_ref!$E:$Z,10,FALSE)</f>
        <v>National</v>
      </c>
      <c r="L27" s="195" t="str">
        <f>IF(VLOOKUP($E27,TaskValues_ref!$E:$Z,11,FALSE)=0,"",VLOOKUP($E27,TaskValues_ref!$E:$Z,11,FALSE))</f>
        <v>-</v>
      </c>
      <c r="M27" s="321"/>
      <c r="N27" s="89" t="str">
        <f>IF(VLOOKUP($E27,TaskValues_ref!$E:$Z,15,FALSE)=0,"",VLOOKUP($E27,TaskValues_ref!$E:$Z,15,FALSE))</f>
        <v/>
      </c>
      <c r="O27" t="str">
        <f>IF(VLOOKUP($E27,TaskValues_ref!$E:$Z,16,FALSE)=0,"",VLOOKUP($E27,TaskValues_ref!$E:$Z,16,FALSE))</f>
        <v/>
      </c>
      <c r="Q27"/>
    </row>
    <row r="28" spans="1:17" x14ac:dyDescent="0.35">
      <c r="A28" s="355" t="s">
        <v>2169</v>
      </c>
      <c r="B28" s="356" t="s">
        <v>2245</v>
      </c>
      <c r="C28" s="356"/>
      <c r="D28" s="353">
        <v>32</v>
      </c>
      <c r="E28" s="64" t="s">
        <v>2271</v>
      </c>
      <c r="F28" s="319" t="s">
        <v>178</v>
      </c>
      <c r="G28" s="321" t="str">
        <f>VLOOKUP($E28,TaskValues_ref!$E:$Z,3,FALSE)</f>
        <v>Clinical</v>
      </c>
      <c r="H28" s="321" t="str">
        <f>VLOOKUP($E28,TaskValues_ref!$E:$Z,4,FALSE)</f>
        <v>Child Preventive</v>
      </c>
      <c r="I28" s="321" t="str">
        <f>VLOOKUP($E28,TaskValues_ref!$E:$Z,5,FALSE)</f>
        <v>Immunization</v>
      </c>
      <c r="J28" s="320" t="str">
        <f>VLOOKUP($E28,TaskValues_ref!$E:$Z,6,FALSE)</f>
        <v>1 yo</v>
      </c>
      <c r="K28" s="321" t="str">
        <f>VLOOKUP($E28,TaskValues_ref!$E:$Z,10,FALSE)</f>
        <v>National</v>
      </c>
      <c r="L28" s="195">
        <f>IF(VLOOKUP($E28,TaskValues_ref!$E:$Z,11,FALSE)=0,"",VLOOKUP($E28,TaskValues_ref!$E:$Z,11,FALSE))</f>
        <v>1</v>
      </c>
      <c r="M28" s="321"/>
      <c r="N28" s="89">
        <f>IF(VLOOKUP($E28,TaskValues_ref!$E:$Z,15,FALSE)=0,"",VLOOKUP($E28,TaskValues_ref!$E:$Z,15,FALSE))</f>
        <v>1</v>
      </c>
      <c r="O28">
        <f>IF(VLOOKUP($E28,TaskValues_ref!$E:$Z,16,FALSE)=0,"",VLOOKUP($E28,TaskValues_ref!$E:$Z,16,FALSE))</f>
        <v>4</v>
      </c>
      <c r="Q28">
        <f>IF(VLOOKUP($E28,TaskValues_ref!$E:$Z,18,FALSE)=0,"",VLOOKUP($E28,TaskValues_ref!$E:$Z,18,FALSE))</f>
        <v>5</v>
      </c>
    </row>
    <row r="29" spans="1:17" x14ac:dyDescent="0.35">
      <c r="A29" s="355" t="s">
        <v>2169</v>
      </c>
      <c r="B29" s="356" t="s">
        <v>2245</v>
      </c>
      <c r="C29" s="356"/>
      <c r="D29" s="353">
        <v>32</v>
      </c>
      <c r="E29" s="64" t="s">
        <v>2272</v>
      </c>
      <c r="F29" s="319" t="s">
        <v>181</v>
      </c>
      <c r="G29" s="321" t="str">
        <f>VLOOKUP($E29,TaskValues_ref!$E:$Z,3,FALSE)</f>
        <v>Clinical</v>
      </c>
      <c r="H29" s="321" t="str">
        <f>VLOOKUP($E29,TaskValues_ref!$E:$Z,4,FALSE)</f>
        <v>Child Preventive</v>
      </c>
      <c r="I29" s="321" t="str">
        <f>VLOOKUP($E29,TaskValues_ref!$E:$Z,5,FALSE)</f>
        <v>Immunization</v>
      </c>
      <c r="J29" s="320" t="str">
        <f>VLOOKUP($E29,TaskValues_ref!$E:$Z,6,FALSE)</f>
        <v>2 yo</v>
      </c>
      <c r="K29" s="321" t="str">
        <f>VLOOKUP($E29,TaskValues_ref!$E:$Z,10,FALSE)</f>
        <v>National</v>
      </c>
      <c r="L29" s="195">
        <f>IF(VLOOKUP($E29,TaskValues_ref!$E:$Z,11,FALSE)=0,"",VLOOKUP($E29,TaskValues_ref!$E:$Z,11,FALSE))</f>
        <v>1</v>
      </c>
      <c r="M29" s="321"/>
      <c r="N29" s="89">
        <f>IF(VLOOKUP($E29,TaskValues_ref!$E:$Z,15,FALSE)=0,"",VLOOKUP($E29,TaskValues_ref!$E:$Z,15,FALSE))</f>
        <v>1</v>
      </c>
      <c r="O29">
        <f>IF(VLOOKUP($E29,TaskValues_ref!$E:$Z,16,FALSE)=0,"",VLOOKUP($E29,TaskValues_ref!$E:$Z,16,FALSE))</f>
        <v>1</v>
      </c>
      <c r="Q29">
        <f>IF(VLOOKUP($E29,TaskValues_ref!$E:$Z,18,FALSE)=0,"",VLOOKUP($E29,TaskValues_ref!$E:$Z,18,FALSE))</f>
        <v>5</v>
      </c>
    </row>
    <row r="30" spans="1:17" x14ac:dyDescent="0.35">
      <c r="A30" s="355" t="s">
        <v>2169</v>
      </c>
      <c r="B30" s="356" t="s">
        <v>2245</v>
      </c>
      <c r="C30" s="356"/>
      <c r="D30" s="353">
        <v>32</v>
      </c>
      <c r="E30" s="64" t="s">
        <v>2273</v>
      </c>
      <c r="F30" s="319" t="s">
        <v>184</v>
      </c>
      <c r="G30" s="321" t="str">
        <f>VLOOKUP($E30,TaskValues_ref!$E:$Z,3,FALSE)</f>
        <v>Clinical</v>
      </c>
      <c r="H30" s="321" t="str">
        <f>VLOOKUP($E30,TaskValues_ref!$E:$Z,4,FALSE)</f>
        <v>Child Preventive</v>
      </c>
      <c r="I30" s="321" t="str">
        <f>VLOOKUP($E30,TaskValues_ref!$E:$Z,5,FALSE)</f>
        <v>Immunization</v>
      </c>
      <c r="J30" s="320" t="str">
        <f>VLOOKUP($E30,TaskValues_ref!$E:$Z,6,FALSE)</f>
        <v>births</v>
      </c>
      <c r="K30" s="321" t="str">
        <f>VLOOKUP($E30,TaskValues_ref!$E:$Z,10,FALSE)</f>
        <v>National</v>
      </c>
      <c r="L30" s="195">
        <f>IF(VLOOKUP($E30,TaskValues_ref!$E:$Z,11,FALSE)=0,"",VLOOKUP($E30,TaskValues_ref!$E:$Z,11,FALSE))</f>
        <v>1</v>
      </c>
      <c r="M30" s="321"/>
      <c r="N30" s="89">
        <f>IF(VLOOKUP($E30,TaskValues_ref!$E:$Z,15,FALSE)=0,"",VLOOKUP($E30,TaskValues_ref!$E:$Z,15,FALSE))</f>
        <v>1</v>
      </c>
      <c r="O30">
        <f>IF(VLOOKUP($E30,TaskValues_ref!$E:$Z,16,FALSE)=0,"",VLOOKUP($E30,TaskValues_ref!$E:$Z,16,FALSE))</f>
        <v>2</v>
      </c>
      <c r="Q30"/>
    </row>
    <row r="31" spans="1:17" x14ac:dyDescent="0.35">
      <c r="A31" s="355" t="s">
        <v>2169</v>
      </c>
      <c r="B31" s="356" t="s">
        <v>2245</v>
      </c>
      <c r="C31" s="356"/>
      <c r="D31" s="353">
        <v>33</v>
      </c>
      <c r="E31" s="64" t="s">
        <v>2265</v>
      </c>
      <c r="F31" s="321" t="s">
        <v>2254</v>
      </c>
      <c r="G31" s="321" t="str">
        <f>VLOOKUP($E31,TaskValues_ref!$E:$Z,3,FALSE)</f>
        <v>Clinical</v>
      </c>
      <c r="H31" s="321" t="str">
        <f>VLOOKUP($E31,TaskValues_ref!$E:$Z,4,FALSE)</f>
        <v>Child Preventive</v>
      </c>
      <c r="I31" s="321" t="str">
        <f>VLOOKUP($E31,TaskValues_ref!$E:$Z,5,FALSE)</f>
        <v>Immunization</v>
      </c>
      <c r="J31" s="320" t="str">
        <f>VLOOKUP($E31,TaskValues_ref!$E:$Z,6,FALSE)</f>
        <v>1-4</v>
      </c>
      <c r="K31" s="321" t="str">
        <f>VLOOKUP($E31,TaskValues_ref!$E:$Z,10,FALSE)</f>
        <v>National</v>
      </c>
      <c r="L31" s="195">
        <f>IF(VLOOKUP($E31,TaskValues_ref!$E:$Z,11,FALSE)=0,"",VLOOKUP($E31,TaskValues_ref!$E:$Z,11,FALSE))</f>
        <v>1</v>
      </c>
      <c r="M31" s="321"/>
      <c r="P31">
        <f>IF(VLOOKUP($E31,TaskValues_ref!$E:$Z,17,FALSE)=0,"",VLOOKUP($E31,TaskValues_ref!$E:$Z,17,FALSE))</f>
        <v>1</v>
      </c>
      <c r="Q31">
        <f>IF(VLOOKUP($E31,TaskValues_ref!$E:$Z,18,FALSE)=0,"",VLOOKUP($E31,TaskValues_ref!$E:$Z,18,FALSE))</f>
        <v>2</v>
      </c>
    </row>
    <row r="32" spans="1:17" x14ac:dyDescent="0.35">
      <c r="A32" s="355" t="s">
        <v>2169</v>
      </c>
      <c r="B32" s="356" t="s">
        <v>2245</v>
      </c>
      <c r="C32" s="356"/>
      <c r="D32" s="353">
        <v>34</v>
      </c>
      <c r="E32" s="64" t="s">
        <v>2266</v>
      </c>
      <c r="F32" s="321" t="s">
        <v>2255</v>
      </c>
      <c r="G32" s="321" t="str">
        <f>VLOOKUP($E32,TaskValues_ref!$E:$Z,3,FALSE)</f>
        <v>Clinical</v>
      </c>
      <c r="H32" s="321" t="str">
        <f>VLOOKUP($E32,TaskValues_ref!$E:$Z,4,FALSE)</f>
        <v>Child Acute</v>
      </c>
      <c r="I32" s="321" t="str">
        <f>VLOOKUP($E32,TaskValues_ref!$E:$Z,5,FALSE)</f>
        <v>Immunization</v>
      </c>
      <c r="J32" s="320" t="str">
        <f>VLOOKUP($E32,TaskValues_ref!$E:$Z,6,FALSE)</f>
        <v>-</v>
      </c>
      <c r="K32" s="321" t="str">
        <f>VLOOKUP($E32,TaskValues_ref!$E:$Z,10,FALSE)</f>
        <v>National</v>
      </c>
      <c r="L32" s="195">
        <f>IF(VLOOKUP($E32,TaskValues_ref!$E:$Z,11,FALSE)=0,"",VLOOKUP($E32,TaskValues_ref!$E:$Z,11,FALSE))</f>
        <v>1.4999999999999999E-2</v>
      </c>
      <c r="M32" s="321"/>
      <c r="N32" s="89">
        <f>IF(VLOOKUP($E32,TaskValues_ref!$E:$Z,15,FALSE)=0,"",VLOOKUP($E32,TaskValues_ref!$E:$Z,15,FALSE))</f>
        <v>1</v>
      </c>
      <c r="O32">
        <f>IF(VLOOKUP($E32,TaskValues_ref!$E:$Z,16,FALSE)=0,"",VLOOKUP($E32,TaskValues_ref!$E:$Z,16,FALSE))</f>
        <v>1</v>
      </c>
      <c r="Q32">
        <f>IF(VLOOKUP($E32,TaskValues_ref!$E:$Z,18,FALSE)=0,"",VLOOKUP($E32,TaskValues_ref!$E:$Z,18,FALSE))</f>
        <v>5</v>
      </c>
    </row>
    <row r="33" spans="1:17" x14ac:dyDescent="0.35">
      <c r="A33" s="355" t="s">
        <v>2169</v>
      </c>
      <c r="B33" s="356" t="s">
        <v>2245</v>
      </c>
      <c r="C33" s="356"/>
      <c r="D33" s="353">
        <v>35</v>
      </c>
      <c r="E33" s="64" t="s">
        <v>2267</v>
      </c>
      <c r="F33" s="321" t="s">
        <v>2256</v>
      </c>
      <c r="G33" s="321" t="str">
        <f>VLOOKUP($E33,TaskValues_ref!$E:$Z,3,FALSE)</f>
        <v>Surveillance</v>
      </c>
      <c r="H33" s="321" t="str">
        <f>VLOOKUP($E33,TaskValues_ref!$E:$Z,4,FALSE)</f>
        <v>Public Health</v>
      </c>
      <c r="I33" s="321" t="str">
        <f>VLOOKUP($E33,TaskValues_ref!$E:$Z,5,FALSE)</f>
        <v>Immunization</v>
      </c>
      <c r="J33" s="320" t="str">
        <f>VLOOKUP($E33,TaskValues_ref!$E:$Z,6,FALSE)</f>
        <v>-</v>
      </c>
      <c r="K33" s="321" t="str">
        <f>VLOOKUP($E33,TaskValues_ref!$E:$Z,10,FALSE)</f>
        <v>National</v>
      </c>
      <c r="M33" s="321"/>
      <c r="Q33"/>
    </row>
    <row r="34" spans="1:17" x14ac:dyDescent="0.35">
      <c r="A34" s="355" t="s">
        <v>2169</v>
      </c>
      <c r="B34" s="356" t="s">
        <v>2245</v>
      </c>
      <c r="C34" s="356"/>
      <c r="D34" s="353">
        <v>36</v>
      </c>
      <c r="E34" s="64" t="s">
        <v>2268</v>
      </c>
      <c r="F34" s="321" t="s">
        <v>2257</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M34" s="321"/>
      <c r="Q34"/>
    </row>
    <row r="35" spans="1:17" x14ac:dyDescent="0.35">
      <c r="A35" s="355" t="s">
        <v>2169</v>
      </c>
      <c r="B35" s="356" t="s">
        <v>2245</v>
      </c>
      <c r="C35" s="356"/>
      <c r="D35" s="353">
        <v>37</v>
      </c>
      <c r="E35" s="64" t="s">
        <v>2269</v>
      </c>
      <c r="F35" s="321" t="s">
        <v>2258</v>
      </c>
      <c r="G35" s="321" t="str">
        <f>VLOOKUP($E35,TaskValues_ref!$E:$Z,3,FALSE)</f>
        <v>Surveillance</v>
      </c>
      <c r="H35" s="321" t="str">
        <f>VLOOKUP($E35,TaskValues_ref!$E:$Z,4,FALSE)</f>
        <v>Public Health</v>
      </c>
      <c r="I35" s="321" t="str">
        <f>VLOOKUP($E35,TaskValues_ref!$E:$Z,5,FALSE)</f>
        <v>Immunization</v>
      </c>
      <c r="J35" s="320" t="str">
        <f>VLOOKUP($E35,TaskValues_ref!$E:$Z,6,FALSE)</f>
        <v>-</v>
      </c>
      <c r="K35" s="321" t="str">
        <f>VLOOKUP($E35,TaskValues_ref!$E:$Z,10,FALSE)</f>
        <v>National</v>
      </c>
      <c r="M35" s="321"/>
      <c r="Q35"/>
    </row>
    <row r="36" spans="1:17" x14ac:dyDescent="0.35">
      <c r="A36" s="355" t="s">
        <v>2169</v>
      </c>
      <c r="B36" s="356" t="s">
        <v>2277</v>
      </c>
      <c r="C36" s="356"/>
      <c r="D36" s="353">
        <v>38</v>
      </c>
      <c r="E36" s="64" t="s">
        <v>2305</v>
      </c>
      <c r="F36" s="58" t="s">
        <v>2301</v>
      </c>
      <c r="G36" s="321" t="str">
        <f>VLOOKUP($E36,TaskValues_ref!$E:$Z,3,FALSE)</f>
        <v>Clinical</v>
      </c>
      <c r="H36" s="321" t="str">
        <f>VLOOKUP($E36,TaskValues_ref!$E:$Z,4,FALSE)</f>
        <v>Adult Preventive</v>
      </c>
      <c r="I36" s="321" t="str">
        <f>VLOOKUP($E36,TaskValues_ref!$E:$Z,5,FALSE)</f>
        <v>Family planning</v>
      </c>
      <c r="J36" s="320" t="str">
        <f>VLOOKUP($E36,TaskValues_ref!$E:$Z,6,FALSE)</f>
        <v>18 yo women</v>
      </c>
      <c r="K36" s="321" t="str">
        <f>VLOOKUP($E36,TaskValues_ref!$E:$Z,10,FALSE)</f>
        <v>National</v>
      </c>
      <c r="L36" s="195">
        <f>IF(VLOOKUP($E36,TaskValues_ref!$E:$Z,11,FALSE)=0,"",VLOOKUP($E36,TaskValues_ref!$E:$Z,11,FALSE))</f>
        <v>0.58399999999999996</v>
      </c>
      <c r="M36" s="321"/>
      <c r="N36" s="89">
        <f>IF(VLOOKUP($E36,TaskValues_ref!$E:$Z,15,FALSE)=0,"",VLOOKUP($E36,TaskValues_ref!$E:$Z,15,FALSE))</f>
        <v>1</v>
      </c>
      <c r="O36">
        <f>IF(VLOOKUP($E36,TaskValues_ref!$E:$Z,16,FALSE)=0,"",VLOOKUP($E36,TaskValues_ref!$E:$Z,16,FALSE))</f>
        <v>1</v>
      </c>
      <c r="Q36">
        <f>IF(VLOOKUP($E36,TaskValues_ref!$E:$Z,18,FALSE)=0,"",VLOOKUP($E36,TaskValues_ref!$E:$Z,18,FALSE))</f>
        <v>15</v>
      </c>
    </row>
    <row r="37" spans="1:17" x14ac:dyDescent="0.35">
      <c r="A37" s="355" t="s">
        <v>2169</v>
      </c>
      <c r="B37" s="356" t="s">
        <v>2277</v>
      </c>
      <c r="C37" s="356"/>
      <c r="D37" s="353">
        <v>38</v>
      </c>
      <c r="E37" s="64" t="s">
        <v>2306</v>
      </c>
      <c r="F37" s="58" t="s">
        <v>2302</v>
      </c>
      <c r="G37" s="321" t="str">
        <f>VLOOKUP($E37,TaskValues_ref!$E:$Z,3,FALSE)</f>
        <v>Clinical</v>
      </c>
      <c r="H37" s="321" t="str">
        <f>VLOOKUP($E37,TaskValues_ref!$E:$Z,4,FALSE)</f>
        <v>Adult Preventive</v>
      </c>
      <c r="I37" s="321" t="str">
        <f>VLOOKUP($E37,TaskValues_ref!$E:$Z,5,FALSE)</f>
        <v>Family planning</v>
      </c>
      <c r="J37" s="320" t="str">
        <f>VLOOKUP($E37,TaskValues_ref!$E:$Z,6,FALSE)</f>
        <v>births</v>
      </c>
      <c r="K37" s="321" t="str">
        <f>VLOOKUP($E37,TaskValues_ref!$E:$Z,10,FALSE)</f>
        <v>National</v>
      </c>
      <c r="L37" s="195">
        <f>IF(VLOOKUP($E37,TaskValues_ref!$E:$Z,11,FALSE)=0,"",VLOOKUP($E37,TaskValues_ref!$E:$Z,11,FALSE))</f>
        <v>1</v>
      </c>
      <c r="M37" s="321"/>
      <c r="N37" s="89">
        <f>IF(VLOOKUP($E37,TaskValues_ref!$E:$Z,15,FALSE)=0,"",VLOOKUP($E37,TaskValues_ref!$E:$Z,15,FALSE))</f>
        <v>1</v>
      </c>
      <c r="O37">
        <f>IF(VLOOKUP($E37,TaskValues_ref!$E:$Z,16,FALSE)=0,"",VLOOKUP($E37,TaskValues_ref!$E:$Z,16,FALSE))</f>
        <v>1</v>
      </c>
      <c r="Q37">
        <f>IF(VLOOKUP($E37,TaskValues_ref!$E:$Z,18,FALSE)=0,"",VLOOKUP($E37,TaskValues_ref!$E:$Z,18,FALSE))</f>
        <v>15</v>
      </c>
    </row>
    <row r="38" spans="1:17" x14ac:dyDescent="0.35">
      <c r="A38" s="355" t="s">
        <v>2169</v>
      </c>
      <c r="B38" s="356" t="s">
        <v>2277</v>
      </c>
      <c r="C38" s="356"/>
      <c r="D38" s="353">
        <v>38</v>
      </c>
      <c r="E38" s="64" t="s">
        <v>2307</v>
      </c>
      <c r="F38" s="58" t="s">
        <v>2303</v>
      </c>
      <c r="G38" s="321" t="str">
        <f>VLOOKUP($E38,TaskValues_ref!$E:$Z,3,FALSE)</f>
        <v>Clinical</v>
      </c>
      <c r="H38" s="321" t="str">
        <f>VLOOKUP($E38,TaskValues_ref!$E:$Z,4,FALSE)</f>
        <v>Adult Preventive</v>
      </c>
      <c r="I38" s="321" t="str">
        <f>VLOOKUP($E38,TaskValues_ref!$E:$Z,5,FALSE)</f>
        <v>Family planning</v>
      </c>
      <c r="J38" s="320" t="str">
        <f>VLOOKUP($E38,TaskValues_ref!$E:$Z,6,FALSE)</f>
        <v>women 15-49</v>
      </c>
      <c r="K38" s="321" t="str">
        <f>VLOOKUP($E38,TaskValues_ref!$E:$Z,10,FALSE)</f>
        <v>National</v>
      </c>
      <c r="L38" s="195">
        <f>IF(VLOOKUP($E38,TaskValues_ref!$E:$Z,11,FALSE)=0,"",VLOOKUP($E38,TaskValues_ref!$E:$Z,11,FALSE))</f>
        <v>5.0116865018980945E-2</v>
      </c>
      <c r="M38" s="321"/>
      <c r="N38" s="89">
        <f>IF(VLOOKUP($E38,TaskValues_ref!$E:$Z,15,FALSE)=0,"",VLOOKUP($E38,TaskValues_ref!$E:$Z,15,FALSE))</f>
        <v>1</v>
      </c>
      <c r="O38">
        <f>IF(VLOOKUP($E38,TaskValues_ref!$E:$Z,16,FALSE)=0,"",VLOOKUP($E38,TaskValues_ref!$E:$Z,16,FALSE))</f>
        <v>1</v>
      </c>
      <c r="Q38">
        <f>IF(VLOOKUP($E38,TaskValues_ref!$E:$Z,18,FALSE)=0,"",VLOOKUP($E38,TaskValues_ref!$E:$Z,18,FALSE))</f>
        <v>15</v>
      </c>
    </row>
    <row r="39" spans="1:17" x14ac:dyDescent="0.35">
      <c r="A39" s="355" t="s">
        <v>2169</v>
      </c>
      <c r="B39" s="356" t="s">
        <v>2277</v>
      </c>
      <c r="C39" s="356"/>
      <c r="D39" s="353">
        <v>38</v>
      </c>
      <c r="E39" s="64" t="s">
        <v>2308</v>
      </c>
      <c r="F39" s="58" t="s">
        <v>2304</v>
      </c>
      <c r="G39" s="321" t="str">
        <f>VLOOKUP($E39,TaskValues_ref!$E:$Z,3,FALSE)</f>
        <v>Clinical</v>
      </c>
      <c r="H39" s="321" t="str">
        <f>VLOOKUP($E39,TaskValues_ref!$E:$Z,4,FALSE)</f>
        <v>Adult 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0.26812151014720248</v>
      </c>
      <c r="M39" s="321"/>
      <c r="N39" s="89">
        <f>IF(VLOOKUP($E39,TaskValues_ref!$E:$Z,15,FALSE)=0,"",VLOOKUP($E39,TaskValues_ref!$E:$Z,15,FALSE))</f>
        <v>1</v>
      </c>
      <c r="O39">
        <f>IF(VLOOKUP($E39,TaskValues_ref!$E:$Z,16,FALSE)=0,"",VLOOKUP($E39,TaskValues_ref!$E:$Z,16,FALSE))</f>
        <v>1</v>
      </c>
      <c r="Q39">
        <f>IF(VLOOKUP($E39,TaskValues_ref!$E:$Z,18,FALSE)=0,"",VLOOKUP($E39,TaskValues_ref!$E:$Z,18,FALSE))</f>
        <v>15</v>
      </c>
    </row>
    <row r="40" spans="1:17" x14ac:dyDescent="0.35">
      <c r="A40" s="355" t="s">
        <v>2169</v>
      </c>
      <c r="B40" s="356" t="s">
        <v>2277</v>
      </c>
      <c r="C40" s="356"/>
      <c r="D40" s="353">
        <v>39</v>
      </c>
      <c r="E40" s="64" t="str">
        <f t="shared" ref="E40:E61" si="1">_xlfn.CONCAT("FH.FP.",D40)</f>
        <v>FH.FP.39</v>
      </c>
      <c r="F40" s="321" t="s">
        <v>2279</v>
      </c>
      <c r="G40" s="321" t="str">
        <f>VLOOKUP($E40,TaskValues_ref!$E:$Z,3,FALSE)</f>
        <v>Clinical</v>
      </c>
      <c r="H40" s="321" t="str">
        <f>VLOOKUP($E40,TaskValues_ref!$E:$Z,4,FALSE)</f>
        <v>Adult 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c r="N40" s="89">
        <f>IF(VLOOKUP($E40,TaskValues_ref!$E:$Z,15,FALSE)=0,"",VLOOKUP($E40,TaskValues_ref!$E:$Z,15,FALSE))</f>
        <v>1</v>
      </c>
      <c r="P40">
        <f>IF(VLOOKUP($E40,TaskValues_ref!$E:$Z,17,FALSE)=0,"",VLOOKUP($E40,TaskValues_ref!$E:$Z,17,FALSE))</f>
        <v>4</v>
      </c>
      <c r="Q40">
        <f>IF(VLOOKUP($E40,TaskValues_ref!$E:$Z,18,FALSE)=0,"",VLOOKUP($E40,TaskValues_ref!$E:$Z,18,FALSE))</f>
        <v>5</v>
      </c>
    </row>
    <row r="41" spans="1:17" x14ac:dyDescent="0.35">
      <c r="A41" s="355" t="s">
        <v>2169</v>
      </c>
      <c r="B41" s="356" t="s">
        <v>2277</v>
      </c>
      <c r="C41" s="356"/>
      <c r="D41" s="353">
        <v>40</v>
      </c>
      <c r="E41" s="64" t="str">
        <f t="shared" si="1"/>
        <v>FH.FP.40</v>
      </c>
      <c r="F41" s="321" t="s">
        <v>2300</v>
      </c>
      <c r="G41" s="321" t="str">
        <f>VLOOKUP($E41,TaskValues_ref!$E:$Z,3,FALSE)</f>
        <v>Clinical</v>
      </c>
      <c r="H41" s="321" t="str">
        <f>VLOOKUP($E41,TaskValues_ref!$E:$Z,4,FALSE)</f>
        <v>Adult 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Q41">
        <f>IF(VLOOKUP($E41,TaskValues_ref!$E:$Z,18,FALSE)=0,"",VLOOKUP($E41,TaskValues_ref!$E:$Z,18,FALSE))</f>
        <v>20</v>
      </c>
    </row>
    <row r="42" spans="1:17" x14ac:dyDescent="0.35">
      <c r="A42" s="355" t="s">
        <v>2169</v>
      </c>
      <c r="B42" s="356" t="s">
        <v>2277</v>
      </c>
      <c r="C42" s="356"/>
      <c r="D42" s="353">
        <v>42</v>
      </c>
      <c r="E42" s="64" t="str">
        <f t="shared" si="1"/>
        <v>FH.FP.42</v>
      </c>
      <c r="F42" s="321" t="s">
        <v>2280</v>
      </c>
      <c r="G42" s="321" t="str">
        <f>VLOOKUP($E42,TaskValues_ref!$E:$Z,3,FALSE)</f>
        <v>Clinical</v>
      </c>
      <c r="H42" s="321" t="str">
        <f>VLOOKUP($E42,TaskValues_ref!$E:$Z,4,FALSE)</f>
        <v>Adult Preventive</v>
      </c>
      <c r="I42" s="321" t="str">
        <f>VLOOKUP($E42,TaskValues_ref!$E:$Z,5,FALSE)</f>
        <v>Family planning</v>
      </c>
      <c r="J42" s="320" t="str">
        <f>VLOOKUP($E42,TaskValues_ref!$E:$Z,6,FALSE)</f>
        <v>women 15-49</v>
      </c>
      <c r="K42" s="321" t="str">
        <f>VLOOKUP($E42,TaskValues_ref!$E:$Z,10,FALSE)</f>
        <v>National</v>
      </c>
      <c r="M42" s="321"/>
      <c r="N42" s="89">
        <f>IF(VLOOKUP($E42,TaskValues_ref!$E:$Z,15,FALSE)=0,"",VLOOKUP($E42,TaskValues_ref!$E:$Z,15,FALSE))</f>
        <v>1</v>
      </c>
      <c r="O42">
        <f>IF(VLOOKUP($E42,TaskValues_ref!$E:$Z,16,FALSE)=0,"",VLOOKUP($E42,TaskValues_ref!$E:$Z,16,FALSE))</f>
        <v>1</v>
      </c>
      <c r="Q42">
        <f>IF(VLOOKUP($E42,TaskValues_ref!$E:$Z,18,FALSE)=0,"",VLOOKUP($E42,TaskValues_ref!$E:$Z,18,FALSE))</f>
        <v>15</v>
      </c>
    </row>
    <row r="43" spans="1:17" x14ac:dyDescent="0.35">
      <c r="A43" s="355" t="s">
        <v>2169</v>
      </c>
      <c r="B43" s="356" t="s">
        <v>2277</v>
      </c>
      <c r="C43" s="356"/>
      <c r="D43" s="353">
        <v>44</v>
      </c>
      <c r="E43" s="64" t="str">
        <f t="shared" si="1"/>
        <v>FH.FP.44</v>
      </c>
      <c r="F43" s="321" t="s">
        <v>2282</v>
      </c>
      <c r="G43" s="321" t="str">
        <f>VLOOKUP($E43,TaskValues_ref!$E:$Z,3,FALSE)</f>
        <v>Clinical</v>
      </c>
      <c r="H43" s="321" t="str">
        <f>VLOOKUP($E43,TaskValues_ref!$E:$Z,4,FALSE)</f>
        <v>Adult 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c r="N43" s="89">
        <f>IF(VLOOKUP($E43,TaskValues_ref!$E:$Z,15,FALSE)=0,"",VLOOKUP($E43,TaskValues_ref!$E:$Z,15,FALSE))</f>
        <v>1</v>
      </c>
      <c r="O43">
        <f>IF(VLOOKUP($E43,TaskValues_ref!$E:$Z,16,FALSE)=0,"",VLOOKUP($E43,TaskValues_ref!$E:$Z,16,FALSE))</f>
        <v>1</v>
      </c>
      <c r="Q43">
        <f>IF(VLOOKUP($E43,TaskValues_ref!$E:$Z,18,FALSE)=0,"",VLOOKUP($E43,TaskValues_ref!$E:$Z,18,FALSE))</f>
        <v>10</v>
      </c>
    </row>
    <row r="44" spans="1:17" x14ac:dyDescent="0.35">
      <c r="A44" s="355" t="s">
        <v>2169</v>
      </c>
      <c r="B44" s="356" t="s">
        <v>2277</v>
      </c>
      <c r="C44" s="356"/>
      <c r="D44" s="353">
        <v>45</v>
      </c>
      <c r="E44" s="64" t="str">
        <f t="shared" si="1"/>
        <v>FH.FP.45</v>
      </c>
      <c r="F44" s="321" t="s">
        <v>2283</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c r="N44" s="89">
        <f>IF(VLOOKUP($E44,TaskValues_ref!$E:$Z,15,FALSE)=0,"",VLOOKUP($E44,TaskValues_ref!$E:$Z,15,FALSE))</f>
        <v>1</v>
      </c>
      <c r="Q44"/>
    </row>
    <row r="45" spans="1:17" x14ac:dyDescent="0.35">
      <c r="A45" s="355" t="s">
        <v>2169</v>
      </c>
      <c r="B45" s="356" t="s">
        <v>2277</v>
      </c>
      <c r="C45" s="356"/>
      <c r="D45" s="353">
        <v>46</v>
      </c>
      <c r="E45" s="64" t="str">
        <f t="shared" si="1"/>
        <v>FH.FP.46</v>
      </c>
      <c r="F45" s="321" t="s">
        <v>2284</v>
      </c>
      <c r="G45" s="321" t="str">
        <f>VLOOKUP($E45,TaskValues_ref!$E:$Z,3,FALSE)</f>
        <v>Clinical</v>
      </c>
      <c r="H45" s="321" t="str">
        <f>VLOOKUP($E45,TaskValues_ref!$E:$Z,4,FALSE)</f>
        <v>Adult 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row>
    <row r="46" spans="1:17" x14ac:dyDescent="0.35">
      <c r="A46" s="355" t="s">
        <v>2169</v>
      </c>
      <c r="B46" s="356" t="s">
        <v>2277</v>
      </c>
      <c r="C46" s="356"/>
      <c r="D46" s="353">
        <v>47</v>
      </c>
      <c r="E46" s="64" t="str">
        <f t="shared" si="1"/>
        <v>FH.FP.47</v>
      </c>
      <c r="F46" s="321" t="s">
        <v>2285</v>
      </c>
      <c r="G46" s="321" t="str">
        <f>VLOOKUP($E46,TaskValues_ref!$E:$Z,3,FALSE)</f>
        <v>Non-clinical</v>
      </c>
      <c r="H46" s="321" t="str">
        <f>VLOOKUP($E46,TaskValues_ref!$E:$Z,4,FALSE)</f>
        <v>Adult 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c r="N46" s="89">
        <f>IF(VLOOKUP($E46,TaskValues_ref!$E:$Z,15,FALSE)=0,"",VLOOKUP($E46,TaskValues_ref!$E:$Z,15,FALSE))</f>
        <v>1</v>
      </c>
      <c r="Q46"/>
    </row>
    <row r="47" spans="1:17" x14ac:dyDescent="0.35">
      <c r="A47" s="355" t="s">
        <v>2169</v>
      </c>
      <c r="B47" s="356" t="s">
        <v>2277</v>
      </c>
      <c r="C47" s="356"/>
      <c r="D47" s="353">
        <v>48</v>
      </c>
      <c r="E47" s="64" t="str">
        <f t="shared" si="1"/>
        <v>FH.FP.48</v>
      </c>
      <c r="F47" s="321" t="s">
        <v>2286</v>
      </c>
      <c r="G47" s="321" t="str">
        <f>VLOOKUP($E47,TaskValues_ref!$E:$Z,3,FALSE)</f>
        <v>Clinical</v>
      </c>
      <c r="H47" s="321" t="str">
        <f>VLOOKUP($E47,TaskValues_ref!$E:$Z,4,FALSE)</f>
        <v>Adult 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c r="N47" s="89">
        <f>IF(VLOOKUP($E47,TaskValues_ref!$E:$Z,15,FALSE)=0,"",VLOOKUP($E47,TaskValues_ref!$E:$Z,15,FALSE))</f>
        <v>1</v>
      </c>
      <c r="O47">
        <f>IF(VLOOKUP($E47,TaskValues_ref!$E:$Z,16,FALSE)=0,"",VLOOKUP($E47,TaskValues_ref!$E:$Z,16,FALSE))</f>
        <v>2</v>
      </c>
      <c r="Q47"/>
    </row>
    <row r="48" spans="1:17" x14ac:dyDescent="0.35">
      <c r="A48" s="355" t="s">
        <v>2169</v>
      </c>
      <c r="B48" s="356" t="s">
        <v>2277</v>
      </c>
      <c r="C48" s="356"/>
      <c r="D48" s="353">
        <v>49</v>
      </c>
      <c r="E48" s="64" t="str">
        <f t="shared" si="1"/>
        <v>FH.FP.49</v>
      </c>
      <c r="F48" s="321" t="s">
        <v>2287</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M48" s="321"/>
      <c r="Q48"/>
    </row>
    <row r="49" spans="1:17" x14ac:dyDescent="0.35">
      <c r="A49" s="355" t="s">
        <v>2169</v>
      </c>
      <c r="B49" s="356" t="s">
        <v>2277</v>
      </c>
      <c r="C49" s="356"/>
      <c r="D49" s="353">
        <v>50</v>
      </c>
      <c r="E49" s="64" t="str">
        <f t="shared" si="1"/>
        <v>FH.FP.50</v>
      </c>
      <c r="F49" s="321" t="s">
        <v>2288</v>
      </c>
      <c r="G49" s="321" t="str">
        <f>VLOOKUP($E49,TaskValues_ref!$E:$Z,3,FALSE)</f>
        <v>Clinical</v>
      </c>
      <c r="H49" s="321" t="str">
        <f>VLOOKUP($E49,TaskValues_ref!$E:$Z,4,FALSE)</f>
        <v>Adult Preventive</v>
      </c>
      <c r="I49" s="321" t="str">
        <f>VLOOKUP($E49,TaskValues_ref!$E:$Z,5,FALSE)</f>
        <v>Family planning</v>
      </c>
      <c r="J49" s="320" t="str">
        <f>VLOOKUP($E49,TaskValues_ref!$E:$Z,6,FALSE)</f>
        <v>15 yo girls</v>
      </c>
      <c r="K49" s="321" t="str">
        <f>VLOOKUP($E49,TaskValues_ref!$E:$Z,10,FALSE)</f>
        <v>National</v>
      </c>
      <c r="M49" s="321"/>
      <c r="Q49"/>
    </row>
    <row r="50" spans="1:17" x14ac:dyDescent="0.35">
      <c r="A50" s="355" t="s">
        <v>2169</v>
      </c>
      <c r="B50" s="356" t="s">
        <v>2277</v>
      </c>
      <c r="C50" s="356"/>
      <c r="D50" s="353">
        <v>51</v>
      </c>
      <c r="E50" s="64" t="str">
        <f t="shared" si="1"/>
        <v>FH.FP.51</v>
      </c>
      <c r="F50" s="321" t="s">
        <v>2289</v>
      </c>
      <c r="G50" s="321" t="str">
        <f>VLOOKUP($E50,TaskValues_ref!$E:$Z,3,FALSE)</f>
        <v>Clinical</v>
      </c>
      <c r="H50" s="321" t="str">
        <f>VLOOKUP($E50,TaskValues_ref!$E:$Z,4,FALSE)</f>
        <v>Adult Preventive</v>
      </c>
      <c r="I50" s="321" t="str">
        <f>VLOOKUP($E50,TaskValues_ref!$E:$Z,5,FALSE)</f>
        <v>Family planning</v>
      </c>
      <c r="J50" s="320" t="str">
        <f>VLOOKUP($E50,TaskValues_ref!$E:$Z,6,FALSE)</f>
        <v>15 yo girls</v>
      </c>
      <c r="K50" s="321" t="str">
        <f>VLOOKUP($E50,TaskValues_ref!$E:$Z,10,FALSE)</f>
        <v>National</v>
      </c>
      <c r="M50" s="321"/>
      <c r="Q50"/>
    </row>
    <row r="51" spans="1:17" x14ac:dyDescent="0.35">
      <c r="A51" s="355" t="s">
        <v>2169</v>
      </c>
      <c r="B51" s="356" t="s">
        <v>2277</v>
      </c>
      <c r="C51" s="356"/>
      <c r="D51" s="353">
        <v>52</v>
      </c>
      <c r="E51" s="64" t="str">
        <f t="shared" si="1"/>
        <v>FH.FP.52</v>
      </c>
      <c r="F51" s="321" t="s">
        <v>2290</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M51" s="321"/>
      <c r="Q51"/>
    </row>
    <row r="52" spans="1:17" x14ac:dyDescent="0.35">
      <c r="A52" s="355" t="s">
        <v>2169</v>
      </c>
      <c r="B52" s="356" t="s">
        <v>2277</v>
      </c>
      <c r="C52" s="356"/>
      <c r="D52" s="353">
        <v>53</v>
      </c>
      <c r="E52" s="64" t="str">
        <f t="shared" si="1"/>
        <v>FH.FP.53</v>
      </c>
      <c r="F52" s="321" t="s">
        <v>2291</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M52" s="321"/>
      <c r="Q52"/>
    </row>
    <row r="53" spans="1:17" x14ac:dyDescent="0.35">
      <c r="A53" s="355" t="s">
        <v>2169</v>
      </c>
      <c r="B53" s="356" t="s">
        <v>2277</v>
      </c>
      <c r="C53" s="356"/>
      <c r="D53" s="353">
        <v>54</v>
      </c>
      <c r="E53" s="64" t="str">
        <f t="shared" si="1"/>
        <v>FH.FP.54</v>
      </c>
      <c r="F53" s="321" t="s">
        <v>2292</v>
      </c>
      <c r="G53" s="321" t="str">
        <f>VLOOKUP($E53,TaskValues_ref!$E:$Z,3,FALSE)</f>
        <v>Clinical</v>
      </c>
      <c r="H53" s="321" t="str">
        <f>VLOOKUP($E53,TaskValues_ref!$E:$Z,4,FALSE)</f>
        <v>Adult 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c r="N53" s="89">
        <f>IF(VLOOKUP($E53,TaskValues_ref!$E:$Z,15,FALSE)=0,"",VLOOKUP($E53,TaskValues_ref!$E:$Z,15,FALSE))</f>
        <v>0.98</v>
      </c>
      <c r="O53">
        <f>IF(VLOOKUP($E53,TaskValues_ref!$E:$Z,16,FALSE)=0,"",VLOOKUP($E53,TaskValues_ref!$E:$Z,16,FALSE))</f>
        <v>1</v>
      </c>
      <c r="Q53">
        <f>IF(VLOOKUP($E53,TaskValues_ref!$E:$Z,18,FALSE)=0,"",VLOOKUP($E53,TaskValues_ref!$E:$Z,18,FALSE))</f>
        <v>5</v>
      </c>
    </row>
    <row r="54" spans="1:17" x14ac:dyDescent="0.35">
      <c r="A54" s="355" t="s">
        <v>2169</v>
      </c>
      <c r="B54" s="356" t="s">
        <v>2277</v>
      </c>
      <c r="C54" s="356"/>
      <c r="D54" s="353">
        <v>55</v>
      </c>
      <c r="E54" s="64" t="str">
        <f t="shared" si="1"/>
        <v>FH.FP.55</v>
      </c>
      <c r="F54" s="321" t="s">
        <v>2314</v>
      </c>
      <c r="G54" s="321" t="str">
        <f>VLOOKUP($E54,TaskValues_ref!$E:$Z,3,FALSE)</f>
        <v>Clinical</v>
      </c>
      <c r="H54" s="321" t="str">
        <f>VLOOKUP($E54,TaskValues_ref!$E:$Z,4,FALSE)</f>
        <v>Adult 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c r="N54" s="89">
        <f>IF(VLOOKUP($E54,TaskValues_ref!$E:$Z,15,FALSE)=0,"",VLOOKUP($E54,TaskValues_ref!$E:$Z,15,FALSE))</f>
        <v>0.98</v>
      </c>
      <c r="O54">
        <f>IF(VLOOKUP($E54,TaskValues_ref!$E:$Z,16,FALSE)=0,"",VLOOKUP($E54,TaskValues_ref!$E:$Z,16,FALSE))</f>
        <v>3</v>
      </c>
      <c r="Q54">
        <f>IF(VLOOKUP($E54,TaskValues_ref!$E:$Z,18,FALSE)=0,"",VLOOKUP($E54,TaskValues_ref!$E:$Z,18,FALSE))</f>
        <v>5</v>
      </c>
    </row>
    <row r="55" spans="1:17" x14ac:dyDescent="0.35">
      <c r="A55" s="355" t="s">
        <v>2169</v>
      </c>
      <c r="B55" s="356" t="s">
        <v>2277</v>
      </c>
      <c r="C55" s="356"/>
      <c r="D55" s="353">
        <v>56</v>
      </c>
      <c r="E55" s="64" t="str">
        <f t="shared" si="1"/>
        <v>FH.FP.56</v>
      </c>
      <c r="F55" s="321" t="s">
        <v>2293</v>
      </c>
      <c r="G55" s="321" t="str">
        <f>VLOOKUP($E55,TaskValues_ref!$E:$Z,3,FALSE)</f>
        <v>Clinical</v>
      </c>
      <c r="H55" s="321" t="str">
        <f>VLOOKUP($E55,TaskValues_ref!$E:$Z,4,FALSE)</f>
        <v>Adult 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c r="N55" s="89">
        <f>IF(VLOOKUP($E55,TaskValues_ref!$E:$Z,15,FALSE)=0,"",VLOOKUP($E55,TaskValues_ref!$E:$Z,15,FALSE))</f>
        <v>0.98</v>
      </c>
      <c r="O55">
        <f>IF(VLOOKUP($E55,TaskValues_ref!$E:$Z,16,FALSE)=0,"",VLOOKUP($E55,TaskValues_ref!$E:$Z,16,FALSE))</f>
        <v>1</v>
      </c>
      <c r="Q55">
        <f>IF(VLOOKUP($E55,TaskValues_ref!$E:$Z,18,FALSE)=0,"",VLOOKUP($E55,TaskValues_ref!$E:$Z,18,FALSE))</f>
        <v>20</v>
      </c>
    </row>
    <row r="56" spans="1:17" x14ac:dyDescent="0.35">
      <c r="A56" s="355" t="s">
        <v>2169</v>
      </c>
      <c r="B56" s="356" t="s">
        <v>2277</v>
      </c>
      <c r="C56" s="356"/>
      <c r="D56" s="353">
        <v>57</v>
      </c>
      <c r="E56" s="64" t="str">
        <f t="shared" si="1"/>
        <v>FH.FP.57</v>
      </c>
      <c r="F56" s="321" t="s">
        <v>2294</v>
      </c>
      <c r="G56" s="321" t="str">
        <f>VLOOKUP($E56,TaskValues_ref!$E:$Z,3,FALSE)</f>
        <v>Clinical</v>
      </c>
      <c r="H56" s="321" t="str">
        <f>VLOOKUP($E56,TaskValues_ref!$E:$Z,4,FALSE)</f>
        <v>Adult 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c r="N56" s="89">
        <f>IF(VLOOKUP($E56,TaskValues_ref!$E:$Z,15,FALSE)=0,"",VLOOKUP($E56,TaskValues_ref!$E:$Z,15,FALSE))</f>
        <v>0.98</v>
      </c>
      <c r="O56">
        <f>IF(VLOOKUP($E56,TaskValues_ref!$E:$Z,16,FALSE)=0,"",VLOOKUP($E56,TaskValues_ref!$E:$Z,16,FALSE))</f>
        <v>1</v>
      </c>
      <c r="Q56">
        <f>IF(VLOOKUP($E56,TaskValues_ref!$E:$Z,18,FALSE)=0,"",VLOOKUP($E56,TaskValues_ref!$E:$Z,18,FALSE))</f>
        <v>20</v>
      </c>
    </row>
    <row r="57" spans="1:17" x14ac:dyDescent="0.35">
      <c r="A57" s="355" t="s">
        <v>2169</v>
      </c>
      <c r="B57" s="356" t="s">
        <v>2277</v>
      </c>
      <c r="C57" s="356"/>
      <c r="D57" s="353">
        <v>58</v>
      </c>
      <c r="E57" s="64" t="str">
        <f t="shared" si="1"/>
        <v>FH.FP.58</v>
      </c>
      <c r="F57" s="321" t="s">
        <v>2295</v>
      </c>
      <c r="G57" s="321" t="str">
        <f>VLOOKUP($E57,TaskValues_ref!$E:$Z,3,FALSE)</f>
        <v>Clinical</v>
      </c>
      <c r="H57" s="321" t="str">
        <f>VLOOKUP($E57,TaskValues_ref!$E:$Z,4,FALSE)</f>
        <v>Adult 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Q57">
        <f>IF(VLOOKUP($E57,TaskValues_ref!$E:$Z,18,FALSE)=0,"",VLOOKUP($E57,TaskValues_ref!$E:$Z,18,FALSE))</f>
        <v>20</v>
      </c>
    </row>
    <row r="58" spans="1:17" x14ac:dyDescent="0.35">
      <c r="A58" s="355" t="s">
        <v>2169</v>
      </c>
      <c r="B58" s="356" t="s">
        <v>2277</v>
      </c>
      <c r="C58" s="356"/>
      <c r="D58" s="353">
        <v>59</v>
      </c>
      <c r="E58" s="64" t="str">
        <f t="shared" si="1"/>
        <v>FH.FP.59</v>
      </c>
      <c r="F58" s="321" t="s">
        <v>2296</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M58" s="321"/>
      <c r="Q58"/>
    </row>
    <row r="59" spans="1:17" x14ac:dyDescent="0.35">
      <c r="A59" s="355" t="s">
        <v>2169</v>
      </c>
      <c r="B59" s="356" t="s">
        <v>2277</v>
      </c>
      <c r="C59" s="356"/>
      <c r="D59" s="353">
        <v>60</v>
      </c>
      <c r="E59" s="64" t="str">
        <f t="shared" si="1"/>
        <v>FH.FP.60</v>
      </c>
      <c r="F59" s="321" t="s">
        <v>2297</v>
      </c>
      <c r="G59" s="321" t="str">
        <f>VLOOKUP($E59,TaskValues_ref!$E:$Z,3,FALSE)</f>
        <v>Clinical</v>
      </c>
      <c r="H59" s="321" t="str">
        <f>VLOOKUP($E59,TaskValues_ref!$E:$Z,4,FALSE)</f>
        <v>Adult Preventive</v>
      </c>
      <c r="I59" s="321" t="str">
        <f>VLOOKUP($E59,TaskValues_ref!$E:$Z,5,FALSE)</f>
        <v>Family planning</v>
      </c>
      <c r="J59" s="320" t="str">
        <f>VLOOKUP($E59,TaskValues_ref!$E:$Z,6,FALSE)</f>
        <v>15 yo girls</v>
      </c>
      <c r="K59" s="321" t="str">
        <f>VLOOKUP($E59,TaskValues_ref!$E:$Z,10,FALSE)</f>
        <v>National</v>
      </c>
      <c r="M59" s="321"/>
      <c r="Q59"/>
    </row>
    <row r="60" spans="1:17" x14ac:dyDescent="0.35">
      <c r="A60" s="355" t="s">
        <v>2169</v>
      </c>
      <c r="B60" s="356" t="s">
        <v>2277</v>
      </c>
      <c r="C60" s="356"/>
      <c r="D60" s="353">
        <v>61</v>
      </c>
      <c r="E60" s="64" t="str">
        <f t="shared" si="1"/>
        <v>FH.FP.61</v>
      </c>
      <c r="F60" s="321" t="s">
        <v>2298</v>
      </c>
      <c r="G60" s="321" t="str">
        <f>VLOOKUP($E60,TaskValues_ref!$E:$Z,3,FALSE)</f>
        <v>Clinical</v>
      </c>
      <c r="H60" s="321" t="str">
        <f>VLOOKUP($E60,TaskValues_ref!$E:$Z,4,FALSE)</f>
        <v>Adult 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c r="N60" s="89">
        <f>IF(VLOOKUP($E60,TaskValues_ref!$E:$Z,15,FALSE)=0,"",VLOOKUP($E60,TaskValues_ref!$E:$Z,15,FALSE))</f>
        <v>1</v>
      </c>
      <c r="Q60"/>
    </row>
    <row r="61" spans="1:17" x14ac:dyDescent="0.35">
      <c r="A61" s="355" t="s">
        <v>2169</v>
      </c>
      <c r="B61" s="356" t="s">
        <v>2277</v>
      </c>
      <c r="C61" s="356"/>
      <c r="D61" s="353">
        <v>62</v>
      </c>
      <c r="E61" s="64" t="str">
        <f t="shared" si="1"/>
        <v>FH.FP.62</v>
      </c>
      <c r="F61" s="321" t="s">
        <v>2313</v>
      </c>
      <c r="G61" s="321" t="str">
        <f>VLOOKUP($E61,TaskValues_ref!$E:$Z,3,FALSE)</f>
        <v>Clinical</v>
      </c>
      <c r="H61" s="321" t="str">
        <f>VLOOKUP($E61,TaskValues_ref!$E:$Z,4,FALSE)</f>
        <v>Adult Acute</v>
      </c>
      <c r="I61" s="321" t="str">
        <f>VLOOKUP($E61,TaskValues_ref!$E:$Z,5,FALSE)</f>
        <v>Sexual health</v>
      </c>
      <c r="J61" s="320" t="str">
        <f>VLOOKUP($E61,TaskValues_ref!$E:$Z,6,FALSE)</f>
        <v>women 15-49</v>
      </c>
      <c r="K61" s="321" t="str">
        <f>VLOOKUP($E61,TaskValues_ref!$E:$Z,10,FALSE)</f>
        <v>National</v>
      </c>
      <c r="M61" s="321"/>
      <c r="N61" s="89">
        <f>IF(VLOOKUP($E61,TaskValues_ref!$E:$Z,15,FALSE)=0,"",VLOOKUP($E61,TaskValues_ref!$E:$Z,15,FALSE))</f>
        <v>1</v>
      </c>
      <c r="O61">
        <f>IF(VLOOKUP($E61,TaskValues_ref!$E:$Z,16,FALSE)=0,"",VLOOKUP($E61,TaskValues_ref!$E:$Z,16,FALSE))</f>
        <v>1</v>
      </c>
      <c r="Q61">
        <f>IF(VLOOKUP($E61,TaskValues_ref!$E:$Z,18,FALSE)=0,"",VLOOKUP($E61,TaskValues_ref!$E:$Z,18,FALSE))</f>
        <v>15</v>
      </c>
    </row>
    <row r="62" spans="1:17" x14ac:dyDescent="0.35">
      <c r="A62" s="355" t="s">
        <v>2169</v>
      </c>
      <c r="B62" s="356" t="s">
        <v>70</v>
      </c>
      <c r="C62" s="356"/>
      <c r="D62" s="353">
        <v>64</v>
      </c>
      <c r="E62" s="64" t="str">
        <f>_xlfn.CONCAT("FH.Ntr.",D62)</f>
        <v>FH.Ntr.64</v>
      </c>
      <c r="F62" s="321" t="s">
        <v>2315</v>
      </c>
      <c r="G62" s="321" t="str">
        <f>VLOOKUP($E62,TaskValues_ref!$E:$Z,3,FALSE)</f>
        <v>Clinical</v>
      </c>
      <c r="H62" s="321" t="str">
        <f>VLOOKUP($E62,TaskValues_ref!$E:$Z,4,FALSE)</f>
        <v>Child Preventive</v>
      </c>
      <c r="I62" s="321" t="str">
        <f>VLOOKUP($E62,TaskValues_ref!$E:$Z,5,FALSE)</f>
        <v>Nutrition</v>
      </c>
      <c r="J62" s="320" t="str">
        <f>VLOOKUP($E62,TaskValues_ref!$E:$Z,6,FALSE)</f>
        <v>births</v>
      </c>
      <c r="K62" s="321" t="str">
        <f>VLOOKUP($E62,TaskValues_ref!$E:$Z,10,FALSE)</f>
        <v>National</v>
      </c>
      <c r="M62" s="321"/>
      <c r="Q62"/>
    </row>
    <row r="63" spans="1:17" x14ac:dyDescent="0.35">
      <c r="A63" s="355" t="s">
        <v>2169</v>
      </c>
      <c r="B63" s="356" t="s">
        <v>70</v>
      </c>
      <c r="C63" s="356"/>
      <c r="D63" s="353">
        <v>65</v>
      </c>
      <c r="E63" s="64" t="str">
        <f>_xlfn.CONCAT("FH.Ntr.",D63)</f>
        <v>FH.Ntr.65</v>
      </c>
      <c r="F63" s="321" t="s">
        <v>2316</v>
      </c>
      <c r="G63" s="321" t="str">
        <f>VLOOKUP($E63,TaskValues_ref!$E:$Z,3,FALSE)</f>
        <v>Clinical</v>
      </c>
      <c r="H63" s="321" t="str">
        <f>VLOOKUP($E63,TaskValues_ref!$E:$Z,4,FALSE)</f>
        <v>Child Preventive</v>
      </c>
      <c r="I63" s="321" t="str">
        <f>VLOOKUP($E63,TaskValues_ref!$E:$Z,5,FALSE)</f>
        <v>Nutrition</v>
      </c>
      <c r="J63" s="320" t="str">
        <f>VLOOKUP($E63,TaskValues_ref!$E:$Z,6,FALSE)</f>
        <v>births</v>
      </c>
      <c r="K63" s="321" t="str">
        <f>VLOOKUP($E63,TaskValues_ref!$E:$Z,10,FALSE)</f>
        <v>National</v>
      </c>
      <c r="M63" s="321"/>
      <c r="Q63"/>
    </row>
    <row r="64" spans="1:17" x14ac:dyDescent="0.35">
      <c r="A64" s="355" t="s">
        <v>2169</v>
      </c>
      <c r="B64" s="356" t="s">
        <v>70</v>
      </c>
      <c r="C64" s="356"/>
      <c r="D64" s="353">
        <v>66</v>
      </c>
      <c r="E64" s="64" t="str">
        <f>_xlfn.CONCAT("FH.Ntr.",D64)</f>
        <v>FH.Ntr.66</v>
      </c>
      <c r="F64" s="321" t="s">
        <v>2317</v>
      </c>
      <c r="G64" s="321" t="str">
        <f>VLOOKUP($E64,TaskValues_ref!$E:$Z,3,FALSE)</f>
        <v>Clinical</v>
      </c>
      <c r="H64" s="321" t="str">
        <f>VLOOKUP($E64,TaskValues_ref!$E:$Z,4,FALSE)</f>
        <v>Child Preventive</v>
      </c>
      <c r="I64" s="321" t="str">
        <f>VLOOKUP($E64,TaskValues_ref!$E:$Z,5,FALSE)</f>
        <v>Nutrition</v>
      </c>
      <c r="J64" s="320" t="str">
        <f>VLOOKUP($E64,TaskValues_ref!$E:$Z,6,FALSE)</f>
        <v>births</v>
      </c>
      <c r="K64" s="321" t="str">
        <f>VLOOKUP($E64,TaskValues_ref!$E:$Z,10,FALSE)</f>
        <v>National</v>
      </c>
      <c r="M64" s="321"/>
      <c r="Q64"/>
    </row>
    <row r="65" spans="1:17" x14ac:dyDescent="0.35">
      <c r="A65" s="355" t="s">
        <v>2169</v>
      </c>
      <c r="B65" s="356" t="s">
        <v>70</v>
      </c>
      <c r="C65" s="356"/>
      <c r="D65" s="353">
        <v>67</v>
      </c>
      <c r="E65" s="64" t="str">
        <f>_xlfn.CONCAT("FH.Ntr.",D65)</f>
        <v>FH.Ntr.67</v>
      </c>
      <c r="F65" s="321" t="s">
        <v>2318</v>
      </c>
      <c r="G65" s="321" t="str">
        <f>VLOOKUP($E65,TaskValues_ref!$E:$Z,3,FALSE)</f>
        <v>Clinical</v>
      </c>
      <c r="H65" s="321" t="str">
        <f>VLOOKUP($E65,TaskValues_ref!$E:$Z,4,FALSE)</f>
        <v>Adult Acute</v>
      </c>
      <c r="I65" s="321" t="str">
        <f>VLOOKUP($E65,TaskValues_ref!$E:$Z,5,FALSE)</f>
        <v>Nutrition</v>
      </c>
      <c r="J65" s="320" t="str">
        <f>VLOOKUP($E65,TaskValues_ref!$E:$Z,6,FALSE)</f>
        <v>births</v>
      </c>
      <c r="K65" s="321" t="str">
        <f>VLOOKUP($E65,TaskValues_ref!$E:$Z,10,FALSE)</f>
        <v>National</v>
      </c>
      <c r="M65" s="321"/>
      <c r="Q65"/>
    </row>
    <row r="66" spans="1:17" x14ac:dyDescent="0.35">
      <c r="A66" s="355" t="s">
        <v>2169</v>
      </c>
      <c r="B66" s="356" t="s">
        <v>70</v>
      </c>
      <c r="C66" s="356"/>
      <c r="D66" s="353">
        <v>68</v>
      </c>
      <c r="E66" s="64" t="str">
        <f>_xlfn.CONCAT("FH.Ntr.",D66)</f>
        <v>FH.Ntr.68</v>
      </c>
      <c r="F66" s="321" t="s">
        <v>2319</v>
      </c>
      <c r="G66" s="321" t="str">
        <f>VLOOKUP($E66,TaskValues_ref!$E:$Z,3,FALSE)</f>
        <v>Clinical</v>
      </c>
      <c r="H66" s="321" t="str">
        <f>VLOOKUP($E66,TaskValues_ref!$E:$Z,4,FALSE)</f>
        <v>Adult 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c r="N66" s="89">
        <f>IF(VLOOKUP($E66,TaskValues_ref!$E:$Z,15,FALSE)=0,"",VLOOKUP($E66,TaskValues_ref!$E:$Z,15,FALSE))</f>
        <v>0.98</v>
      </c>
      <c r="O66">
        <f>IF(VLOOKUP($E66,TaskValues_ref!$E:$Z,16,FALSE)=0,"",VLOOKUP($E66,TaskValues_ref!$E:$Z,16,FALSE))</f>
        <v>2</v>
      </c>
      <c r="Q66">
        <f>IF(VLOOKUP($E66,TaskValues_ref!$E:$Z,18,FALSE)=0,"",VLOOKUP($E66,TaskValues_ref!$E:$Z,18,FALSE))</f>
        <v>10</v>
      </c>
    </row>
    <row r="67" spans="1:17" x14ac:dyDescent="0.35">
      <c r="A67" s="355" t="s">
        <v>2169</v>
      </c>
      <c r="B67" s="356" t="s">
        <v>70</v>
      </c>
      <c r="C67" s="356"/>
      <c r="D67" s="353"/>
      <c r="E67" s="265" t="s">
        <v>2638</v>
      </c>
      <c r="F67" s="321" t="s">
        <v>2553</v>
      </c>
      <c r="G67" s="321" t="str">
        <f>VLOOKUP($E67,TaskValues_ref!$E:$Z,3,FALSE)</f>
        <v>Clinical</v>
      </c>
      <c r="H67" s="321" t="str">
        <f>VLOOKUP($E67,TaskValues_ref!$E:$Z,4,FALSE)</f>
        <v>Child 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c r="N67" s="89">
        <f>IF(VLOOKUP($E67,TaskValues_ref!$E:$Z,15,FALSE)=0,"",VLOOKUP($E67,TaskValues_ref!$E:$Z,15,FALSE))</f>
        <v>0.98</v>
      </c>
      <c r="O67">
        <f>IF(VLOOKUP($E67,TaskValues_ref!$E:$Z,16,FALSE)=0,"",VLOOKUP($E67,TaskValues_ref!$E:$Z,16,FALSE))</f>
        <v>2</v>
      </c>
      <c r="Q67">
        <f>IF(VLOOKUP($E67,TaskValues_ref!$E:$Z,18,FALSE)=0,"",VLOOKUP($E67,TaskValues_ref!$E:$Z,18,FALSE))</f>
        <v>10</v>
      </c>
    </row>
    <row r="68" spans="1:17" x14ac:dyDescent="0.35">
      <c r="A68" s="355" t="s">
        <v>2169</v>
      </c>
      <c r="B68" s="356" t="s">
        <v>70</v>
      </c>
      <c r="C68" s="356"/>
      <c r="D68" s="353"/>
      <c r="E68" s="265" t="s">
        <v>2551</v>
      </c>
      <c r="F68" s="321" t="s">
        <v>2554</v>
      </c>
      <c r="G68" s="321" t="str">
        <f>VLOOKUP($E68,TaskValues_ref!$E:$Z,3,FALSE)</f>
        <v>Clinical</v>
      </c>
      <c r="H68" s="321" t="str">
        <f>VLOOKUP($E68,TaskValues_ref!$E:$Z,4,FALSE)</f>
        <v>Child 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c r="N68" s="89">
        <f>IF(VLOOKUP($E68,TaskValues_ref!$E:$Z,15,FALSE)=0,"",VLOOKUP($E68,TaskValues_ref!$E:$Z,15,FALSE))</f>
        <v>0.98</v>
      </c>
      <c r="O68">
        <f>IF(VLOOKUP($E68,TaskValues_ref!$E:$Z,16,FALSE)=0,"",VLOOKUP($E68,TaskValues_ref!$E:$Z,16,FALSE))</f>
        <v>2</v>
      </c>
      <c r="Q68">
        <f>IF(VLOOKUP($E68,TaskValues_ref!$E:$Z,18,FALSE)=0,"",VLOOKUP($E68,TaskValues_ref!$E:$Z,18,FALSE))</f>
        <v>10</v>
      </c>
    </row>
    <row r="69" spans="1:17" x14ac:dyDescent="0.35">
      <c r="A69" s="355" t="s">
        <v>2169</v>
      </c>
      <c r="B69" s="356" t="s">
        <v>70</v>
      </c>
      <c r="C69" s="356"/>
      <c r="D69" s="353"/>
      <c r="E69" s="265" t="s">
        <v>2552</v>
      </c>
      <c r="F69" s="321" t="s">
        <v>2555</v>
      </c>
      <c r="G69" s="321" t="str">
        <f>VLOOKUP($E69,TaskValues_ref!$E:$Z,3,FALSE)</f>
        <v>Clinical</v>
      </c>
      <c r="H69" s="321" t="str">
        <f>VLOOKUP($E69,TaskValues_ref!$E:$Z,4,FALSE)</f>
        <v>Adult 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c r="N69" s="89">
        <f>IF(VLOOKUP($E69,TaskValues_ref!$E:$Z,15,FALSE)=0,"",VLOOKUP($E69,TaskValues_ref!$E:$Z,15,FALSE))</f>
        <v>0.98</v>
      </c>
      <c r="O69">
        <f>IF(VLOOKUP($E69,TaskValues_ref!$E:$Z,16,FALSE)=0,"",VLOOKUP($E69,TaskValues_ref!$E:$Z,16,FALSE))</f>
        <v>2</v>
      </c>
      <c r="Q69">
        <f>IF(VLOOKUP($E69,TaskValues_ref!$E:$Z,18,FALSE)=0,"",VLOOKUP($E69,TaskValues_ref!$E:$Z,18,FALSE))</f>
        <v>10</v>
      </c>
    </row>
    <row r="70" spans="1:17" x14ac:dyDescent="0.35">
      <c r="A70" s="355" t="s">
        <v>2169</v>
      </c>
      <c r="B70" s="356" t="s">
        <v>70</v>
      </c>
      <c r="C70" s="356"/>
      <c r="D70" s="353">
        <v>70</v>
      </c>
      <c r="E70" s="64" t="str">
        <f t="shared" ref="E70:E86" si="2">_xlfn.CONCAT("FH.Ntr.",D70)</f>
        <v>FH.Ntr.70</v>
      </c>
      <c r="F70" s="321" t="s">
        <v>2321</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M70" s="321"/>
      <c r="Q70"/>
    </row>
    <row r="71" spans="1:17" x14ac:dyDescent="0.35">
      <c r="A71" s="355" t="s">
        <v>2169</v>
      </c>
      <c r="B71" s="356" t="s">
        <v>70</v>
      </c>
      <c r="C71" s="356"/>
      <c r="D71" s="353">
        <v>71</v>
      </c>
      <c r="E71" s="64" t="str">
        <f t="shared" si="2"/>
        <v>FH.Ntr.71</v>
      </c>
      <c r="F71" s="321" t="s">
        <v>2322</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M71" s="321"/>
      <c r="Q71"/>
    </row>
    <row r="72" spans="1:17" x14ac:dyDescent="0.35">
      <c r="A72" s="355" t="s">
        <v>2169</v>
      </c>
      <c r="B72" s="356" t="s">
        <v>70</v>
      </c>
      <c r="C72" s="356"/>
      <c r="D72" s="353">
        <v>72</v>
      </c>
      <c r="E72" s="64" t="str">
        <f t="shared" si="2"/>
        <v>FH.Ntr.72</v>
      </c>
      <c r="F72" s="321" t="s">
        <v>2323</v>
      </c>
      <c r="G72" s="321" t="str">
        <f>VLOOKUP($E72,TaskValues_ref!$E:$Z,3,FALSE)</f>
        <v>Clinical</v>
      </c>
      <c r="H72" s="321" t="str">
        <f>VLOOKUP($E72,TaskValues_ref!$E:$Z,4,FALSE)</f>
        <v>Adult Preventive</v>
      </c>
      <c r="I72" s="321" t="str">
        <f>VLOOKUP($E72,TaskValues_ref!$E:$Z,5,FALSE)</f>
        <v>Nutrition</v>
      </c>
      <c r="J72" s="320" t="str">
        <f>VLOOKUP($E72,TaskValues_ref!$E:$Z,6,FALSE)</f>
        <v>births</v>
      </c>
      <c r="K72" s="321" t="str">
        <f>VLOOKUP($E72,TaskValues_ref!$E:$Z,10,FALSE)</f>
        <v>National</v>
      </c>
      <c r="M72" s="321"/>
      <c r="Q72"/>
    </row>
    <row r="73" spans="1:17" x14ac:dyDescent="0.35">
      <c r="A73" s="355" t="s">
        <v>2169</v>
      </c>
      <c r="B73" s="356" t="s">
        <v>70</v>
      </c>
      <c r="C73" s="356"/>
      <c r="D73" s="353">
        <v>73</v>
      </c>
      <c r="E73" s="64" t="str">
        <f t="shared" si="2"/>
        <v>FH.Ntr.73</v>
      </c>
      <c r="F73" s="321" t="s">
        <v>2324</v>
      </c>
      <c r="G73" s="321" t="str">
        <f>VLOOKUP($E73,TaskValues_ref!$E:$Z,3,FALSE)</f>
        <v>Clinical</v>
      </c>
      <c r="H73" s="321" t="str">
        <f>VLOOKUP($E73,TaskValues_ref!$E:$Z,4,FALSE)</f>
        <v>Adult Preventive</v>
      </c>
      <c r="I73" s="321" t="str">
        <f>VLOOKUP($E73,TaskValues_ref!$E:$Z,5,FALSE)</f>
        <v>Nutrition</v>
      </c>
      <c r="J73" s="320" t="str">
        <f>VLOOKUP($E73,TaskValues_ref!$E:$Z,6,FALSE)</f>
        <v>adults 18+</v>
      </c>
      <c r="K73" s="321" t="str">
        <f>VLOOKUP($E73,TaskValues_ref!$E:$Z,10,FALSE)</f>
        <v>National</v>
      </c>
      <c r="M73" s="321"/>
      <c r="Q73"/>
    </row>
    <row r="74" spans="1:17" x14ac:dyDescent="0.35">
      <c r="A74" s="355" t="s">
        <v>2169</v>
      </c>
      <c r="B74" s="356" t="s">
        <v>70</v>
      </c>
      <c r="C74" s="356"/>
      <c r="D74" s="353">
        <v>74</v>
      </c>
      <c r="E74" s="64" t="str">
        <f t="shared" si="2"/>
        <v>FH.Ntr.74</v>
      </c>
      <c r="F74" s="321" t="s">
        <v>2325</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M74" s="321"/>
      <c r="Q74"/>
    </row>
    <row r="75" spans="1:17" x14ac:dyDescent="0.35">
      <c r="A75" s="355" t="s">
        <v>2169</v>
      </c>
      <c r="B75" s="356" t="s">
        <v>70</v>
      </c>
      <c r="C75" s="356"/>
      <c r="D75" s="353">
        <v>75</v>
      </c>
      <c r="E75" s="64" t="str">
        <f t="shared" si="2"/>
        <v>FH.Ntr.75</v>
      </c>
      <c r="F75" s="321" t="s">
        <v>2326</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M75" s="321"/>
      <c r="Q75"/>
    </row>
    <row r="76" spans="1:17" x14ac:dyDescent="0.35">
      <c r="A76" s="355" t="s">
        <v>2169</v>
      </c>
      <c r="B76" s="356" t="s">
        <v>70</v>
      </c>
      <c r="C76" s="356"/>
      <c r="D76" s="353">
        <v>76</v>
      </c>
      <c r="E76" s="64" t="str">
        <f t="shared" si="2"/>
        <v>FH.Ntr.76</v>
      </c>
      <c r="F76" s="321" t="s">
        <v>2327</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M76" s="321"/>
      <c r="Q76"/>
    </row>
    <row r="77" spans="1:17" x14ac:dyDescent="0.35">
      <c r="A77" s="355" t="s">
        <v>2169</v>
      </c>
      <c r="B77" s="356" t="s">
        <v>70</v>
      </c>
      <c r="C77" s="356"/>
      <c r="D77" s="353">
        <v>77</v>
      </c>
      <c r="E77" s="64" t="str">
        <f t="shared" si="2"/>
        <v>FH.Ntr.77</v>
      </c>
      <c r="F77" s="321" t="s">
        <v>2328</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M77" s="321"/>
      <c r="Q77"/>
    </row>
    <row r="78" spans="1:17" x14ac:dyDescent="0.35">
      <c r="A78" s="355" t="s">
        <v>2169</v>
      </c>
      <c r="B78" s="356" t="s">
        <v>70</v>
      </c>
      <c r="C78" s="356"/>
      <c r="D78" s="353">
        <v>78</v>
      </c>
      <c r="E78" s="64" t="str">
        <f t="shared" si="2"/>
        <v>FH.Ntr.78</v>
      </c>
      <c r="F78" s="321" t="s">
        <v>2329</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M78" s="321"/>
      <c r="Q78"/>
    </row>
    <row r="79" spans="1:17" x14ac:dyDescent="0.35">
      <c r="A79" s="355" t="s">
        <v>2169</v>
      </c>
      <c r="B79" s="356" t="s">
        <v>70</v>
      </c>
      <c r="C79" s="356"/>
      <c r="D79" s="353">
        <v>79</v>
      </c>
      <c r="E79" s="64" t="str">
        <f t="shared" si="2"/>
        <v>FH.Ntr.79</v>
      </c>
      <c r="F79" s="321" t="s">
        <v>2330</v>
      </c>
      <c r="G79" s="321" t="str">
        <f>VLOOKUP($E79,TaskValues_ref!$E:$Z,3,FALSE)</f>
        <v>Clinical</v>
      </c>
      <c r="H79" s="321" t="str">
        <f>VLOOKUP($E79,TaskValues_ref!$E:$Z,4,FALSE)</f>
        <v>Child Preventive</v>
      </c>
      <c r="I79" s="321" t="str">
        <f>VLOOKUP($E79,TaskValues_ref!$E:$Z,5,FALSE)</f>
        <v>Nutrition</v>
      </c>
      <c r="J79" s="320" t="str">
        <f>VLOOKUP($E79,TaskValues_ref!$E:$Z,6,FALSE)</f>
        <v>births</v>
      </c>
      <c r="K79" s="321" t="str">
        <f>VLOOKUP($E79,TaskValues_ref!$E:$Z,10,FALSE)</f>
        <v>National</v>
      </c>
      <c r="M79" s="321"/>
      <c r="Q79"/>
    </row>
    <row r="80" spans="1:17" x14ac:dyDescent="0.35">
      <c r="A80" s="355" t="s">
        <v>2169</v>
      </c>
      <c r="B80" s="356" t="s">
        <v>70</v>
      </c>
      <c r="C80" s="356"/>
      <c r="D80" s="353">
        <v>80</v>
      </c>
      <c r="E80" s="64" t="str">
        <f t="shared" si="2"/>
        <v>FH.Ntr.80</v>
      </c>
      <c r="F80" s="321" t="s">
        <v>2331</v>
      </c>
      <c r="G80" s="321" t="str">
        <f>VLOOKUP($E80,TaskValues_ref!$E:$Z,3,FALSE)</f>
        <v>Clinical</v>
      </c>
      <c r="H80" s="321" t="str">
        <f>VLOOKUP($E80,TaskValues_ref!$E:$Z,4,FALSE)</f>
        <v>Child Acute</v>
      </c>
      <c r="I80" s="321" t="str">
        <f>VLOOKUP($E80,TaskValues_ref!$E:$Z,5,FALSE)</f>
        <v>Nutrition</v>
      </c>
      <c r="J80" s="320" t="str">
        <f>VLOOKUP($E80,TaskValues_ref!$E:$Z,6,FALSE)</f>
        <v>1-4</v>
      </c>
      <c r="K80" s="321" t="str">
        <f>VLOOKUP($E80,TaskValues_ref!$E:$Z,10,FALSE)</f>
        <v>National</v>
      </c>
      <c r="M80" s="321"/>
      <c r="Q80"/>
    </row>
    <row r="81" spans="1:17" x14ac:dyDescent="0.35">
      <c r="A81" s="355" t="s">
        <v>2169</v>
      </c>
      <c r="B81" s="356" t="s">
        <v>70</v>
      </c>
      <c r="C81" s="356"/>
      <c r="D81" s="372">
        <v>81</v>
      </c>
      <c r="E81" s="64" t="str">
        <f t="shared" si="2"/>
        <v>FH.Ntr.81</v>
      </c>
      <c r="F81" s="321" t="s">
        <v>2332</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M81" s="321"/>
      <c r="Q81"/>
    </row>
    <row r="82" spans="1:17" x14ac:dyDescent="0.35">
      <c r="A82" s="355" t="s">
        <v>2169</v>
      </c>
      <c r="B82" s="356" t="s">
        <v>70</v>
      </c>
      <c r="C82" s="356"/>
      <c r="D82" s="372">
        <v>82</v>
      </c>
      <c r="E82" s="64" t="str">
        <f t="shared" si="2"/>
        <v>FH.Ntr.82</v>
      </c>
      <c r="F82" s="321" t="s">
        <v>2333</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M82" s="321"/>
      <c r="Q82"/>
    </row>
    <row r="83" spans="1:17" x14ac:dyDescent="0.35">
      <c r="A83" s="355" t="s">
        <v>2169</v>
      </c>
      <c r="B83" s="356" t="s">
        <v>70</v>
      </c>
      <c r="C83" s="356"/>
      <c r="D83" s="372">
        <v>83</v>
      </c>
      <c r="E83" s="64" t="str">
        <f t="shared" si="2"/>
        <v>FH.Ntr.83</v>
      </c>
      <c r="F83" s="321" t="s">
        <v>2335</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M83" s="321"/>
      <c r="Q83"/>
    </row>
    <row r="84" spans="1:17" x14ac:dyDescent="0.35">
      <c r="A84" s="355" t="s">
        <v>2169</v>
      </c>
      <c r="B84" s="356" t="s">
        <v>70</v>
      </c>
      <c r="C84" s="356"/>
      <c r="D84" s="372">
        <v>84</v>
      </c>
      <c r="E84" s="64" t="str">
        <f t="shared" si="2"/>
        <v>FH.Ntr.84</v>
      </c>
      <c r="F84" s="321" t="s">
        <v>2334</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M84" s="321"/>
      <c r="Q84"/>
    </row>
    <row r="85" spans="1:17" x14ac:dyDescent="0.35">
      <c r="A85" s="355" t="s">
        <v>2169</v>
      </c>
      <c r="B85" s="356" t="s">
        <v>70</v>
      </c>
      <c r="C85" s="356"/>
      <c r="D85" s="372">
        <v>85</v>
      </c>
      <c r="E85" s="64" t="str">
        <f t="shared" si="2"/>
        <v>FH.Ntr.85</v>
      </c>
      <c r="F85" s="321" t="s">
        <v>2336</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M85" s="321"/>
      <c r="Q85"/>
    </row>
    <row r="86" spans="1:17" x14ac:dyDescent="0.35">
      <c r="A86" s="355" t="s">
        <v>2169</v>
      </c>
      <c r="B86" s="356" t="s">
        <v>70</v>
      </c>
      <c r="C86" s="356"/>
      <c r="D86" s="372">
        <v>86</v>
      </c>
      <c r="E86" s="64" t="str">
        <f t="shared" si="2"/>
        <v>FH.Ntr.86</v>
      </c>
      <c r="F86" s="321" t="s">
        <v>2337</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M86" s="321"/>
      <c r="Q86"/>
    </row>
    <row r="87" spans="1:17" x14ac:dyDescent="0.35">
      <c r="A87" s="357" t="s">
        <v>2350</v>
      </c>
      <c r="B87" s="357" t="s">
        <v>2348</v>
      </c>
      <c r="C87" s="357" t="s">
        <v>2349</v>
      </c>
      <c r="D87" s="66">
        <v>94</v>
      </c>
      <c r="E87" s="64" t="str">
        <f t="shared" ref="E87:E92" si="3">_xlfn.CONCAT("DPC.STI.",D87)</f>
        <v>DPC.STI.94</v>
      </c>
      <c r="F87" s="319" t="s">
        <v>2352</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M87" s="321"/>
      <c r="N87" s="89">
        <f>IF(VLOOKUP($E87,TaskValues_ref!$E:$Z,15,FALSE)=0,"",VLOOKUP($E87,TaskValues_ref!$E:$Z,15,FALSE))</f>
        <v>1</v>
      </c>
      <c r="P87">
        <f>IF(VLOOKUP($E87,TaskValues_ref!$E:$Z,17,FALSE)=0,"",VLOOKUP($E87,TaskValues_ref!$E:$Z,17,FALSE))</f>
        <v>1</v>
      </c>
      <c r="Q87">
        <f>IF(VLOOKUP($E87,TaskValues_ref!$E:$Z,18,FALSE)=0,"",VLOOKUP($E87,TaskValues_ref!$E:$Z,18,FALSE))</f>
        <v>10</v>
      </c>
    </row>
    <row r="88" spans="1:17" x14ac:dyDescent="0.35">
      <c r="A88" s="357" t="s">
        <v>2350</v>
      </c>
      <c r="B88" s="357" t="s">
        <v>2348</v>
      </c>
      <c r="C88" s="357" t="s">
        <v>2349</v>
      </c>
      <c r="D88" s="66">
        <v>95</v>
      </c>
      <c r="E88" s="64" t="str">
        <f t="shared" si="3"/>
        <v>DPC.STI.95</v>
      </c>
      <c r="F88" s="319" t="s">
        <v>2353</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c r="N88" s="89">
        <f>IF(VLOOKUP($E88,TaskValues_ref!$E:$Z,15,FALSE)=0,"",VLOOKUP($E88,TaskValues_ref!$E:$Z,15,FALSE))</f>
        <v>0.90986310592664843</v>
      </c>
      <c r="P88">
        <f>IF(VLOOKUP($E88,TaskValues_ref!$E:$Z,17,FALSE)=0,"",VLOOKUP($E88,TaskValues_ref!$E:$Z,17,FALSE))</f>
        <v>1</v>
      </c>
      <c r="Q88">
        <f>IF(VLOOKUP($E88,TaskValues_ref!$E:$Z,18,FALSE)=0,"",VLOOKUP($E88,TaskValues_ref!$E:$Z,18,FALSE))</f>
        <v>5</v>
      </c>
    </row>
    <row r="89" spans="1:17" x14ac:dyDescent="0.35">
      <c r="A89" s="357" t="s">
        <v>2350</v>
      </c>
      <c r="B89" s="357" t="s">
        <v>2348</v>
      </c>
      <c r="C89" s="357" t="s">
        <v>2349</v>
      </c>
      <c r="D89" s="66">
        <v>96</v>
      </c>
      <c r="E89" s="64" t="str">
        <f t="shared" si="3"/>
        <v>DPC.STI.96</v>
      </c>
      <c r="F89" s="321" t="s">
        <v>2354</v>
      </c>
      <c r="G89" s="321" t="str">
        <f>VLOOKUP($E89,TaskValues_ref!$E:$Z,3,FALSE)</f>
        <v>Clinical</v>
      </c>
      <c r="H89" s="321" t="str">
        <f>VLOOKUP($E89,TaskValues_ref!$E:$Z,4,FALSE)</f>
        <v>Adult 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Q89">
        <f>IF(VLOOKUP($E89,TaskValues_ref!$E:$Z,18,FALSE)=0,"",VLOOKUP($E89,TaskValues_ref!$E:$Z,18,FALSE))</f>
        <v>5</v>
      </c>
    </row>
    <row r="90" spans="1:17" x14ac:dyDescent="0.35">
      <c r="A90" s="357" t="s">
        <v>2350</v>
      </c>
      <c r="B90" s="357" t="s">
        <v>2348</v>
      </c>
      <c r="C90" s="357" t="s">
        <v>2349</v>
      </c>
      <c r="D90" s="66">
        <v>97</v>
      </c>
      <c r="E90" s="64" t="str">
        <f t="shared" si="3"/>
        <v>DPC.STI.97</v>
      </c>
      <c r="F90" s="321" t="s">
        <v>2358</v>
      </c>
      <c r="G90" s="321" t="str">
        <f>VLOOKUP($E90,TaskValues_ref!$E:$Z,3,FALSE)</f>
        <v>Clinical</v>
      </c>
      <c r="H90" s="321" t="str">
        <f>VLOOKUP($E90,TaskValues_ref!$E:$Z,4,FALSE)</f>
        <v>Adult Acute</v>
      </c>
      <c r="I90" s="321" t="str">
        <f>VLOOKUP($E90,TaskValues_ref!$E:$Z,5,FALSE)</f>
        <v>HIV</v>
      </c>
      <c r="J90" s="320" t="str">
        <f>VLOOKUP($E90,TaskValues_ref!$E:$Z,6,FALSE)</f>
        <v>adults 18+</v>
      </c>
      <c r="K90" s="321" t="str">
        <f>VLOOKUP($E90,TaskValues_ref!$E:$Z,10,FALSE)</f>
        <v>National</v>
      </c>
      <c r="M90" s="321"/>
      <c r="N90" s="89">
        <f>IF(VLOOKUP($E90,TaskValues_ref!$E:$Z,15,FALSE)=0,"",VLOOKUP($E90,TaskValues_ref!$E:$Z,15,FALSE))</f>
        <v>0.90986310592664843</v>
      </c>
      <c r="O90">
        <f>IF(VLOOKUP($E90,TaskValues_ref!$E:$Z,16,FALSE)=0,"",VLOOKUP($E90,TaskValues_ref!$E:$Z,16,FALSE))</f>
        <v>1</v>
      </c>
      <c r="Q90">
        <f>IF(VLOOKUP($E90,TaskValues_ref!$E:$Z,18,FALSE)=0,"",VLOOKUP($E90,TaskValues_ref!$E:$Z,18,FALSE))</f>
        <v>5</v>
      </c>
    </row>
    <row r="91" spans="1:17" x14ac:dyDescent="0.35">
      <c r="A91" s="357" t="s">
        <v>2350</v>
      </c>
      <c r="B91" s="357" t="s">
        <v>2348</v>
      </c>
      <c r="C91" s="357" t="s">
        <v>2349</v>
      </c>
      <c r="D91" s="66">
        <v>98</v>
      </c>
      <c r="E91" s="64" t="str">
        <f t="shared" si="3"/>
        <v>DPC.STI.98</v>
      </c>
      <c r="F91" s="321" t="s">
        <v>2359</v>
      </c>
      <c r="G91" s="321" t="str">
        <f>VLOOKUP($E91,TaskValues_ref!$E:$Z,3,FALSE)</f>
        <v>Clinical</v>
      </c>
      <c r="H91" s="321" t="str">
        <f>VLOOKUP($E91,TaskValues_ref!$E:$Z,4,FALSE)</f>
        <v>Adult Acute</v>
      </c>
      <c r="I91" s="321" t="str">
        <f>VLOOKUP($E91,TaskValues_ref!$E:$Z,5,FALSE)</f>
        <v>HIV</v>
      </c>
      <c r="J91" s="320" t="str">
        <f>VLOOKUP($E91,TaskValues_ref!$E:$Z,6,FALSE)</f>
        <v>adults 18+</v>
      </c>
      <c r="K91" s="321" t="str">
        <f>VLOOKUP($E91,TaskValues_ref!$E:$Z,10,FALSE)</f>
        <v>National</v>
      </c>
      <c r="M91" s="321"/>
      <c r="N91" s="89">
        <f>IF(VLOOKUP($E91,TaskValues_ref!$E:$Z,15,FALSE)=0,"",VLOOKUP($E91,TaskValues_ref!$E:$Z,15,FALSE))</f>
        <v>0.90986310592664843</v>
      </c>
      <c r="O91">
        <f>IF(VLOOKUP($E91,TaskValues_ref!$E:$Z,16,FALSE)=0,"",VLOOKUP($E91,TaskValues_ref!$E:$Z,16,FALSE))</f>
        <v>1</v>
      </c>
      <c r="Q91">
        <f>IF(VLOOKUP($E91,TaskValues_ref!$E:$Z,18,FALSE)=0,"",VLOOKUP($E91,TaskValues_ref!$E:$Z,18,FALSE))</f>
        <v>5</v>
      </c>
    </row>
    <row r="92" spans="1:17" x14ac:dyDescent="0.35">
      <c r="A92" s="357" t="s">
        <v>2350</v>
      </c>
      <c r="B92" s="357" t="s">
        <v>2348</v>
      </c>
      <c r="C92" s="357" t="s">
        <v>2349</v>
      </c>
      <c r="D92" s="66">
        <v>99</v>
      </c>
      <c r="E92" s="64" t="str">
        <f t="shared" si="3"/>
        <v>DPC.STI.99</v>
      </c>
      <c r="F92" s="321" t="s">
        <v>2355</v>
      </c>
      <c r="G92" s="321" t="str">
        <f>VLOOKUP($E92,TaskValues_ref!$E:$Z,3,FALSE)</f>
        <v>Clinical</v>
      </c>
      <c r="H92" s="321" t="str">
        <f>VLOOKUP($E92,TaskValues_ref!$E:$Z,4,FALSE)</f>
        <v>Adult 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c r="N92" s="89">
        <f>IF(VLOOKUP($E92,TaskValues_ref!$E:$Z,15,FALSE)=0,"",VLOOKUP($E92,TaskValues_ref!$E:$Z,15,FALSE))</f>
        <v>0.90986310592664843</v>
      </c>
      <c r="O92">
        <f>IF(VLOOKUP($E92,TaskValues_ref!$E:$Z,16,FALSE)=0,"",VLOOKUP($E92,TaskValues_ref!$E:$Z,16,FALSE))</f>
        <v>1</v>
      </c>
      <c r="Q92">
        <f>IF(VLOOKUP($E92,TaskValues_ref!$E:$Z,18,FALSE)=0,"",VLOOKUP($E92,TaskValues_ref!$E:$Z,18,FALSE))</f>
        <v>15</v>
      </c>
    </row>
    <row r="93" spans="1:17" x14ac:dyDescent="0.35">
      <c r="A93" s="357" t="s">
        <v>2350</v>
      </c>
      <c r="B93" s="357" t="s">
        <v>2348</v>
      </c>
      <c r="C93" s="357" t="s">
        <v>69</v>
      </c>
      <c r="D93" s="66">
        <v>102</v>
      </c>
      <c r="E93" s="64" t="str">
        <f>_xlfn.CONCAT("DPC.Mlr.",D93)</f>
        <v>DPC.Mlr.102</v>
      </c>
      <c r="F93" s="321" t="s">
        <v>2363</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c r="P93">
        <f>IF(VLOOKUP($E93,TaskValues_ref!$E:$Z,17,FALSE)=0,"",VLOOKUP($E93,TaskValues_ref!$E:$Z,17,FALSE))</f>
        <v>1</v>
      </c>
      <c r="Q93">
        <f>IF(VLOOKUP($E93,TaskValues_ref!$E:$Z,18,FALSE)=0,"",VLOOKUP($E93,TaskValues_ref!$E:$Z,18,FALSE))</f>
        <v>10</v>
      </c>
    </row>
    <row r="94" spans="1:17" x14ac:dyDescent="0.35">
      <c r="A94" s="357" t="s">
        <v>2350</v>
      </c>
      <c r="B94" s="357" t="s">
        <v>2348</v>
      </c>
      <c r="C94" s="357" t="s">
        <v>69</v>
      </c>
      <c r="D94" s="66">
        <v>103</v>
      </c>
      <c r="E94" s="64" t="s">
        <v>2367</v>
      </c>
      <c r="F94" s="321" t="s">
        <v>2372</v>
      </c>
      <c r="G94" s="321" t="str">
        <f>VLOOKUP($E94,TaskValues_ref!$E:$Z,3,FALSE)</f>
        <v>Clinical</v>
      </c>
      <c r="H94" s="321" t="str">
        <f>VLOOKUP($E94,TaskValues_ref!$E:$Z,4,FALSE)</f>
        <v>Adult 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c r="N94" s="89">
        <f>IF(VLOOKUP($E94,TaskValues_ref!$E:$Z,15,FALSE)=0,"",VLOOKUP($E94,TaskValues_ref!$E:$Z,15,FALSE))</f>
        <v>0.87556301899925537</v>
      </c>
      <c r="O94">
        <f>IF(VLOOKUP($E94,TaskValues_ref!$E:$Z,16,FALSE)=0,"",VLOOKUP($E94,TaskValues_ref!$E:$Z,16,FALSE))</f>
        <v>1</v>
      </c>
      <c r="Q94">
        <f>IF(VLOOKUP($E94,TaskValues_ref!$E:$Z,18,FALSE)=0,"",VLOOKUP($E94,TaskValues_ref!$E:$Z,18,FALSE))</f>
        <v>10</v>
      </c>
    </row>
    <row r="95" spans="1:17" x14ac:dyDescent="0.35">
      <c r="A95" s="357" t="s">
        <v>2350</v>
      </c>
      <c r="B95" s="357" t="s">
        <v>2348</v>
      </c>
      <c r="C95" s="357" t="s">
        <v>69</v>
      </c>
      <c r="D95" s="66">
        <v>103</v>
      </c>
      <c r="E95" s="64" t="s">
        <v>2368</v>
      </c>
      <c r="F95" s="321" t="s">
        <v>2373</v>
      </c>
      <c r="G95" s="321" t="str">
        <f>VLOOKUP($E95,TaskValues_ref!$E:$Z,3,FALSE)</f>
        <v>Clinical</v>
      </c>
      <c r="H95" s="321" t="str">
        <f>VLOOKUP($E95,TaskValues_ref!$E:$Z,4,FALSE)</f>
        <v>Child 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c r="N95" s="89">
        <f>IF(VLOOKUP($E95,TaskValues_ref!$E:$Z,15,FALSE)=0,"",VLOOKUP($E95,TaskValues_ref!$E:$Z,15,FALSE))</f>
        <v>0.87556301899925537</v>
      </c>
      <c r="O95">
        <f>IF(VLOOKUP($E95,TaskValues_ref!$E:$Z,16,FALSE)=0,"",VLOOKUP($E95,TaskValues_ref!$E:$Z,16,FALSE))</f>
        <v>1</v>
      </c>
      <c r="Q95">
        <f>IF(VLOOKUP($E95,TaskValues_ref!$E:$Z,18,FALSE)=0,"",VLOOKUP($E95,TaskValues_ref!$E:$Z,18,FALSE))</f>
        <v>10</v>
      </c>
    </row>
    <row r="96" spans="1:17" x14ac:dyDescent="0.35">
      <c r="A96" s="357" t="s">
        <v>2350</v>
      </c>
      <c r="B96" s="357" t="s">
        <v>2348</v>
      </c>
      <c r="C96" s="357" t="s">
        <v>69</v>
      </c>
      <c r="D96" s="66">
        <v>103</v>
      </c>
      <c r="E96" s="64" t="s">
        <v>2371</v>
      </c>
      <c r="F96" s="321" t="s">
        <v>2374</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Q96">
        <f>IF(VLOOKUP($E96,TaskValues_ref!$E:$Z,18,FALSE)=0,"",VLOOKUP($E96,TaskValues_ref!$E:$Z,18,FALSE))</f>
        <v>5</v>
      </c>
    </row>
    <row r="97" spans="1:17" x14ac:dyDescent="0.35">
      <c r="A97" s="357" t="s">
        <v>2350</v>
      </c>
      <c r="B97" s="357" t="s">
        <v>2348</v>
      </c>
      <c r="C97" s="357" t="s">
        <v>69</v>
      </c>
      <c r="D97" s="66">
        <v>104</v>
      </c>
      <c r="E97" s="64" t="s">
        <v>2369</v>
      </c>
      <c r="F97" s="321" t="s">
        <v>2375</v>
      </c>
      <c r="G97" s="321" t="str">
        <f>VLOOKUP($E97,TaskValues_ref!$E:$Z,3,FALSE)</f>
        <v>Clinical</v>
      </c>
      <c r="H97" s="321" t="str">
        <f>VLOOKUP($E97,TaskValues_ref!$E:$Z,4,FALSE)</f>
        <v>Adult 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c r="N97" s="89">
        <f>IF(VLOOKUP($E97,TaskValues_ref!$E:$Z,15,FALSE)=0,"",VLOOKUP($E97,TaskValues_ref!$E:$Z,15,FALSE))</f>
        <v>0.87556301899925537</v>
      </c>
      <c r="O97">
        <f>IF(VLOOKUP($E97,TaskValues_ref!$E:$Z,16,FALSE)=0,"",VLOOKUP($E97,TaskValues_ref!$E:$Z,16,FALSE))</f>
        <v>1</v>
      </c>
      <c r="Q97">
        <f>IF(VLOOKUP($E97,TaskValues_ref!$E:$Z,18,FALSE)=0,"",VLOOKUP($E97,TaskValues_ref!$E:$Z,18,FALSE))</f>
        <v>15</v>
      </c>
    </row>
    <row r="98" spans="1:17" x14ac:dyDescent="0.35">
      <c r="A98" s="357" t="s">
        <v>2350</v>
      </c>
      <c r="B98" s="357" t="s">
        <v>2348</v>
      </c>
      <c r="C98" s="357" t="s">
        <v>69</v>
      </c>
      <c r="D98" s="66">
        <v>104</v>
      </c>
      <c r="E98" s="64" t="s">
        <v>2370</v>
      </c>
      <c r="F98" s="321" t="s">
        <v>2376</v>
      </c>
      <c r="G98" s="321" t="str">
        <f>VLOOKUP($E98,TaskValues_ref!$E:$Z,3,FALSE)</f>
        <v>Clinical</v>
      </c>
      <c r="H98" s="321" t="str">
        <f>VLOOKUP($E98,TaskValues_ref!$E:$Z,4,FALSE)</f>
        <v>Child 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c r="N98" s="89">
        <f>IF(VLOOKUP($E98,TaskValues_ref!$E:$Z,15,FALSE)=0,"",VLOOKUP($E98,TaskValues_ref!$E:$Z,15,FALSE))</f>
        <v>0.87556301899925537</v>
      </c>
      <c r="O98">
        <f>IF(VLOOKUP($E98,TaskValues_ref!$E:$Z,16,FALSE)=0,"",VLOOKUP($E98,TaskValues_ref!$E:$Z,16,FALSE))</f>
        <v>1</v>
      </c>
      <c r="Q98">
        <f>IF(VLOOKUP($E98,TaskValues_ref!$E:$Z,18,FALSE)=0,"",VLOOKUP($E98,TaskValues_ref!$E:$Z,18,FALSE))</f>
        <v>15</v>
      </c>
    </row>
    <row r="99" spans="1:17" x14ac:dyDescent="0.35">
      <c r="A99" s="357" t="s">
        <v>2350</v>
      </c>
      <c r="B99" s="357" t="s">
        <v>2348</v>
      </c>
      <c r="C99" s="357" t="s">
        <v>69</v>
      </c>
      <c r="D99" s="66">
        <v>105</v>
      </c>
      <c r="E99" s="64" t="str">
        <f>_xlfn.CONCAT("DPC.Mlr.",D99)</f>
        <v>DPC.Mlr.105</v>
      </c>
      <c r="F99" s="321" t="s">
        <v>2364</v>
      </c>
      <c r="G99" s="321" t="str">
        <f>VLOOKUP($E99,TaskValues_ref!$E:$Z,3,FALSE)</f>
        <v>Surveillance</v>
      </c>
      <c r="H99" s="321" t="str">
        <f>VLOOKUP($E99,TaskValues_ref!$E:$Z,4,FALSE)</f>
        <v>Public Health</v>
      </c>
      <c r="I99" s="321" t="str">
        <f>VLOOKUP($E99,TaskValues_ref!$E:$Z,5,FALSE)</f>
        <v>Malaria</v>
      </c>
      <c r="J99" s="320" t="str">
        <f>VLOOKUP($E99,TaskValues_ref!$E:$Z,6,FALSE)</f>
        <v>-</v>
      </c>
      <c r="K99" s="321" t="str">
        <f>VLOOKUP($E99,TaskValues_ref!$E:$Z,10,FALSE)</f>
        <v>National</v>
      </c>
      <c r="M99" s="321"/>
      <c r="Q99"/>
    </row>
    <row r="100" spans="1:17" x14ac:dyDescent="0.35">
      <c r="A100" s="357" t="s">
        <v>2350</v>
      </c>
      <c r="B100" s="357" t="s">
        <v>2348</v>
      </c>
      <c r="C100" s="357" t="s">
        <v>69</v>
      </c>
      <c r="D100" s="66">
        <v>106</v>
      </c>
      <c r="E100" s="64" t="str">
        <f>_xlfn.CONCAT("DPC.Mlr.",D100)</f>
        <v>DPC.Mlr.106</v>
      </c>
      <c r="F100" s="321" t="s">
        <v>2353</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M100" s="321"/>
      <c r="Q100"/>
    </row>
    <row r="101" spans="1:17" x14ac:dyDescent="0.35">
      <c r="A101" s="357" t="s">
        <v>2350</v>
      </c>
      <c r="B101" s="357" t="s">
        <v>2348</v>
      </c>
      <c r="C101" s="357" t="s">
        <v>69</v>
      </c>
      <c r="D101" s="66">
        <v>107</v>
      </c>
      <c r="E101" s="64" t="str">
        <f>_xlfn.CONCAT("DPC.Mlr.",D101)</f>
        <v>DPC.Mlr.107</v>
      </c>
      <c r="F101" s="321" t="s">
        <v>2256</v>
      </c>
      <c r="G101" s="321" t="str">
        <f>VLOOKUP($E101,TaskValues_ref!$E:$Z,3,FALSE)</f>
        <v>Surveillance</v>
      </c>
      <c r="H101" s="321" t="str">
        <f>VLOOKUP($E101,TaskValues_ref!$E:$Z,4,FALSE)</f>
        <v>Public Health</v>
      </c>
      <c r="I101" s="321" t="str">
        <f>VLOOKUP($E101,TaskValues_ref!$E:$Z,5,FALSE)</f>
        <v>Malaria</v>
      </c>
      <c r="J101" s="320" t="str">
        <f>VLOOKUP($E101,TaskValues_ref!$E:$Z,6,FALSE)</f>
        <v>-</v>
      </c>
      <c r="K101" s="321" t="str">
        <f>VLOOKUP($E101,TaskValues_ref!$E:$Z,10,FALSE)</f>
        <v>National</v>
      </c>
      <c r="M101" s="321"/>
      <c r="Q101"/>
    </row>
    <row r="102" spans="1:17" x14ac:dyDescent="0.35">
      <c r="A102" s="357" t="s">
        <v>2350</v>
      </c>
      <c r="B102" s="357" t="s">
        <v>2348</v>
      </c>
      <c r="C102" s="357" t="s">
        <v>2380</v>
      </c>
      <c r="D102" s="66">
        <v>108</v>
      </c>
      <c r="E102" s="64" t="s">
        <v>2386</v>
      </c>
      <c r="F102" s="321" t="s">
        <v>2388</v>
      </c>
      <c r="G102" s="321" t="str">
        <f>VLOOKUP($E102,TaskValues_ref!$E:$Z,3,FALSE)</f>
        <v>Clinical</v>
      </c>
      <c r="H102" s="321" t="str">
        <f>VLOOKUP($E102,TaskValues_ref!$E:$Z,4,FALSE)</f>
        <v>Adult 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row>
    <row r="103" spans="1:17" x14ac:dyDescent="0.35">
      <c r="A103" s="357" t="s">
        <v>2350</v>
      </c>
      <c r="B103" s="357" t="s">
        <v>2348</v>
      </c>
      <c r="C103" s="357" t="s">
        <v>2380</v>
      </c>
      <c r="D103" s="66">
        <v>108</v>
      </c>
      <c r="E103" s="64" t="s">
        <v>2387</v>
      </c>
      <c r="F103" s="321" t="s">
        <v>2389</v>
      </c>
      <c r="G103" s="321" t="str">
        <f>VLOOKUP($E103,TaskValues_ref!$E:$Z,3,FALSE)</f>
        <v>Clinical</v>
      </c>
      <c r="H103" s="321" t="str">
        <f>VLOOKUP($E103,TaskValues_ref!$E:$Z,4,FALSE)</f>
        <v>Adult 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row>
    <row r="104" spans="1:17" x14ac:dyDescent="0.35">
      <c r="A104" s="357" t="s">
        <v>2350</v>
      </c>
      <c r="B104" s="357" t="s">
        <v>2348</v>
      </c>
      <c r="C104" s="357" t="s">
        <v>2380</v>
      </c>
      <c r="D104" s="66">
        <v>109</v>
      </c>
      <c r="E104" s="64" t="str">
        <f>_xlfn.CONCAT("DPC.TB.",D104)</f>
        <v>DPC.TB.109</v>
      </c>
      <c r="F104" s="321" t="s">
        <v>2382</v>
      </c>
      <c r="G104" s="321" t="str">
        <f>VLOOKUP($E104,TaskValues_ref!$E:$Z,3,FALSE)</f>
        <v>Clinical</v>
      </c>
      <c r="H104" s="321" t="str">
        <f>VLOOKUP($E104,TaskValues_ref!$E:$Z,4,FALSE)</f>
        <v>Adult 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c r="N104" s="89">
        <f>IF(VLOOKUP($E104,TaskValues_ref!$E:$Z,15,FALSE)=0,"",VLOOKUP($E104,TaskValues_ref!$E:$Z,15,FALSE))</f>
        <v>0.92465934537590888</v>
      </c>
      <c r="O104">
        <f>IF(VLOOKUP($E104,TaskValues_ref!$E:$Z,16,FALSE)=0,"",VLOOKUP($E104,TaskValues_ref!$E:$Z,16,FALSE))</f>
        <v>84</v>
      </c>
      <c r="Q104">
        <f>IF(VLOOKUP($E104,TaskValues_ref!$E:$Z,18,FALSE)=0,"",VLOOKUP($E104,TaskValues_ref!$E:$Z,18,FALSE))</f>
        <v>5</v>
      </c>
    </row>
    <row r="105" spans="1:17" x14ac:dyDescent="0.35">
      <c r="A105" s="357" t="s">
        <v>2350</v>
      </c>
      <c r="B105" s="357" t="s">
        <v>2348</v>
      </c>
      <c r="C105" s="357" t="s">
        <v>2380</v>
      </c>
      <c r="D105" s="66">
        <v>110</v>
      </c>
      <c r="E105" s="64" t="str">
        <f>_xlfn.CONCAT("DPC.TB.",D105)</f>
        <v>DPC.TB.110</v>
      </c>
      <c r="F105" s="321" t="s">
        <v>2383</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M105" s="321"/>
      <c r="Q105"/>
    </row>
    <row r="106" spans="1:17" x14ac:dyDescent="0.35">
      <c r="A106" s="357" t="s">
        <v>2350</v>
      </c>
      <c r="B106" s="357" t="s">
        <v>2391</v>
      </c>
      <c r="C106" s="357" t="s">
        <v>2392</v>
      </c>
      <c r="D106" s="66">
        <v>112</v>
      </c>
      <c r="E106" s="64" t="s">
        <v>2396</v>
      </c>
      <c r="F106" s="319" t="s">
        <v>2393</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M106" s="321"/>
      <c r="Q106"/>
    </row>
    <row r="107" spans="1:17" x14ac:dyDescent="0.35">
      <c r="A107" s="357" t="s">
        <v>2350</v>
      </c>
      <c r="B107" s="357" t="s">
        <v>2391</v>
      </c>
      <c r="C107" s="357" t="s">
        <v>2392</v>
      </c>
      <c r="D107" s="66">
        <v>113</v>
      </c>
      <c r="E107" s="64" t="s">
        <v>2397</v>
      </c>
      <c r="F107" s="319" t="s">
        <v>2394</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M107" s="321"/>
      <c r="Q107"/>
    </row>
    <row r="108" spans="1:17" x14ac:dyDescent="0.35">
      <c r="A108" s="357" t="s">
        <v>2350</v>
      </c>
      <c r="B108" s="357" t="s">
        <v>2391</v>
      </c>
      <c r="C108" s="357" t="s">
        <v>2392</v>
      </c>
      <c r="D108" s="66">
        <v>114</v>
      </c>
      <c r="E108" s="64" t="s">
        <v>2398</v>
      </c>
      <c r="F108" s="319" t="s">
        <v>2395</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M108" s="321"/>
      <c r="Q108"/>
    </row>
    <row r="109" spans="1:17" x14ac:dyDescent="0.35">
      <c r="A109" s="357" t="s">
        <v>2350</v>
      </c>
      <c r="B109" s="357" t="s">
        <v>2391</v>
      </c>
      <c r="C109" s="357" t="s">
        <v>2399</v>
      </c>
      <c r="D109" s="66">
        <v>115</v>
      </c>
      <c r="E109" s="64" t="str">
        <f>_xlfn.CONCAT("DPC.Cncr.",D109)</f>
        <v>DPC.Cncr.115</v>
      </c>
      <c r="F109" s="321" t="s">
        <v>2400</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M109" s="321"/>
      <c r="Q109"/>
    </row>
    <row r="110" spans="1:17" x14ac:dyDescent="0.35">
      <c r="A110" s="357" t="s">
        <v>2350</v>
      </c>
      <c r="B110" s="357" t="s">
        <v>2391</v>
      </c>
      <c r="C110" s="357" t="s">
        <v>2399</v>
      </c>
      <c r="D110" s="66">
        <v>117</v>
      </c>
      <c r="E110" s="64" t="str">
        <f>_xlfn.CONCAT("DPC.Cncr.",D110)</f>
        <v>DPC.Cncr.117</v>
      </c>
      <c r="F110" s="321" t="s">
        <v>2401</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M110" s="321"/>
      <c r="Q110"/>
    </row>
    <row r="111" spans="1:17" x14ac:dyDescent="0.35">
      <c r="A111" s="357" t="s">
        <v>2350</v>
      </c>
      <c r="B111" s="357" t="s">
        <v>2391</v>
      </c>
      <c r="C111" s="357" t="s">
        <v>2399</v>
      </c>
      <c r="D111" s="66">
        <v>118</v>
      </c>
      <c r="E111" s="64" t="str">
        <f>_xlfn.CONCAT("DPC.Cncr.",D111)</f>
        <v>DPC.Cncr.118</v>
      </c>
      <c r="F111" s="321" t="s">
        <v>2402</v>
      </c>
      <c r="G111" s="321" t="str">
        <f>VLOOKUP($E111,TaskValues_ref!$E:$Z,3,FALSE)</f>
        <v>Clinical</v>
      </c>
      <c r="H111" s="321" t="str">
        <f>VLOOKUP($E111,TaskValues_ref!$E:$Z,4,FALSE)</f>
        <v>Adult 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P111">
        <f>IF(VLOOKUP($E111,TaskValues_ref!$E:$Z,17,FALSE)=0,"",VLOOKUP($E111,TaskValues_ref!$E:$Z,17,FALSE))</f>
        <v>1</v>
      </c>
      <c r="Q111">
        <f>IF(VLOOKUP($E111,TaskValues_ref!$E:$Z,18,FALSE)=0,"",VLOOKUP($E111,TaskValues_ref!$E:$Z,18,FALSE))</f>
        <v>5</v>
      </c>
    </row>
    <row r="112" spans="1:17" x14ac:dyDescent="0.35">
      <c r="A112" s="357" t="s">
        <v>2350</v>
      </c>
      <c r="B112" s="357" t="s">
        <v>2391</v>
      </c>
      <c r="C112" s="357" t="s">
        <v>2399</v>
      </c>
      <c r="D112" s="66">
        <v>119</v>
      </c>
      <c r="E112" s="64" t="str">
        <f>_xlfn.CONCAT("DPC.Cncr.",D112)</f>
        <v>DPC.Cncr.119</v>
      </c>
      <c r="F112" s="321" t="s">
        <v>2403</v>
      </c>
      <c r="G112" s="321" t="str">
        <f>VLOOKUP($E112,TaskValues_ref!$E:$Z,3,FALSE)</f>
        <v>Clinical</v>
      </c>
      <c r="H112" s="321" t="str">
        <f>VLOOKUP($E112,TaskValues_ref!$E:$Z,4,FALSE)</f>
        <v>Adult 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6</v>
      </c>
      <c r="Q112">
        <f>IF(VLOOKUP($E112,TaskValues_ref!$E:$Z,18,FALSE)=0,"",VLOOKUP($E112,TaskValues_ref!$E:$Z,18,FALSE))</f>
        <v>15</v>
      </c>
    </row>
    <row r="113" spans="1:17" x14ac:dyDescent="0.35">
      <c r="A113" s="357" t="s">
        <v>2350</v>
      </c>
      <c r="B113" s="357" t="s">
        <v>2391</v>
      </c>
      <c r="C113" s="357" t="s">
        <v>2406</v>
      </c>
      <c r="D113" s="66">
        <v>120</v>
      </c>
      <c r="E113" s="64" t="str">
        <f>_xlfn.CONCAT("DPC.Hyp.",D113)</f>
        <v>DPC.Hyp.120</v>
      </c>
      <c r="F113" s="321" t="s">
        <v>2410</v>
      </c>
      <c r="G113" s="321" t="str">
        <f>VLOOKUP($E113,TaskValues_ref!$E:$Z,3,FALSE)</f>
        <v>Clinical</v>
      </c>
      <c r="H113" s="321" t="str">
        <f>VLOOKUP($E113,TaskValues_ref!$E:$Z,4,FALSE)</f>
        <v>Adult Preventive</v>
      </c>
      <c r="I113" s="321" t="str">
        <f>VLOOKUP($E113,TaskValues_ref!$E:$Z,5,FALSE)</f>
        <v>NCDs</v>
      </c>
      <c r="J113" s="320" t="str">
        <f>VLOOKUP($E113,TaskValues_ref!$E:$Z,6,FALSE)</f>
        <v>50 yo adults</v>
      </c>
      <c r="K113" s="321" t="str">
        <f>VLOOKUP($E113,TaskValues_ref!$E:$Z,10,FALSE)</f>
        <v>National</v>
      </c>
      <c r="M113" s="321"/>
      <c r="N113" s="89">
        <f>IF(VLOOKUP($E113,TaskValues_ref!$E:$Z,15,FALSE)=0,"",VLOOKUP($E113,TaskValues_ref!$E:$Z,15,FALSE))</f>
        <v>1</v>
      </c>
      <c r="P113">
        <f>IF(VLOOKUP($E113,TaskValues_ref!$E:$Z,17,FALSE)=0,"",VLOOKUP($E113,TaskValues_ref!$E:$Z,17,FALSE))</f>
        <v>1</v>
      </c>
      <c r="Q113">
        <f>IF(VLOOKUP($E113,TaskValues_ref!$E:$Z,18,FALSE)=0,"",VLOOKUP($E113,TaskValues_ref!$E:$Z,18,FALSE))</f>
        <v>10</v>
      </c>
    </row>
    <row r="114" spans="1:17" x14ac:dyDescent="0.35">
      <c r="A114" s="357" t="s">
        <v>2350</v>
      </c>
      <c r="B114" s="357" t="s">
        <v>2391</v>
      </c>
      <c r="C114" s="357" t="s">
        <v>2406</v>
      </c>
      <c r="D114" s="66">
        <v>121</v>
      </c>
      <c r="E114" s="64" t="str">
        <f>_xlfn.CONCAT("DPC.Hyp.",D114)</f>
        <v>DPC.Hyp.121</v>
      </c>
      <c r="F114" s="321" t="s">
        <v>2411</v>
      </c>
      <c r="G114" s="321" t="str">
        <f>VLOOKUP($E114,TaskValues_ref!$E:$Z,3,FALSE)</f>
        <v>Clinical</v>
      </c>
      <c r="H114" s="321" t="str">
        <f>VLOOKUP($E114,TaskValues_ref!$E:$Z,4,FALSE)</f>
        <v>Adult Preventive</v>
      </c>
      <c r="I114" s="321" t="str">
        <f>VLOOKUP($E114,TaskValues_ref!$E:$Z,5,FALSE)</f>
        <v>NCDs</v>
      </c>
      <c r="J114" s="320" t="str">
        <f>VLOOKUP($E114,TaskValues_ref!$E:$Z,6,FALSE)</f>
        <v>50 yo adults</v>
      </c>
      <c r="K114" s="321" t="str">
        <f>VLOOKUP($E114,TaskValues_ref!$E:$Z,10,FALSE)</f>
        <v>National</v>
      </c>
      <c r="L114" s="195">
        <f>IF(VLOOKUP($E114,TaskValues_ref!$E:$Z,11,FALSE)=0,"",VLOOKUP($E114,TaskValues_ref!$E:$Z,11,FALSE))</f>
        <v>0.19600000000000001</v>
      </c>
      <c r="M114" s="321"/>
      <c r="N114" s="89">
        <f>IF(VLOOKUP($E114,TaskValues_ref!$E:$Z,15,FALSE)=0,"",VLOOKUP($E114,TaskValues_ref!$E:$Z,15,FALSE))</f>
        <v>1.0149999999999999</v>
      </c>
      <c r="O114">
        <f>IF(VLOOKUP($E114,TaskValues_ref!$E:$Z,16,FALSE)=0,"",VLOOKUP($E114,TaskValues_ref!$E:$Z,16,FALSE))</f>
        <v>1</v>
      </c>
      <c r="Q114">
        <f>IF(VLOOKUP($E114,TaskValues_ref!$E:$Z,18,FALSE)=0,"",VLOOKUP($E114,TaskValues_ref!$E:$Z,18,FALSE))</f>
        <v>15</v>
      </c>
    </row>
    <row r="115" spans="1:17" x14ac:dyDescent="0.35">
      <c r="A115" s="357" t="s">
        <v>2350</v>
      </c>
      <c r="B115" s="357" t="s">
        <v>2391</v>
      </c>
      <c r="C115" s="357" t="s">
        <v>2406</v>
      </c>
      <c r="D115" s="66">
        <v>122</v>
      </c>
      <c r="E115" s="64" t="str">
        <f>_xlfn.CONCAT("DPC.Hyp.",D115)</f>
        <v>DPC.Hyp.122</v>
      </c>
      <c r="F115" s="321" t="s">
        <v>2412</v>
      </c>
      <c r="G115" s="321" t="str">
        <f>VLOOKUP($E115,TaskValues_ref!$E:$Z,3,FALSE)</f>
        <v>Clinical</v>
      </c>
      <c r="H115" s="321" t="str">
        <f>VLOOKUP($E115,TaskValues_ref!$E:$Z,4,FALSE)</f>
        <v>Adult 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c r="N115" s="89">
        <f>IF(VLOOKUP($E115,TaskValues_ref!$E:$Z,15,FALSE)=0,"",VLOOKUP($E115,TaskValues_ref!$E:$Z,15,FALSE))</f>
        <v>1.0149999999999999</v>
      </c>
      <c r="P115">
        <f>IF(VLOOKUP($E115,TaskValues_ref!$E:$Z,17,FALSE)=0,"",VLOOKUP($E115,TaskValues_ref!$E:$Z,17,FALSE))</f>
        <v>1</v>
      </c>
      <c r="Q115">
        <f>IF(VLOOKUP($E115,TaskValues_ref!$E:$Z,18,FALSE)=0,"",VLOOKUP($E115,TaskValues_ref!$E:$Z,18,FALSE))</f>
        <v>5</v>
      </c>
    </row>
    <row r="116" spans="1:17" x14ac:dyDescent="0.35">
      <c r="A116" s="357" t="s">
        <v>2350</v>
      </c>
      <c r="B116" s="357" t="s">
        <v>2391</v>
      </c>
      <c r="C116" s="357" t="s">
        <v>524</v>
      </c>
      <c r="D116" s="66">
        <v>123</v>
      </c>
      <c r="E116" s="64" t="str">
        <f>_xlfn.CONCAT("DPC.Dbt.",D116)</f>
        <v>DPC.Dbt.123</v>
      </c>
      <c r="F116" s="321" t="s">
        <v>2410</v>
      </c>
      <c r="G116" s="321" t="str">
        <f>VLOOKUP($E116,TaskValues_ref!$E:$Z,3,FALSE)</f>
        <v>Clinical</v>
      </c>
      <c r="H116" s="321" t="str">
        <f>VLOOKUP($E116,TaskValues_ref!$E:$Z,4,FALSE)</f>
        <v>Adult Preventive</v>
      </c>
      <c r="I116" s="321" t="str">
        <f>VLOOKUP($E116,TaskValues_ref!$E:$Z,5,FALSE)</f>
        <v>NCDs</v>
      </c>
      <c r="J116" s="320" t="str">
        <f>VLOOKUP($E116,TaskValues_ref!$E:$Z,6,FALSE)</f>
        <v>50 yo adults</v>
      </c>
      <c r="K116" s="321" t="str">
        <f>VLOOKUP($E116,TaskValues_ref!$E:$Z,10,FALSE)</f>
        <v>National</v>
      </c>
      <c r="M116" s="321"/>
      <c r="N116" s="89">
        <f>IF(VLOOKUP($E116,TaskValues_ref!$E:$Z,15,FALSE)=0,"",VLOOKUP($E116,TaskValues_ref!$E:$Z,15,FALSE))</f>
        <v>1</v>
      </c>
      <c r="P116">
        <f>IF(VLOOKUP($E116,TaskValues_ref!$E:$Z,17,FALSE)=0,"",VLOOKUP($E116,TaskValues_ref!$E:$Z,17,FALSE))</f>
        <v>1</v>
      </c>
      <c r="Q116">
        <f>IF(VLOOKUP($E116,TaskValues_ref!$E:$Z,18,FALSE)=0,"",VLOOKUP($E116,TaskValues_ref!$E:$Z,18,FALSE))</f>
        <v>10</v>
      </c>
    </row>
    <row r="117" spans="1:17" x14ac:dyDescent="0.35">
      <c r="A117" s="357" t="s">
        <v>2350</v>
      </c>
      <c r="B117" s="357" t="s">
        <v>2391</v>
      </c>
      <c r="C117" s="357" t="s">
        <v>524</v>
      </c>
      <c r="D117" s="66">
        <v>124</v>
      </c>
      <c r="E117" s="64" t="str">
        <f>_xlfn.CONCAT("DPC.Dbt.",D117)</f>
        <v>DPC.Dbt.124</v>
      </c>
      <c r="F117" s="321" t="s">
        <v>2413</v>
      </c>
      <c r="G117" s="321" t="str">
        <f>VLOOKUP($E117,TaskValues_ref!$E:$Z,3,FALSE)</f>
        <v>Clinical</v>
      </c>
      <c r="H117" s="321" t="str">
        <f>VLOOKUP($E117,TaskValues_ref!$E:$Z,4,FALSE)</f>
        <v>Adult Preventive</v>
      </c>
      <c r="I117" s="321" t="str">
        <f>VLOOKUP($E117,TaskValues_ref!$E:$Z,5,FALSE)</f>
        <v>NCDs</v>
      </c>
      <c r="J117" s="320" t="str">
        <f>VLOOKUP($E117,TaskValues_ref!$E:$Z,6,FALSE)</f>
        <v>50 yo adults</v>
      </c>
      <c r="K117" s="321" t="str">
        <f>VLOOKUP($E117,TaskValues_ref!$E:$Z,10,FALSE)</f>
        <v>National</v>
      </c>
      <c r="L117" s="195">
        <f>IF(VLOOKUP($E117,TaskValues_ref!$E:$Z,11,FALSE)=0,"",VLOOKUP($E117,TaskValues_ref!$E:$Z,11,FALSE))</f>
        <v>2.56464E-2</v>
      </c>
      <c r="M117" s="321"/>
      <c r="N117" s="89">
        <f>IF(VLOOKUP($E117,TaskValues_ref!$E:$Z,15,FALSE)=0,"",VLOOKUP($E117,TaskValues_ref!$E:$Z,15,FALSE))</f>
        <v>1.0149999999999999</v>
      </c>
      <c r="O117">
        <f>IF(VLOOKUP($E117,TaskValues_ref!$E:$Z,16,FALSE)=0,"",VLOOKUP($E117,TaskValues_ref!$E:$Z,16,FALSE))</f>
        <v>1</v>
      </c>
      <c r="Q117">
        <f>IF(VLOOKUP($E117,TaskValues_ref!$E:$Z,18,FALSE)=0,"",VLOOKUP($E117,TaskValues_ref!$E:$Z,18,FALSE))</f>
        <v>15</v>
      </c>
    </row>
    <row r="118" spans="1:17" x14ac:dyDescent="0.35">
      <c r="A118" s="357" t="s">
        <v>2350</v>
      </c>
      <c r="B118" s="357" t="s">
        <v>2391</v>
      </c>
      <c r="C118" s="357" t="s">
        <v>524</v>
      </c>
      <c r="D118" s="66">
        <v>125</v>
      </c>
      <c r="E118" s="64" t="str">
        <f>_xlfn.CONCAT("DPC.Dbt.",D118)</f>
        <v>DPC.Dbt.125</v>
      </c>
      <c r="F118" s="321" t="s">
        <v>2414</v>
      </c>
      <c r="G118" s="321" t="str">
        <f>VLOOKUP($E118,TaskValues_ref!$E:$Z,3,FALSE)</f>
        <v>Clinical</v>
      </c>
      <c r="H118" s="321" t="str">
        <f>VLOOKUP($E118,TaskValues_ref!$E:$Z,4,FALSE)</f>
        <v>Adult 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c r="N118" s="89">
        <f>IF(VLOOKUP($E118,TaskValues_ref!$E:$Z,15,FALSE)=0,"",VLOOKUP($E118,TaskValues_ref!$E:$Z,15,FALSE))</f>
        <v>1.0149999999999999</v>
      </c>
      <c r="P118">
        <f>IF(VLOOKUP($E118,TaskValues_ref!$E:$Z,17,FALSE)=0,"",VLOOKUP($E118,TaskValues_ref!$E:$Z,17,FALSE))</f>
        <v>1</v>
      </c>
      <c r="Q118">
        <f>IF(VLOOKUP($E118,TaskValues_ref!$E:$Z,18,FALSE)=0,"",VLOOKUP($E118,TaskValues_ref!$E:$Z,18,FALSE))</f>
        <v>5</v>
      </c>
    </row>
    <row r="119" spans="1:17" x14ac:dyDescent="0.35">
      <c r="A119" s="357" t="s">
        <v>2350</v>
      </c>
      <c r="B119" s="357" t="s">
        <v>2391</v>
      </c>
      <c r="C119" s="357" t="s">
        <v>2407</v>
      </c>
      <c r="D119" s="66">
        <v>126</v>
      </c>
      <c r="E119" s="64" t="str">
        <f>_xlfn.CONCAT("DPC.Asth.",D119)</f>
        <v>DPC.Asth.126</v>
      </c>
      <c r="F119" s="321" t="s">
        <v>2415</v>
      </c>
      <c r="G119" s="321" t="str">
        <f>VLOOKUP($E119,TaskValues_ref!$E:$Z,3,FALSE)</f>
        <v>Clinical</v>
      </c>
      <c r="H119" s="321" t="str">
        <f>VLOOKUP($E119,TaskValues_ref!$E:$Z,4,FALSE)</f>
        <v>Adult 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Q119">
        <f>IF(VLOOKUP($E119,TaskValues_ref!$E:$Z,18,FALSE)=0,"",VLOOKUP($E119,TaskValues_ref!$E:$Z,18,FALSE))</f>
        <v>10</v>
      </c>
    </row>
    <row r="120" spans="1:17" x14ac:dyDescent="0.35">
      <c r="A120" s="357" t="s">
        <v>2350</v>
      </c>
      <c r="B120" s="357" t="s">
        <v>2391</v>
      </c>
      <c r="C120" s="357" t="s">
        <v>2407</v>
      </c>
      <c r="D120" s="66">
        <v>127</v>
      </c>
      <c r="E120" s="64" t="str">
        <f>_xlfn.CONCAT("DPC.Asth.",D120)</f>
        <v>DPC.Asth.127</v>
      </c>
      <c r="F120" s="321" t="s">
        <v>2416</v>
      </c>
      <c r="G120" s="321" t="str">
        <f>VLOOKUP($E120,TaskValues_ref!$E:$Z,3,FALSE)</f>
        <v>Clinical</v>
      </c>
      <c r="H120" s="321" t="str">
        <f>VLOOKUP($E120,TaskValues_ref!$E:$Z,4,FALSE)</f>
        <v>Adult Preventive</v>
      </c>
      <c r="I120" s="321" t="str">
        <f>VLOOKUP($E120,TaskValues_ref!$E:$Z,5,FALSE)</f>
        <v>NCDs</v>
      </c>
      <c r="J120" s="320" t="str">
        <f>VLOOKUP($E120,TaskValues_ref!$E:$Z,6,FALSE)</f>
        <v>adults 18+</v>
      </c>
      <c r="K120" s="321" t="str">
        <f>VLOOKUP($E120,TaskValues_ref!$E:$Z,10,FALSE)</f>
        <v>National</v>
      </c>
      <c r="M120" s="321"/>
      <c r="Q120"/>
    </row>
    <row r="121" spans="1:17" x14ac:dyDescent="0.35">
      <c r="A121" s="357" t="s">
        <v>2350</v>
      </c>
      <c r="B121" s="357" t="s">
        <v>2391</v>
      </c>
      <c r="C121" s="357" t="s">
        <v>232</v>
      </c>
      <c r="D121" s="66">
        <v>130</v>
      </c>
      <c r="E121" s="64" t="s">
        <v>2456</v>
      </c>
      <c r="F121" s="321" t="s">
        <v>2458</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M121" s="321"/>
      <c r="Q121"/>
    </row>
    <row r="122" spans="1:17" x14ac:dyDescent="0.35">
      <c r="A122" s="357" t="s">
        <v>2350</v>
      </c>
      <c r="B122" s="357" t="s">
        <v>2391</v>
      </c>
      <c r="C122" s="357" t="s">
        <v>232</v>
      </c>
      <c r="D122" s="66">
        <v>130</v>
      </c>
      <c r="E122" s="64" t="s">
        <v>2457</v>
      </c>
      <c r="F122" s="321" t="s">
        <v>2459</v>
      </c>
      <c r="G122" s="321" t="str">
        <f>VLOOKUP($E122,TaskValues_ref!$E:$Z,3,FALSE)</f>
        <v>Clinical</v>
      </c>
      <c r="H122" s="321" t="str">
        <f>VLOOKUP($E122,TaskValues_ref!$E:$Z,4,FALSE)</f>
        <v>Adult 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c r="N122" s="89">
        <f>IF(VLOOKUP($E122,TaskValues_ref!$E:$Z,15,FALSE)=0,"",VLOOKUP($E122,TaskValues_ref!$E:$Z,15,FALSE))</f>
        <v>1</v>
      </c>
      <c r="O122">
        <f>IF(VLOOKUP($E122,TaskValues_ref!$E:$Z,16,FALSE)=0,"",VLOOKUP($E122,TaskValues_ref!$E:$Z,16,FALSE))</f>
        <v>1</v>
      </c>
      <c r="Q122">
        <f>IF(VLOOKUP($E122,TaskValues_ref!$E:$Z,18,FALSE)=0,"",VLOOKUP($E122,TaskValues_ref!$E:$Z,18,FALSE))</f>
        <v>15</v>
      </c>
    </row>
    <row r="123" spans="1:17" x14ac:dyDescent="0.35">
      <c r="A123" s="357" t="s">
        <v>2350</v>
      </c>
      <c r="B123" s="357" t="s">
        <v>2391</v>
      </c>
      <c r="C123" s="357" t="s">
        <v>232</v>
      </c>
      <c r="D123" s="66">
        <v>131</v>
      </c>
      <c r="E123" s="64" t="str">
        <f>_xlfn.CONCAT("DPC.MH.",D123)</f>
        <v>DPC.MH.131</v>
      </c>
      <c r="F123" s="321" t="s">
        <v>2421</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M123" s="321"/>
      <c r="Q123"/>
    </row>
    <row r="124" spans="1:17" x14ac:dyDescent="0.35">
      <c r="A124" s="357" t="s">
        <v>2350</v>
      </c>
      <c r="B124" s="357" t="s">
        <v>2391</v>
      </c>
      <c r="C124" s="357" t="s">
        <v>232</v>
      </c>
      <c r="D124" s="66">
        <v>132</v>
      </c>
      <c r="E124" s="64" t="str">
        <f>_xlfn.CONCAT("DPC.MH.",D124)</f>
        <v>DPC.MH.132</v>
      </c>
      <c r="F124" s="321" t="s">
        <v>2420</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M124" s="321"/>
      <c r="Q124"/>
    </row>
    <row r="125" spans="1:17" x14ac:dyDescent="0.35">
      <c r="A125" s="357" t="s">
        <v>2350</v>
      </c>
      <c r="B125" s="357" t="s">
        <v>2391</v>
      </c>
      <c r="C125" s="357" t="s">
        <v>232</v>
      </c>
      <c r="D125" s="66">
        <v>133</v>
      </c>
      <c r="E125" s="64" t="str">
        <f>_xlfn.CONCAT("DPC.MH.",D125)</f>
        <v>DPC.MH.133</v>
      </c>
      <c r="F125" s="321" t="s">
        <v>2422</v>
      </c>
      <c r="G125" s="321" t="str">
        <f>VLOOKUP($E125,TaskValues_ref!$E:$Z,3,FALSE)</f>
        <v>Clinical</v>
      </c>
      <c r="H125" s="321" t="str">
        <f>VLOOKUP($E125,TaskValues_ref!$E:$Z,4,FALSE)</f>
        <v>Adult Acute</v>
      </c>
      <c r="I125" s="321" t="str">
        <f>VLOOKUP($E125,TaskValues_ref!$E:$Z,5,FALSE)</f>
        <v>Mental health</v>
      </c>
      <c r="J125" s="320" t="str">
        <f>VLOOKUP($E125,TaskValues_ref!$E:$Z,6,FALSE)</f>
        <v>30 yo adults</v>
      </c>
      <c r="K125" s="321" t="str">
        <f>VLOOKUP($E125,TaskValues_ref!$E:$Z,10,FALSE)</f>
        <v>National</v>
      </c>
      <c r="M125" s="321"/>
      <c r="N125" s="89">
        <f>IF(VLOOKUP($E125,TaskValues_ref!$E:$Z,15,FALSE)=0,"",VLOOKUP($E125,TaskValues_ref!$E:$Z,15,FALSE))</f>
        <v>1</v>
      </c>
      <c r="O125">
        <f>IF(VLOOKUP($E125,TaskValues_ref!$E:$Z,16,FALSE)=0,"",VLOOKUP($E125,TaskValues_ref!$E:$Z,16,FALSE))</f>
        <v>1</v>
      </c>
      <c r="Q125">
        <f>IF(VLOOKUP($E125,TaskValues_ref!$E:$Z,18,FALSE)=0,"",VLOOKUP($E125,TaskValues_ref!$E:$Z,18,FALSE))</f>
        <v>15</v>
      </c>
    </row>
    <row r="126" spans="1:17" x14ac:dyDescent="0.35">
      <c r="A126" s="357" t="s">
        <v>2350</v>
      </c>
      <c r="B126" s="357" t="s">
        <v>2391</v>
      </c>
      <c r="C126" s="357" t="s">
        <v>232</v>
      </c>
      <c r="D126" s="66">
        <v>134</v>
      </c>
      <c r="E126" s="64" t="str">
        <f>_xlfn.CONCAT("DPC.MH.",D126)</f>
        <v>DPC.MH.134</v>
      </c>
      <c r="F126" s="321" t="s">
        <v>2423</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M126" s="321"/>
      <c r="Q126"/>
    </row>
    <row r="127" spans="1:17" x14ac:dyDescent="0.35">
      <c r="A127" s="357" t="s">
        <v>2350</v>
      </c>
      <c r="B127" s="357" t="s">
        <v>2391</v>
      </c>
      <c r="C127" s="357" t="s">
        <v>232</v>
      </c>
      <c r="D127" s="66">
        <v>135</v>
      </c>
      <c r="E127" s="64" t="str">
        <f>_xlfn.CONCAT("DPC.MH.",D127)</f>
        <v>DPC.MH.135</v>
      </c>
      <c r="F127" s="321" t="s">
        <v>2424</v>
      </c>
      <c r="G127" s="321" t="str">
        <f>VLOOKUP($E127,TaskValues_ref!$E:$Z,3,FALSE)</f>
        <v>Clinical</v>
      </c>
      <c r="H127" s="321" t="str">
        <f>VLOOKUP($E127,TaskValues_ref!$E:$Z,4,FALSE)</f>
        <v>Adult Acute</v>
      </c>
      <c r="I127" s="321" t="str">
        <f>VLOOKUP($E127,TaskValues_ref!$E:$Z,5,FALSE)</f>
        <v>Mental health</v>
      </c>
      <c r="J127" s="320" t="str">
        <f>VLOOKUP($E127,TaskValues_ref!$E:$Z,6,FALSE)</f>
        <v>adults 18+</v>
      </c>
      <c r="K127" s="321" t="str">
        <f>VLOOKUP($E127,TaskValues_ref!$E:$Z,10,FALSE)</f>
        <v>National</v>
      </c>
      <c r="M127" s="321"/>
      <c r="N127" s="89">
        <f>IF(VLOOKUP($E127,TaskValues_ref!$E:$Z,15,FALSE)=0,"",VLOOKUP($E127,TaskValues_ref!$E:$Z,15,FALSE))</f>
        <v>1</v>
      </c>
      <c r="O127">
        <f>IF(VLOOKUP($E127,TaskValues_ref!$E:$Z,16,FALSE)=0,"",VLOOKUP($E127,TaskValues_ref!$E:$Z,16,FALSE))</f>
        <v>1</v>
      </c>
      <c r="Q127">
        <f>IF(VLOOKUP($E127,TaskValues_ref!$E:$Z,18,FALSE)=0,"",VLOOKUP($E127,TaskValues_ref!$E:$Z,18,FALSE))</f>
        <v>15</v>
      </c>
    </row>
    <row r="128" spans="1:17" x14ac:dyDescent="0.35">
      <c r="A128" s="357" t="s">
        <v>2350</v>
      </c>
      <c r="B128" s="357" t="s">
        <v>2391</v>
      </c>
      <c r="C128" s="357" t="s">
        <v>2408</v>
      </c>
      <c r="D128" s="66">
        <v>136</v>
      </c>
      <c r="E128" s="64" t="str">
        <f t="shared" ref="E128:E132" si="4">_xlfn.CONCAT("DPC.Oph.",D128)</f>
        <v>DPC.Oph.136</v>
      </c>
      <c r="F128" s="321" t="s">
        <v>2425</v>
      </c>
      <c r="G128" s="321" t="str">
        <f>VLOOKUP($E128,TaskValues_ref!$E:$Z,3,FALSE)</f>
        <v>Clinical</v>
      </c>
      <c r="H128" s="321" t="str">
        <f>VLOOKUP($E128,TaskValues_ref!$E:$Z,4,FALSE)</f>
        <v>Adult Preventive</v>
      </c>
      <c r="I128" s="321" t="str">
        <f>VLOOKUP($E128,TaskValues_ref!$E:$Z,5,FALSE)</f>
        <v>NCDs</v>
      </c>
      <c r="J128" s="320" t="str">
        <f>VLOOKUP($E128,TaskValues_ref!$E:$Z,6,FALSE)</f>
        <v>adults 18+</v>
      </c>
      <c r="K128" s="321" t="str">
        <f>VLOOKUP($E128,TaskValues_ref!$E:$Z,10,FALSE)</f>
        <v>National</v>
      </c>
      <c r="L128" s="287">
        <f>IF(VLOOKUP($E128,TaskValues_ref!$E:$Z,11,FALSE)=0,"",VLOOKUP($E128,TaskValues_ref!$E:$Z,11,FALSE))</f>
        <v>4.8212E-4</v>
      </c>
      <c r="M128" s="321"/>
      <c r="N128" s="89">
        <f>IF(VLOOKUP($E128,TaskValues_ref!$E:$Z,15,FALSE)=0,"",VLOOKUP($E128,TaskValues_ref!$E:$Z,15,FALSE))</f>
        <v>1.0311999999999999</v>
      </c>
      <c r="O128">
        <f>IF(VLOOKUP($E128,TaskValues_ref!$E:$Z,16,FALSE)=0,"",VLOOKUP($E128,TaskValues_ref!$E:$Z,16,FALSE))</f>
        <v>1</v>
      </c>
      <c r="Q128">
        <f>IF(VLOOKUP($E128,TaskValues_ref!$E:$Z,18,FALSE)=0,"",VLOOKUP($E128,TaskValues_ref!$E:$Z,18,FALSE))</f>
        <v>10</v>
      </c>
    </row>
    <row r="129" spans="1:17" x14ac:dyDescent="0.35">
      <c r="A129" s="357" t="s">
        <v>2350</v>
      </c>
      <c r="B129" s="357" t="s">
        <v>2391</v>
      </c>
      <c r="C129" s="357" t="s">
        <v>2408</v>
      </c>
      <c r="D129" s="66">
        <f>D128+1</f>
        <v>137</v>
      </c>
      <c r="E129" s="64" t="str">
        <f t="shared" si="4"/>
        <v>DPC.Oph.137</v>
      </c>
      <c r="F129" s="321" t="s">
        <v>2426</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M129" s="321"/>
      <c r="Q129"/>
    </row>
    <row r="130" spans="1:17" x14ac:dyDescent="0.35">
      <c r="A130" s="357" t="s">
        <v>2350</v>
      </c>
      <c r="B130" s="357" t="s">
        <v>2391</v>
      </c>
      <c r="C130" s="357" t="s">
        <v>2408</v>
      </c>
      <c r="D130" s="66">
        <f>D129+1</f>
        <v>138</v>
      </c>
      <c r="E130" s="64" t="str">
        <f t="shared" si="4"/>
        <v>DPC.Oph.138</v>
      </c>
      <c r="F130" s="321" t="s">
        <v>2427</v>
      </c>
      <c r="G130" s="321" t="str">
        <f>VLOOKUP($E130,TaskValues_ref!$E:$Z,3,FALSE)</f>
        <v>Clinical</v>
      </c>
      <c r="H130" s="321" t="str">
        <f>VLOOKUP($E130,TaskValues_ref!$E:$Z,4,FALSE)</f>
        <v>Child Preventive</v>
      </c>
      <c r="I130" s="321" t="str">
        <f>VLOOKUP($E130,TaskValues_ref!$E:$Z,5,FALSE)</f>
        <v>NCDs</v>
      </c>
      <c r="J130" s="320" t="str">
        <f>VLOOKUP($E130,TaskValues_ref!$E:$Z,6,FALSE)</f>
        <v>15 yo</v>
      </c>
      <c r="K130" s="321" t="str">
        <f>VLOOKUP($E130,TaskValues_ref!$E:$Z,10,FALSE)</f>
        <v>National</v>
      </c>
      <c r="M130" s="321"/>
      <c r="Q130"/>
    </row>
    <row r="131" spans="1:17" x14ac:dyDescent="0.35">
      <c r="A131" s="357" t="s">
        <v>2350</v>
      </c>
      <c r="B131" s="357" t="s">
        <v>2391</v>
      </c>
      <c r="C131" s="357" t="s">
        <v>2408</v>
      </c>
      <c r="D131" s="66">
        <f>D130+1</f>
        <v>139</v>
      </c>
      <c r="E131" s="64" t="str">
        <f t="shared" si="4"/>
        <v>DPC.Oph.139</v>
      </c>
      <c r="F131" s="321" t="s">
        <v>2428</v>
      </c>
      <c r="G131" s="321" t="str">
        <f>VLOOKUP($E131,TaskValues_ref!$E:$Z,3,FALSE)</f>
        <v>Clinical</v>
      </c>
      <c r="H131" s="321" t="str">
        <f>VLOOKUP($E131,TaskValues_ref!$E:$Z,4,FALSE)</f>
        <v>Adult 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c r="N131" s="89">
        <f>IF(VLOOKUP($E131,TaskValues_ref!$E:$Z,15,FALSE)=0,"",VLOOKUP($E131,TaskValues_ref!$E:$Z,15,FALSE))</f>
        <v>1</v>
      </c>
      <c r="O131">
        <f>IF(VLOOKUP($E131,TaskValues_ref!$E:$Z,16,FALSE)=0,"",VLOOKUP($E131,TaskValues_ref!$E:$Z,16,FALSE))</f>
        <v>1</v>
      </c>
      <c r="Q131">
        <f>IF(VLOOKUP($E131,TaskValues_ref!$E:$Z,18,FALSE)=0,"",VLOOKUP($E131,TaskValues_ref!$E:$Z,18,FALSE))</f>
        <v>15</v>
      </c>
    </row>
    <row r="132" spans="1:17" x14ac:dyDescent="0.35">
      <c r="A132" s="357" t="s">
        <v>2350</v>
      </c>
      <c r="B132" s="357" t="s">
        <v>2391</v>
      </c>
      <c r="C132" s="357" t="s">
        <v>2408</v>
      </c>
      <c r="D132" s="66">
        <f>D131+1</f>
        <v>140</v>
      </c>
      <c r="E132" s="64" t="str">
        <f t="shared" si="4"/>
        <v>DPC.Oph.140</v>
      </c>
      <c r="F132" s="321" t="s">
        <v>2429</v>
      </c>
      <c r="G132" s="321" t="str">
        <f>VLOOKUP($E132,TaskValues_ref!$E:$Z,3,FALSE)</f>
        <v>Clinical</v>
      </c>
      <c r="H132" s="321" t="str">
        <f>VLOOKUP($E132,TaskValues_ref!$E:$Z,4,FALSE)</f>
        <v>Adult Preventive</v>
      </c>
      <c r="I132" s="321" t="str">
        <f>VLOOKUP($E132,TaskValues_ref!$E:$Z,5,FALSE)</f>
        <v>NCDs</v>
      </c>
      <c r="J132" s="320" t="str">
        <f>VLOOKUP($E132,TaskValues_ref!$E:$Z,6,FALSE)</f>
        <v>50 yo adults</v>
      </c>
      <c r="K132" s="321" t="str">
        <f>VLOOKUP($E132,TaskValues_ref!$E:$Z,10,FALSE)</f>
        <v>National</v>
      </c>
      <c r="M132" s="321"/>
      <c r="N132" s="89">
        <f>IF(VLOOKUP($E132,TaskValues_ref!$E:$Z,15,FALSE)=0,"",VLOOKUP($E132,TaskValues_ref!$E:$Z,15,FALSE))</f>
        <v>1</v>
      </c>
      <c r="O132">
        <f>IF(VLOOKUP($E132,TaskValues_ref!$E:$Z,16,FALSE)=0,"",VLOOKUP($E132,TaskValues_ref!$E:$Z,16,FALSE))</f>
        <v>1</v>
      </c>
      <c r="Q132">
        <f>IF(VLOOKUP($E132,TaskValues_ref!$E:$Z,18,FALSE)=0,"",VLOOKUP($E132,TaskValues_ref!$E:$Z,18,FALSE))</f>
        <v>15</v>
      </c>
    </row>
    <row r="133" spans="1:17" x14ac:dyDescent="0.35">
      <c r="A133" s="357" t="s">
        <v>2350</v>
      </c>
      <c r="B133" s="357" t="s">
        <v>2391</v>
      </c>
      <c r="C133" s="357" t="s">
        <v>2409</v>
      </c>
      <c r="E133" s="64" t="s">
        <v>2609</v>
      </c>
      <c r="F133" s="356" t="s">
        <v>2610</v>
      </c>
      <c r="G133" s="321" t="str">
        <f>VLOOKUP($E133,TaskValues_ref!$E:$Z,3,FALSE)</f>
        <v>Clinical</v>
      </c>
      <c r="H133" s="321" t="str">
        <f>VLOOKUP($E133,TaskValues_ref!$E:$Z,4,FALSE)</f>
        <v>Adult 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Q133">
        <f>IF(VLOOKUP($E133,TaskValues_ref!$E:$Z,18,FALSE)=0,"",VLOOKUP($E133,TaskValues_ref!$E:$Z,18,FALSE))</f>
        <v>7</v>
      </c>
    </row>
    <row r="134" spans="1:17" x14ac:dyDescent="0.35">
      <c r="A134" s="66" t="s">
        <v>2350</v>
      </c>
      <c r="B134" s="66" t="s">
        <v>533</v>
      </c>
      <c r="D134" s="66">
        <v>156</v>
      </c>
      <c r="E134" s="64" t="s">
        <v>2465</v>
      </c>
      <c r="F134" s="321" t="s">
        <v>2466</v>
      </c>
      <c r="G134" s="321" t="str">
        <f>VLOOKUP($E134,TaskValues_ref!$E:$Z,3,FALSE)</f>
        <v>Surveillance</v>
      </c>
      <c r="H134" s="321" t="str">
        <f>VLOOKUP($E134,TaskValues_ref!$E:$Z,4,FALSE)</f>
        <v>Public Health</v>
      </c>
      <c r="I134" s="321" t="str">
        <f>VLOOKUP($E134,TaskValues_ref!$E:$Z,5,FALSE)</f>
        <v>-</v>
      </c>
      <c r="J134" s="320" t="str">
        <f>VLOOKUP($E134,TaskValues_ref!$E:$Z,6,FALSE)</f>
        <v>-</v>
      </c>
      <c r="K134" s="321" t="str">
        <f>VLOOKUP($E134,TaskValues_ref!$E:$Z,10,FALSE)</f>
        <v>National</v>
      </c>
      <c r="M134" s="321"/>
      <c r="Q134"/>
    </row>
    <row r="135" spans="1:17" x14ac:dyDescent="0.35">
      <c r="A135" s="66" t="s">
        <v>2350</v>
      </c>
      <c r="B135" s="66" t="s">
        <v>533</v>
      </c>
      <c r="C135" s="66" t="s">
        <v>2467</v>
      </c>
      <c r="D135" s="66">
        <f t="shared" ref="D135" si="5">D134+1</f>
        <v>157</v>
      </c>
      <c r="E135" s="64" t="str">
        <f t="shared" ref="E135:E147" si="6">_xlfn.CONCAT("DPC.NTD.",D135)</f>
        <v>DPC.NTD.157</v>
      </c>
      <c r="F135" s="321" t="s">
        <v>2472</v>
      </c>
      <c r="G135" s="321" t="str">
        <f>VLOOKUP($E135,TaskValues_ref!$E:$Z,3,FALSE)</f>
        <v>Clinical</v>
      </c>
      <c r="H135" s="321" t="str">
        <f>VLOOKUP($E135,TaskValues_ref!$E:$Z,4,FALSE)</f>
        <v>Adult Acute</v>
      </c>
      <c r="I135" s="321" t="str">
        <f>VLOOKUP($E135,TaskValues_ref!$E:$Z,5,FALSE)</f>
        <v>NTDs</v>
      </c>
      <c r="J135" s="320" t="str">
        <f>VLOOKUP($E135,TaskValues_ref!$E:$Z,6,FALSE)</f>
        <v>adults 18+</v>
      </c>
      <c r="K135" s="321" t="str">
        <f>VLOOKUP($E135,TaskValues_ref!$E:$Z,10,FALSE)</f>
        <v>National</v>
      </c>
      <c r="L135" s="287">
        <f>IF(VLOOKUP($E135,TaskValues_ref!$E:$Z,11,FALSE)=0,"",VLOOKUP($E135,TaskValues_ref!$E:$Z,11,FALSE))</f>
        <v>2.0800000000000001E-5</v>
      </c>
      <c r="M135" s="321"/>
      <c r="N135" s="89">
        <f>IF(VLOOKUP($E135,TaskValues_ref!$E:$Z,15,FALSE)=0,"",VLOOKUP($E135,TaskValues_ref!$E:$Z,15,FALSE))</f>
        <v>0.98</v>
      </c>
      <c r="O135">
        <f>IF(VLOOKUP($E135,TaskValues_ref!$E:$Z,16,FALSE)=0,"",VLOOKUP($E135,TaskValues_ref!$E:$Z,16,FALSE))</f>
        <v>1</v>
      </c>
      <c r="Q135">
        <f>IF(VLOOKUP($E135,TaskValues_ref!$E:$Z,18,FALSE)=0,"",VLOOKUP($E135,TaskValues_ref!$E:$Z,18,FALSE))</f>
        <v>5</v>
      </c>
    </row>
    <row r="136" spans="1:17" x14ac:dyDescent="0.35">
      <c r="A136" s="66" t="s">
        <v>2350</v>
      </c>
      <c r="B136" s="66" t="s">
        <v>533</v>
      </c>
      <c r="C136" s="66" t="s">
        <v>2467</v>
      </c>
      <c r="D136" s="66">
        <v>159</v>
      </c>
      <c r="E136" s="64" t="str">
        <f t="shared" si="6"/>
        <v>DPC.NTD.159</v>
      </c>
      <c r="F136" s="321" t="s">
        <v>2484</v>
      </c>
      <c r="G136" s="321" t="str">
        <f>VLOOKUP($E136,TaskValues_ref!$E:$Z,3,FALSE)</f>
        <v>Non-clinical</v>
      </c>
      <c r="H136" s="321" t="str">
        <f>VLOOKUP($E136,TaskValues_ref!$E:$Z,4,FALSE)</f>
        <v>Public Health</v>
      </c>
      <c r="I136" s="321" t="str">
        <f>VLOOKUP($E136,TaskValues_ref!$E:$Z,5,FALSE)</f>
        <v>NTDs</v>
      </c>
      <c r="J136" s="320" t="str">
        <f>VLOOKUP($E136,TaskValues_ref!$E:$Z,6,FALSE)</f>
        <v>all</v>
      </c>
      <c r="K136" s="321" t="str">
        <f>VLOOKUP($E136,TaskValues_ref!$E:$Z,10,FALSE)</f>
        <v>National</v>
      </c>
      <c r="L136" s="195">
        <f>IF(VLOOKUP($E136,TaskValues_ref!$E:$Z,11,FALSE)=0,"",VLOOKUP($E136,TaskValues_ref!$E:$Z,11,FALSE))</f>
        <v>0.21739130434782611</v>
      </c>
      <c r="M136" s="321"/>
      <c r="P136">
        <f>IF(VLOOKUP($E136,TaskValues_ref!$E:$Z,17,FALSE)=0,"",VLOOKUP($E136,TaskValues_ref!$E:$Z,17,FALSE))</f>
        <v>1</v>
      </c>
      <c r="Q136">
        <f>IF(VLOOKUP($E136,TaskValues_ref!$E:$Z,18,FALSE)=0,"",VLOOKUP($E136,TaskValues_ref!$E:$Z,18,FALSE))</f>
        <v>10</v>
      </c>
    </row>
    <row r="137" spans="1:17" x14ac:dyDescent="0.35">
      <c r="A137" s="66" t="s">
        <v>2350</v>
      </c>
      <c r="B137" s="66" t="s">
        <v>533</v>
      </c>
      <c r="C137" s="66" t="s">
        <v>411</v>
      </c>
      <c r="D137" s="66">
        <v>160</v>
      </c>
      <c r="E137" s="64" t="str">
        <f t="shared" si="6"/>
        <v>DPC.NTD.160</v>
      </c>
      <c r="F137" s="356" t="s">
        <v>2483</v>
      </c>
      <c r="G137" s="321" t="str">
        <f>VLOOKUP($E137,TaskValues_ref!$E:$Z,3,FALSE)</f>
        <v>Non-clinical</v>
      </c>
      <c r="H137" s="321" t="str">
        <f>VLOOKUP($E137,TaskValues_ref!$E:$Z,4,FALSE)</f>
        <v>Public Health</v>
      </c>
      <c r="I137" s="321" t="str">
        <f>VLOOKUP($E137,TaskValues_ref!$E:$Z,5,FALSE)</f>
        <v>NTDs</v>
      </c>
      <c r="J137" s="320" t="str">
        <f>VLOOKUP($E137,TaskValues_ref!$E:$Z,6,FALSE)</f>
        <v>-</v>
      </c>
      <c r="K137" s="321" t="str">
        <f>VLOOKUP($E137,TaskValues_ref!$E:$Z,10,FALSE)</f>
        <v>National</v>
      </c>
      <c r="M137" s="321"/>
      <c r="Q137"/>
    </row>
    <row r="138" spans="1:17" x14ac:dyDescent="0.35">
      <c r="A138" s="66" t="s">
        <v>2350</v>
      </c>
      <c r="B138" s="66" t="s">
        <v>533</v>
      </c>
      <c r="C138" s="66" t="s">
        <v>415</v>
      </c>
      <c r="D138" s="66">
        <v>162</v>
      </c>
      <c r="E138" s="64" t="str">
        <f t="shared" si="6"/>
        <v>DPC.NTD.162</v>
      </c>
      <c r="F138" s="356" t="s">
        <v>2475</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M138" s="321"/>
      <c r="Q138"/>
    </row>
    <row r="139" spans="1:17" x14ac:dyDescent="0.35">
      <c r="A139" s="66" t="s">
        <v>2350</v>
      </c>
      <c r="B139" s="66" t="s">
        <v>533</v>
      </c>
      <c r="C139" s="66" t="s">
        <v>415</v>
      </c>
      <c r="D139" s="66">
        <v>163</v>
      </c>
      <c r="E139" s="64" t="str">
        <f t="shared" si="6"/>
        <v>DPC.NTD.163</v>
      </c>
      <c r="F139" s="356" t="s">
        <v>2476</v>
      </c>
      <c r="G139" s="321" t="str">
        <f>VLOOKUP($E139,TaskValues_ref!$E:$Z,3,FALSE)</f>
        <v>Non-clinical</v>
      </c>
      <c r="H139" s="321" t="str">
        <f>VLOOKUP($E139,TaskValues_ref!$E:$Z,4,FALSE)</f>
        <v>Public Health</v>
      </c>
      <c r="I139" s="321" t="str">
        <f>VLOOKUP($E139,TaskValues_ref!$E:$Z,5,FALSE)</f>
        <v>NTDs</v>
      </c>
      <c r="J139" s="320" t="str">
        <f>VLOOKUP($E139,TaskValues_ref!$E:$Z,6,FALSE)</f>
        <v>-</v>
      </c>
      <c r="K139" s="321" t="str">
        <f>VLOOKUP($E139,TaskValues_ref!$E:$Z,10,FALSE)</f>
        <v>National</v>
      </c>
      <c r="M139" s="321"/>
      <c r="Q139"/>
    </row>
    <row r="140" spans="1:17" x14ac:dyDescent="0.35">
      <c r="A140" s="66" t="s">
        <v>2350</v>
      </c>
      <c r="B140" s="66" t="s">
        <v>533</v>
      </c>
      <c r="C140" s="66" t="s">
        <v>415</v>
      </c>
      <c r="D140" s="66">
        <v>164</v>
      </c>
      <c r="E140" s="64" t="str">
        <f t="shared" si="6"/>
        <v>DPC.NTD.164</v>
      </c>
      <c r="F140" s="356" t="s">
        <v>2477</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M140" s="321"/>
      <c r="Q140"/>
    </row>
    <row r="141" spans="1:17" x14ac:dyDescent="0.35">
      <c r="A141" s="66" t="s">
        <v>2350</v>
      </c>
      <c r="B141" s="66" t="s">
        <v>533</v>
      </c>
      <c r="C141" s="66" t="s">
        <v>415</v>
      </c>
      <c r="D141" s="66">
        <v>165</v>
      </c>
      <c r="E141" s="64" t="str">
        <f t="shared" si="6"/>
        <v>DPC.NTD.165</v>
      </c>
      <c r="F141" s="356" t="s">
        <v>2479</v>
      </c>
      <c r="G141" s="321" t="str">
        <f>VLOOKUP($E141,TaskValues_ref!$E:$Z,3,FALSE)</f>
        <v>Clinical</v>
      </c>
      <c r="H141" s="321" t="str">
        <f>VLOOKUP($E141,TaskValues_ref!$E:$Z,4,FALSE)</f>
        <v>Adult Acute</v>
      </c>
      <c r="I141" s="321" t="str">
        <f>VLOOKUP($E141,TaskValues_ref!$E:$Z,5,FALSE)</f>
        <v>NTDs</v>
      </c>
      <c r="J141" s="320" t="str">
        <f>VLOOKUP($E141,TaskValues_ref!$E:$Z,6,FALSE)</f>
        <v>adults 18+</v>
      </c>
      <c r="K141" s="321" t="str">
        <f>VLOOKUP($E141,TaskValues_ref!$E:$Z,10,FALSE)</f>
        <v>National</v>
      </c>
      <c r="L141" s="195">
        <f>IF(VLOOKUP($E141,TaskValues_ref!$E:$Z,11,FALSE)=0,"",VLOOKUP($E141,TaskValues_ref!$E:$Z,11,FALSE))</f>
        <v>1.0375000000000001E-2</v>
      </c>
      <c r="M141" s="321"/>
      <c r="N141" s="89">
        <f>IF(VLOOKUP($E141,TaskValues_ref!$E:$Z,15,FALSE)=0,"",VLOOKUP($E141,TaskValues_ref!$E:$Z,15,FALSE))</f>
        <v>0.98</v>
      </c>
      <c r="O141">
        <f>IF(VLOOKUP($E141,TaskValues_ref!$E:$Z,16,FALSE)=0,"",VLOOKUP($E141,TaskValues_ref!$E:$Z,16,FALSE))</f>
        <v>1</v>
      </c>
      <c r="Q141">
        <f>IF(VLOOKUP($E141,TaskValues_ref!$E:$Z,18,FALSE)=0,"",VLOOKUP($E141,TaskValues_ref!$E:$Z,18,FALSE))</f>
        <v>5</v>
      </c>
    </row>
    <row r="142" spans="1:17" x14ac:dyDescent="0.35">
      <c r="A142" s="66" t="s">
        <v>2350</v>
      </c>
      <c r="B142" s="66" t="s">
        <v>533</v>
      </c>
      <c r="C142" s="66" t="s">
        <v>2469</v>
      </c>
      <c r="D142" s="66">
        <v>168</v>
      </c>
      <c r="E142" s="64" t="str">
        <f t="shared" si="6"/>
        <v>DPC.NTD.168</v>
      </c>
      <c r="F142" s="356" t="s">
        <v>2487</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M142" s="321"/>
      <c r="Q142"/>
    </row>
    <row r="143" spans="1:17" x14ac:dyDescent="0.35">
      <c r="A143" s="66" t="s">
        <v>2350</v>
      </c>
      <c r="B143" s="66" t="s">
        <v>533</v>
      </c>
      <c r="C143" s="66" t="s">
        <v>2469</v>
      </c>
      <c r="D143" s="66">
        <v>169</v>
      </c>
      <c r="E143" s="64" t="str">
        <f t="shared" si="6"/>
        <v>DPC.NTD.169</v>
      </c>
      <c r="F143" s="356" t="s">
        <v>2489</v>
      </c>
      <c r="G143" s="321" t="str">
        <f>VLOOKUP($E143,TaskValues_ref!$E:$Z,3,FALSE)</f>
        <v>Non-clinical</v>
      </c>
      <c r="H143" s="321" t="str">
        <f>VLOOKUP($E143,TaskValues_ref!$E:$Z,4,FALSE)</f>
        <v>Public Health</v>
      </c>
      <c r="I143" s="321" t="str">
        <f>VLOOKUP($E143,TaskValues_ref!$E:$Z,5,FALSE)</f>
        <v>NTDs</v>
      </c>
      <c r="J143" s="320" t="str">
        <f>VLOOKUP($E143,TaskValues_ref!$E:$Z,6,FALSE)</f>
        <v>-</v>
      </c>
      <c r="K143" s="321" t="str">
        <f>VLOOKUP($E143,TaskValues_ref!$E:$Z,10,FALSE)</f>
        <v>National</v>
      </c>
      <c r="M143" s="321"/>
      <c r="Q143"/>
    </row>
    <row r="144" spans="1:17" x14ac:dyDescent="0.35">
      <c r="A144" s="66" t="s">
        <v>2350</v>
      </c>
      <c r="B144" s="66" t="s">
        <v>533</v>
      </c>
      <c r="C144" s="66" t="s">
        <v>2247</v>
      </c>
      <c r="D144" s="66">
        <v>171</v>
      </c>
      <c r="E144" s="64" t="str">
        <f t="shared" si="6"/>
        <v>DPC.NTD.171</v>
      </c>
      <c r="F144" s="356" t="s">
        <v>2491</v>
      </c>
      <c r="G144" s="321" t="str">
        <f>VLOOKUP($E144,TaskValues_ref!$E:$Z,3,FALSE)</f>
        <v>Non-clinical</v>
      </c>
      <c r="H144" s="321" t="str">
        <f>VLOOKUP($E144,TaskValues_ref!$E:$Z,4,FALSE)</f>
        <v>Public Health</v>
      </c>
      <c r="I144" s="321" t="str">
        <f>VLOOKUP($E144,TaskValues_ref!$E:$Z,5,FALSE)</f>
        <v>NTDs</v>
      </c>
      <c r="J144" s="320" t="str">
        <f>VLOOKUP($E144,TaskValues_ref!$E:$Z,6,FALSE)</f>
        <v>all</v>
      </c>
      <c r="K144" s="321" t="str">
        <f>VLOOKUP($E144,TaskValues_ref!$E:$Z,10,FALSE)</f>
        <v>National</v>
      </c>
      <c r="L144" s="195">
        <f>IF(VLOOKUP($E144,TaskValues_ref!$E:$Z,11,FALSE)=0,"",VLOOKUP($E144,TaskValues_ref!$E:$Z,11,FALSE))</f>
        <v>0.21739130434782611</v>
      </c>
      <c r="M144" s="321"/>
      <c r="P144">
        <f>IF(VLOOKUP($E144,TaskValues_ref!$E:$Z,17,FALSE)=0,"",VLOOKUP($E144,TaskValues_ref!$E:$Z,17,FALSE))</f>
        <v>1</v>
      </c>
      <c r="Q144">
        <f>IF(VLOOKUP($E144,TaskValues_ref!$E:$Z,18,FALSE)=0,"",VLOOKUP($E144,TaskValues_ref!$E:$Z,18,FALSE))</f>
        <v>10</v>
      </c>
    </row>
    <row r="145" spans="1:19" x14ac:dyDescent="0.35">
      <c r="A145" s="66" t="s">
        <v>2350</v>
      </c>
      <c r="B145" s="66" t="s">
        <v>533</v>
      </c>
      <c r="C145" s="66" t="s">
        <v>2470</v>
      </c>
      <c r="D145" s="66">
        <v>172</v>
      </c>
      <c r="E145" s="64" t="str">
        <f t="shared" si="6"/>
        <v>DPC.NTD.172</v>
      </c>
      <c r="F145" s="356" t="s">
        <v>2493</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M145" s="321"/>
      <c r="Q145"/>
    </row>
    <row r="146" spans="1:19" x14ac:dyDescent="0.35">
      <c r="A146" s="66" t="s">
        <v>2350</v>
      </c>
      <c r="B146" s="66" t="s">
        <v>533</v>
      </c>
      <c r="C146" s="66" t="s">
        <v>2470</v>
      </c>
      <c r="D146" s="66">
        <v>174</v>
      </c>
      <c r="E146" s="64" t="str">
        <f t="shared" si="6"/>
        <v>DPC.NTD.174</v>
      </c>
      <c r="F146" s="356" t="s">
        <v>2495</v>
      </c>
      <c r="G146" s="321" t="str">
        <f>VLOOKUP($E146,TaskValues_ref!$E:$Z,3,FALSE)</f>
        <v>Clinical</v>
      </c>
      <c r="H146" s="321" t="str">
        <f>VLOOKUP($E146,TaskValues_ref!$E:$Z,4,FALSE)</f>
        <v>Adult Acute</v>
      </c>
      <c r="I146" s="321" t="str">
        <f>VLOOKUP($E146,TaskValues_ref!$E:$Z,5,FALSE)</f>
        <v>NTDs</v>
      </c>
      <c r="J146" s="320" t="str">
        <f>VLOOKUP($E146,TaskValues_ref!$E:$Z,6,FALSE)</f>
        <v>women 15-49</v>
      </c>
      <c r="K146" s="321" t="str">
        <f>VLOOKUP($E146,TaskValues_ref!$E:$Z,10,FALSE)</f>
        <v>National</v>
      </c>
      <c r="L146" s="195">
        <f>IF(VLOOKUP($E146,TaskValues_ref!$E:$Z,11,FALSE)=0,"",VLOOKUP($E146,TaskValues_ref!$E:$Z,11,FALSE))</f>
        <v>0.33</v>
      </c>
      <c r="M146" s="321"/>
      <c r="N146" s="89">
        <f>IF(VLOOKUP($E146,TaskValues_ref!$E:$Z,15,FALSE)=0,"",VLOOKUP($E146,TaskValues_ref!$E:$Z,15,FALSE))</f>
        <v>0.98</v>
      </c>
      <c r="O146">
        <f>IF(VLOOKUP($E146,TaskValues_ref!$E:$Z,16,FALSE)=0,"",VLOOKUP($E146,TaskValues_ref!$E:$Z,16,FALSE))</f>
        <v>1</v>
      </c>
      <c r="Q146">
        <f>IF(VLOOKUP($E146,TaskValues_ref!$E:$Z,18,FALSE)=0,"",VLOOKUP($E146,TaskValues_ref!$E:$Z,18,FALSE))</f>
        <v>5</v>
      </c>
    </row>
    <row r="147" spans="1:19" x14ac:dyDescent="0.35">
      <c r="A147" s="66" t="s">
        <v>2350</v>
      </c>
      <c r="B147" s="66" t="s">
        <v>533</v>
      </c>
      <c r="C147" s="66" t="s">
        <v>2496</v>
      </c>
      <c r="D147" s="66">
        <v>175</v>
      </c>
      <c r="E147" s="64" t="str">
        <f t="shared" si="6"/>
        <v>DPC.NTD.175</v>
      </c>
      <c r="F147" s="356" t="s">
        <v>2497</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M147" s="321"/>
      <c r="Q147"/>
    </row>
    <row r="148" spans="1:19" x14ac:dyDescent="0.35">
      <c r="A148" s="66" t="s">
        <v>2498</v>
      </c>
      <c r="D148" s="66" t="s">
        <v>2500</v>
      </c>
      <c r="E148" s="64" t="s">
        <v>2645</v>
      </c>
      <c r="F148" s="356" t="s">
        <v>2499</v>
      </c>
      <c r="G148" s="321" t="str">
        <f>VLOOKUP($E148,TaskValues_ref!$E:$Z,3,FALSE)</f>
        <v>Non-clinical</v>
      </c>
      <c r="H148" s="321" t="str">
        <f>VLOOKUP($E148,TaskValues_ref!$E:$Z,4,FALSE)</f>
        <v>-</v>
      </c>
      <c r="I148" s="321" t="str">
        <f>VLOOKUP($E148,TaskValues_ref!$E:$Z,5,FALSE)</f>
        <v>-</v>
      </c>
      <c r="J148" s="320" t="str">
        <f>VLOOKUP($E148,TaskValues_ref!$E:$Z,6,FALSE)</f>
        <v>all</v>
      </c>
      <c r="K148" s="321" t="str">
        <f>VLOOKUP($E148,TaskValues_ref!$E:$Z,10,FALSE)</f>
        <v>National</v>
      </c>
      <c r="M148" s="321"/>
      <c r="Q148"/>
      <c r="R148">
        <f>IF(VLOOKUP($E148,TaskValues_ref!$E:$Z,19,FALSE)=0,"",VLOOKUP($E148,TaskValues_ref!$E:$Z,19,FALSE))</f>
        <v>10</v>
      </c>
    </row>
    <row r="149" spans="1:19" x14ac:dyDescent="0.35">
      <c r="A149" s="66" t="s">
        <v>2501</v>
      </c>
      <c r="D149" s="66" t="s">
        <v>2502</v>
      </c>
      <c r="E149" s="64" t="s">
        <v>2646</v>
      </c>
      <c r="F149" s="356" t="s">
        <v>2499</v>
      </c>
      <c r="G149" s="321" t="str">
        <f>VLOOKUP($E149,TaskValues_ref!$E:$Z,3,FALSE)</f>
        <v>Non-clinical</v>
      </c>
      <c r="H149" s="321" t="str">
        <f>VLOOKUP($E149,TaskValues_ref!$E:$Z,4,FALSE)</f>
        <v>-</v>
      </c>
      <c r="I149" s="321" t="str">
        <f>VLOOKUP($E149,TaskValues_ref!$E:$Z,5,FALSE)</f>
        <v>-</v>
      </c>
      <c r="J149" s="320" t="str">
        <f>VLOOKUP($E149,TaskValues_ref!$E:$Z,6,FALSE)</f>
        <v>all</v>
      </c>
      <c r="K149" s="321" t="str">
        <f>VLOOKUP($E149,TaskValues_ref!$E:$Z,10,FALSE)</f>
        <v>National</v>
      </c>
      <c r="M149" s="321"/>
      <c r="Q149"/>
      <c r="R149">
        <f>IF(VLOOKUP($E149,TaskValues_ref!$E:$Z,19,FALSE)=0,"",VLOOKUP($E149,TaskValues_ref!$E:$Z,19,FALSE))</f>
        <v>5</v>
      </c>
    </row>
    <row r="150" spans="1:19" x14ac:dyDescent="0.35">
      <c r="A150" s="319" t="s">
        <v>192</v>
      </c>
      <c r="E150" s="64" t="s">
        <v>192</v>
      </c>
      <c r="F150" s="319" t="s">
        <v>192</v>
      </c>
      <c r="G150" s="321" t="str">
        <f>VLOOKUP($E150,TaskValues_ref!$E:$Z,3,FALSE)</f>
        <v>Non-productive</v>
      </c>
      <c r="H150" s="321" t="str">
        <f>VLOOKUP($E150,TaskValues_ref!$E:$Z,4,FALSE)</f>
        <v>-</v>
      </c>
      <c r="I150" s="321" t="str">
        <f>VLOOKUP($E150,TaskValues_ref!$E:$Z,5,FALSE)</f>
        <v>-</v>
      </c>
      <c r="J150" s="320" t="str">
        <f>VLOOKUP($E150,TaskValues_ref!$E:$Z,6,FALSE)</f>
        <v>all</v>
      </c>
      <c r="K150" s="321" t="str">
        <f>VLOOKUP($E150,TaskValues_ref!$E:$Z,10,FALSE)</f>
        <v>National</v>
      </c>
      <c r="L150" s="195">
        <f>IF(VLOOKUP($E150,TaskValues_ref!$E:$Z,11,FALSE)=0,"",VLOOKUP($E150,TaskValues_ref!$E:$Z,11,FALSE))</f>
        <v>0.1</v>
      </c>
      <c r="M150" s="321"/>
      <c r="N150" s="89">
        <f>IF(VLOOKUP($E150,TaskValues_ref!$E:$Z,15,FALSE)=0,"",VLOOKUP($E150,TaskValues_ref!$E:$Z,15,FALSE))</f>
        <v>0.98</v>
      </c>
      <c r="O150">
        <f>IF(VLOOKUP($E150,TaskValues_ref!$E:$Z,16,FALSE)=0,"",VLOOKUP($E150,TaskValues_ref!$E:$Z,16,FALSE))</f>
        <v>1</v>
      </c>
      <c r="Q150">
        <f>IF(VLOOKUP($E150,TaskValues_ref!$E:$Z,18,FALSE)=0,"",VLOOKUP($E150,TaskValues_ref!$E:$Z,18,FALSE))</f>
        <v>53.832494807158753</v>
      </c>
    </row>
    <row r="151" spans="1:19" x14ac:dyDescent="0.35">
      <c r="A151" s="319" t="s">
        <v>1954</v>
      </c>
      <c r="E151" s="64" t="s">
        <v>2643</v>
      </c>
      <c r="F151" s="319" t="s">
        <v>1954</v>
      </c>
      <c r="G151" s="321" t="str">
        <f>VLOOKUP($E151,TaskValues_ref!$E:$Z,3,FALSE)</f>
        <v>Non-productive</v>
      </c>
      <c r="H151" s="321" t="str">
        <f>VLOOKUP($E151,TaskValues_ref!$E:$Z,4,FALSE)</f>
        <v>-</v>
      </c>
      <c r="I151" s="321" t="str">
        <f>VLOOKUP($E151,TaskValues_ref!$E:$Z,5,FALSE)</f>
        <v>-</v>
      </c>
      <c r="J151" s="320" t="str">
        <f>VLOOKUP($E151,TaskValues_ref!$E:$Z,6,FALSE)</f>
        <v>-</v>
      </c>
      <c r="K151" s="321" t="str">
        <f>VLOOKUP($E151,TaskValues_ref!$E:$Z,10,FALSE)</f>
        <v>National</v>
      </c>
      <c r="M151" s="321"/>
      <c r="Q151"/>
      <c r="R151">
        <f>IF(VLOOKUP($E151,TaskValues_ref!$E:$Z,19,FALSE)=0,"",VLOOKUP($E151,TaskValues_ref!$E:$Z,19,FALSE))</f>
        <v>5.8559999999999999</v>
      </c>
    </row>
    <row r="152" spans="1:19" x14ac:dyDescent="0.35">
      <c r="A152" s="319" t="s">
        <v>1958</v>
      </c>
      <c r="E152" s="64" t="s">
        <v>1958</v>
      </c>
      <c r="F152" s="319" t="s">
        <v>1958</v>
      </c>
      <c r="G152" s="321" t="str">
        <f>VLOOKUP($E152,TaskValues_ref!$E:$Z,3,FALSE)</f>
        <v>Non-productive</v>
      </c>
      <c r="H152" s="321" t="str">
        <f>VLOOKUP($E152,TaskValues_ref!$E:$Z,4,FALSE)</f>
        <v>-</v>
      </c>
      <c r="I152" s="321" t="str">
        <f>VLOOKUP($E152,TaskValues_ref!$E:$Z,5,FALSE)</f>
        <v>-</v>
      </c>
      <c r="J152" s="320" t="str">
        <f>VLOOKUP($E152,TaskValues_ref!$E:$Z,6,FALSE)</f>
        <v>all</v>
      </c>
      <c r="K152" s="321" t="str">
        <f>VLOOKUP($E152,TaskValues_ref!$E:$Z,10,FALSE)</f>
        <v>National</v>
      </c>
      <c r="L152" s="195">
        <f>IF(VLOOKUP($E152,TaskValues_ref!$E:$Z,11,FALSE)=0,"",VLOOKUP($E152,TaskValues_ref!$E:$Z,11,FALSE))</f>
        <v>0.1</v>
      </c>
      <c r="M152" s="321"/>
      <c r="N152" s="89">
        <f>IF(VLOOKUP($E152,TaskValues_ref!$E:$Z,15,FALSE)=0,"",VLOOKUP($E152,TaskValues_ref!$E:$Z,15,FALSE))</f>
        <v>1</v>
      </c>
      <c r="O152">
        <f>IF(VLOOKUP($E152,TaskValues_ref!$E:$Z,16,FALSE)=0,"",VLOOKUP($E152,TaskValues_ref!$E:$Z,16,FALSE))</f>
        <v>1</v>
      </c>
      <c r="Q152">
        <f>IF(VLOOKUP($E152,TaskValues_ref!$E:$Z,18,FALSE)=0,"",VLOOKUP($E152,TaskValues_ref!$E:$Z,18,FALSE))</f>
        <v>45.844447190612613</v>
      </c>
    </row>
    <row r="153" spans="1:19" s="127" customFormat="1" x14ac:dyDescent="0.35">
      <c r="A153" s="375" t="s">
        <v>2801</v>
      </c>
      <c r="B153" s="375"/>
      <c r="C153" s="375"/>
      <c r="D153" s="375"/>
      <c r="E153" s="375" t="s">
        <v>2801</v>
      </c>
      <c r="F153" s="375" t="s">
        <v>2801</v>
      </c>
      <c r="G153" s="376"/>
      <c r="H153" s="376"/>
      <c r="I153" s="376"/>
      <c r="J153" s="378"/>
      <c r="L153" s="335"/>
      <c r="N153" s="379"/>
      <c r="Q153" s="258"/>
      <c r="S153" s="127">
        <v>1E-3</v>
      </c>
    </row>
    <row r="154" spans="1:19" s="127" customFormat="1" x14ac:dyDescent="0.35">
      <c r="A154" s="375"/>
      <c r="B154" s="375"/>
      <c r="C154" s="375"/>
      <c r="D154" s="375"/>
      <c r="E154" s="127" t="s">
        <v>2186</v>
      </c>
      <c r="F154" s="376"/>
      <c r="G154" s="376" t="s">
        <v>154</v>
      </c>
      <c r="H154" s="376" t="s">
        <v>155</v>
      </c>
      <c r="I154" s="377" t="s">
        <v>65</v>
      </c>
      <c r="J154" s="378" t="s">
        <v>156</v>
      </c>
      <c r="K154" s="377" t="s">
        <v>82</v>
      </c>
      <c r="L154" s="335">
        <v>1</v>
      </c>
      <c r="N154" s="379">
        <v>1</v>
      </c>
      <c r="O154" s="127">
        <v>1</v>
      </c>
      <c r="Q154" s="380">
        <v>0</v>
      </c>
    </row>
    <row r="155" spans="1:19" s="127" customFormat="1" x14ac:dyDescent="0.35">
      <c r="A155" s="375"/>
      <c r="B155" s="375"/>
      <c r="C155" s="375"/>
      <c r="D155" s="375"/>
      <c r="E155" s="127" t="s">
        <v>2188</v>
      </c>
      <c r="F155" s="376"/>
      <c r="G155" s="376" t="s">
        <v>154</v>
      </c>
      <c r="H155" s="376" t="s">
        <v>155</v>
      </c>
      <c r="I155" s="377" t="s">
        <v>65</v>
      </c>
      <c r="J155" s="378" t="s">
        <v>156</v>
      </c>
      <c r="K155" s="377" t="s">
        <v>82</v>
      </c>
      <c r="L155" s="335">
        <v>1</v>
      </c>
      <c r="N155" s="379">
        <v>1</v>
      </c>
      <c r="O155" s="127">
        <v>1</v>
      </c>
      <c r="Q155" s="380">
        <v>0</v>
      </c>
    </row>
    <row r="156" spans="1:19" s="127" customFormat="1" x14ac:dyDescent="0.35">
      <c r="A156" s="375"/>
      <c r="B156" s="375"/>
      <c r="C156" s="375"/>
      <c r="D156" s="375"/>
      <c r="E156" s="127" t="s">
        <v>2187</v>
      </c>
      <c r="F156" s="376"/>
      <c r="G156" s="376" t="s">
        <v>154</v>
      </c>
      <c r="H156" s="376" t="s">
        <v>155</v>
      </c>
      <c r="I156" s="377" t="s">
        <v>65</v>
      </c>
      <c r="J156" s="378" t="s">
        <v>156</v>
      </c>
      <c r="K156" s="377" t="s">
        <v>82</v>
      </c>
      <c r="L156" s="335">
        <v>1</v>
      </c>
      <c r="N156" s="379">
        <v>1</v>
      </c>
      <c r="O156" s="127">
        <v>1</v>
      </c>
      <c r="Q156" s="380">
        <v>0</v>
      </c>
    </row>
    <row r="157" spans="1:19" s="127" customFormat="1" x14ac:dyDescent="0.35">
      <c r="A157" s="375"/>
      <c r="B157" s="375"/>
      <c r="C157" s="375"/>
      <c r="D157" s="375"/>
      <c r="E157" s="127" t="s">
        <v>2199</v>
      </c>
      <c r="F157" s="376"/>
      <c r="G157" s="376" t="s">
        <v>154</v>
      </c>
      <c r="H157" s="376" t="s">
        <v>155</v>
      </c>
      <c r="I157" s="377" t="s">
        <v>65</v>
      </c>
      <c r="J157" s="378" t="s">
        <v>156</v>
      </c>
      <c r="K157" s="377" t="s">
        <v>82</v>
      </c>
      <c r="L157" s="335">
        <v>1</v>
      </c>
      <c r="N157" s="379">
        <v>1</v>
      </c>
      <c r="O157" s="127">
        <v>1</v>
      </c>
      <c r="Q157" s="380">
        <v>0</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5531BFFF-BF69-4949-8DE8-E5CA089E0CDA}">
          <x14:formula1>
            <xm:f>lookups!$B$2:$B$9</xm:f>
          </x14:formula1>
          <xm:sqref>H153:H362</xm:sqref>
        </x14:dataValidation>
        <x14:dataValidation type="list" allowBlank="1" showInputMessage="1" showErrorMessage="1" xr:uid="{4380CCF7-A789-4742-8526-B9C44E9274BD}">
          <x14:formula1>
            <xm:f>lookups!$D$2:$D$15</xm:f>
          </x14:formula1>
          <xm:sqref>I153:I461</xm:sqref>
        </x14:dataValidation>
        <x14:dataValidation type="list" allowBlank="1" showInputMessage="1" showErrorMessage="1" xr:uid="{04E8B656-E4B3-4C2A-AE33-724C32D7628B}">
          <x14:formula1>
            <xm:f>lookups!$F$2:$F$24</xm:f>
          </x14:formula1>
          <xm:sqref>J2:J1048576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1"/>
  <sheetViews>
    <sheetView workbookViewId="0">
      <selection activeCell="F14" sqref="F14"/>
    </sheetView>
  </sheetViews>
  <sheetFormatPr defaultRowHeight="14.5" x14ac:dyDescent="0.35"/>
  <cols>
    <col min="4" max="4" width="15.81640625" customWidth="1"/>
    <col min="6" max="6" width="14.36328125" style="58" bestFit="1" customWidth="1"/>
  </cols>
  <sheetData>
    <row r="1" spans="2:6" x14ac:dyDescent="0.35">
      <c r="B1" s="186" t="s">
        <v>2174</v>
      </c>
      <c r="D1" s="186" t="s">
        <v>2175</v>
      </c>
      <c r="F1" s="129" t="s">
        <v>140</v>
      </c>
    </row>
    <row r="2" spans="2:6" x14ac:dyDescent="0.35">
      <c r="B2" s="58" t="s">
        <v>155</v>
      </c>
      <c r="D2" s="58" t="s">
        <v>65</v>
      </c>
      <c r="F2" s="58" t="s">
        <v>156</v>
      </c>
    </row>
    <row r="3" spans="2:6" x14ac:dyDescent="0.35">
      <c r="B3" s="58" t="s">
        <v>161</v>
      </c>
      <c r="D3" s="58" t="s">
        <v>2250</v>
      </c>
      <c r="F3" s="131" t="s">
        <v>169</v>
      </c>
    </row>
    <row r="4" spans="2:6" x14ac:dyDescent="0.35">
      <c r="B4" s="58" t="s">
        <v>2251</v>
      </c>
      <c r="D4" s="58" t="s">
        <v>67</v>
      </c>
      <c r="F4" s="131" t="s">
        <v>2604</v>
      </c>
    </row>
    <row r="5" spans="2:6" x14ac:dyDescent="0.35">
      <c r="B5" s="58" t="s">
        <v>168</v>
      </c>
      <c r="D5" s="58" t="s">
        <v>68</v>
      </c>
      <c r="F5" s="131" t="s">
        <v>2605</v>
      </c>
    </row>
    <row r="6" spans="2:6" x14ac:dyDescent="0.35">
      <c r="B6" s="58" t="s">
        <v>194</v>
      </c>
      <c r="D6" s="58" t="s">
        <v>70</v>
      </c>
      <c r="F6" s="131" t="s">
        <v>2606</v>
      </c>
    </row>
    <row r="7" spans="2:6" x14ac:dyDescent="0.35">
      <c r="B7" s="58" t="s">
        <v>199</v>
      </c>
      <c r="D7" s="58" t="s">
        <v>194</v>
      </c>
      <c r="F7" s="140" t="s">
        <v>2550</v>
      </c>
    </row>
    <row r="8" spans="2:6" x14ac:dyDescent="0.35">
      <c r="B8" s="58" t="s">
        <v>206</v>
      </c>
      <c r="D8" s="58" t="s">
        <v>200</v>
      </c>
      <c r="F8" s="140" t="s">
        <v>209</v>
      </c>
    </row>
    <row r="9" spans="2:6" x14ac:dyDescent="0.35">
      <c r="B9" s="58" t="s">
        <v>219</v>
      </c>
      <c r="D9" s="58" t="s">
        <v>69</v>
      </c>
      <c r="F9" s="58" t="s">
        <v>179</v>
      </c>
    </row>
    <row r="10" spans="2:6" x14ac:dyDescent="0.35">
      <c r="D10" s="58" t="s">
        <v>215</v>
      </c>
      <c r="F10" s="257" t="s">
        <v>182</v>
      </c>
    </row>
    <row r="11" spans="2:6" x14ac:dyDescent="0.35">
      <c r="D11" s="58" t="s">
        <v>220</v>
      </c>
      <c r="F11" s="257" t="s">
        <v>2442</v>
      </c>
    </row>
    <row r="12" spans="2:6" x14ac:dyDescent="0.35">
      <c r="D12" s="58" t="s">
        <v>232</v>
      </c>
      <c r="F12" s="257" t="s">
        <v>187</v>
      </c>
    </row>
    <row r="13" spans="2:6" x14ac:dyDescent="0.35">
      <c r="D13" s="58" t="s">
        <v>533</v>
      </c>
      <c r="F13" s="257" t="s">
        <v>2607</v>
      </c>
    </row>
    <row r="14" spans="2:6" x14ac:dyDescent="0.35">
      <c r="D14" s="58" t="s">
        <v>241</v>
      </c>
      <c r="F14" s="257" t="s">
        <v>2443</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2585</v>
      </c>
    </row>
    <row r="20" spans="6:6" x14ac:dyDescent="0.35">
      <c r="F20" s="58" t="s">
        <v>253</v>
      </c>
    </row>
    <row r="21" spans="6:6" x14ac:dyDescent="0.35">
      <c r="F21" s="58" t="s">
        <v>2560</v>
      </c>
    </row>
    <row r="22" spans="6:6" x14ac:dyDescent="0.35">
      <c r="F22" s="58" t="s">
        <v>2578</v>
      </c>
    </row>
    <row r="23" spans="6:6" x14ac:dyDescent="0.35">
      <c r="F23" s="58" t="s">
        <v>212</v>
      </c>
    </row>
    <row r="24" spans="6:6" x14ac:dyDescent="0.35">
      <c r="F24" s="58" t="s">
        <v>194</v>
      </c>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G17" sqref="G17"/>
    </sheetView>
  </sheetViews>
  <sheetFormatPr defaultRowHeight="14.5" x14ac:dyDescent="0.35"/>
  <cols>
    <col min="2" max="2" width="30.81640625" bestFit="1" customWidth="1"/>
  </cols>
  <sheetData>
    <row r="1" spans="2:5" ht="15" thickBot="1" x14ac:dyDescent="0.4"/>
    <row r="2" spans="2:5" ht="15" thickBot="1" x14ac:dyDescent="0.4">
      <c r="B2" t="s">
        <v>2165</v>
      </c>
      <c r="C2" s="111">
        <v>2025</v>
      </c>
      <c r="D2" s="112">
        <v>2030</v>
      </c>
      <c r="E2" s="113">
        <v>2035</v>
      </c>
    </row>
    <row r="3" spans="2:5" x14ac:dyDescent="0.35">
      <c r="B3" s="92" t="s">
        <v>2159</v>
      </c>
      <c r="C3" s="92">
        <v>1</v>
      </c>
      <c r="D3" s="97">
        <v>1</v>
      </c>
      <c r="E3" s="318">
        <v>1</v>
      </c>
    </row>
    <row r="4" spans="2:5" x14ac:dyDescent="0.35">
      <c r="B4" s="64" t="s">
        <v>2160</v>
      </c>
      <c r="C4" s="64">
        <v>1</v>
      </c>
      <c r="D4" s="319">
        <v>1</v>
      </c>
      <c r="E4" s="320">
        <v>1</v>
      </c>
    </row>
    <row r="5" spans="2:5" x14ac:dyDescent="0.35">
      <c r="B5" s="322" t="s">
        <v>2161</v>
      </c>
      <c r="C5" s="322">
        <v>2</v>
      </c>
      <c r="D5" s="323">
        <v>1</v>
      </c>
      <c r="E5" s="324"/>
    </row>
    <row r="6" spans="2:5" x14ac:dyDescent="0.35">
      <c r="B6" s="322" t="s">
        <v>2162</v>
      </c>
      <c r="C6" s="322"/>
      <c r="D6" s="323">
        <v>1</v>
      </c>
      <c r="E6" s="324">
        <v>2</v>
      </c>
    </row>
    <row r="7" spans="2:5" x14ac:dyDescent="0.35">
      <c r="B7" s="64" t="s">
        <v>2163</v>
      </c>
      <c r="C7" s="64"/>
      <c r="D7" s="321">
        <v>1</v>
      </c>
      <c r="E7" s="320">
        <v>1</v>
      </c>
    </row>
    <row r="8" spans="2:5" ht="15" thickBot="1" x14ac:dyDescent="0.4">
      <c r="B8" s="93" t="s">
        <v>2164</v>
      </c>
      <c r="C8" s="93"/>
      <c r="D8" s="95">
        <v>1</v>
      </c>
      <c r="E8" s="96">
        <v>1</v>
      </c>
    </row>
    <row r="9" spans="2:5" ht="15" thickBot="1" x14ac:dyDescent="0.4"/>
    <row r="10" spans="2:5" ht="15" thickBot="1" x14ac:dyDescent="0.4">
      <c r="B10" t="s">
        <v>2166</v>
      </c>
      <c r="C10" s="111">
        <v>2025</v>
      </c>
      <c r="D10" s="112">
        <v>2030</v>
      </c>
      <c r="E10" s="113">
        <v>2035</v>
      </c>
    </row>
    <row r="11" spans="2:5" x14ac:dyDescent="0.35">
      <c r="B11" s="92" t="s">
        <v>2159</v>
      </c>
      <c r="C11" s="92"/>
      <c r="D11" s="97"/>
      <c r="E11" s="318"/>
    </row>
    <row r="12" spans="2:5" x14ac:dyDescent="0.35">
      <c r="B12" s="64" t="s">
        <v>2160</v>
      </c>
      <c r="C12" s="64"/>
      <c r="D12" s="319"/>
      <c r="E12" s="320"/>
    </row>
    <row r="13" spans="2:5" x14ac:dyDescent="0.35">
      <c r="B13" s="322" t="s">
        <v>2161</v>
      </c>
      <c r="C13" s="322">
        <v>2</v>
      </c>
      <c r="D13" s="323">
        <v>1</v>
      </c>
      <c r="E13" s="324"/>
    </row>
    <row r="14" spans="2:5" x14ac:dyDescent="0.35">
      <c r="B14" s="322" t="s">
        <v>2162</v>
      </c>
      <c r="C14" s="322"/>
      <c r="D14" s="323">
        <v>1</v>
      </c>
      <c r="E14" s="324">
        <v>2</v>
      </c>
    </row>
    <row r="15" spans="2:5" x14ac:dyDescent="0.35">
      <c r="B15" s="64" t="s">
        <v>2167</v>
      </c>
      <c r="C15" s="64">
        <v>1</v>
      </c>
      <c r="D15" s="321">
        <v>1</v>
      </c>
      <c r="E15" s="320">
        <v>1</v>
      </c>
    </row>
    <row r="16" spans="2:5" ht="15" thickBot="1" x14ac:dyDescent="0.4">
      <c r="B16" s="93" t="s">
        <v>2164</v>
      </c>
      <c r="C16" s="93"/>
      <c r="D16" s="95">
        <v>1</v>
      </c>
      <c r="E16" s="96">
        <v>1</v>
      </c>
    </row>
    <row r="17" spans="2:5" ht="15" thickBot="1" x14ac:dyDescent="0.4"/>
    <row r="18" spans="2:5" ht="15" thickBot="1" x14ac:dyDescent="0.4">
      <c r="B18" t="s">
        <v>2168</v>
      </c>
      <c r="C18" s="111">
        <v>2025</v>
      </c>
      <c r="D18" s="112">
        <v>2030</v>
      </c>
      <c r="E18" s="113">
        <v>2035</v>
      </c>
    </row>
    <row r="19" spans="2:5" x14ac:dyDescent="0.35">
      <c r="B19" s="92" t="s">
        <v>2159</v>
      </c>
      <c r="C19" s="92"/>
      <c r="D19" s="97"/>
      <c r="E19" s="318"/>
    </row>
    <row r="20" spans="2:5" x14ac:dyDescent="0.35">
      <c r="B20" s="64" t="s">
        <v>2160</v>
      </c>
      <c r="C20" s="64"/>
      <c r="D20" s="319"/>
      <c r="E20" s="320"/>
    </row>
    <row r="21" spans="2:5" x14ac:dyDescent="0.35">
      <c r="B21" s="322" t="s">
        <v>2161</v>
      </c>
      <c r="C21" s="322">
        <v>2</v>
      </c>
      <c r="D21" s="323">
        <v>1</v>
      </c>
      <c r="E21" s="324"/>
    </row>
    <row r="22" spans="2:5" x14ac:dyDescent="0.35">
      <c r="B22" s="322" t="s">
        <v>2162</v>
      </c>
      <c r="C22" s="322"/>
      <c r="D22" s="323">
        <v>1</v>
      </c>
      <c r="E22" s="324">
        <v>2</v>
      </c>
    </row>
    <row r="23" spans="2:5" x14ac:dyDescent="0.35">
      <c r="B23" s="64" t="s">
        <v>2163</v>
      </c>
      <c r="C23" s="64"/>
      <c r="D23" s="321"/>
      <c r="E23" s="320"/>
    </row>
    <row r="24" spans="2:5" ht="15" thickBot="1" x14ac:dyDescent="0.4">
      <c r="B24" s="93" t="s">
        <v>2164</v>
      </c>
      <c r="C24" s="93"/>
      <c r="D24" s="95"/>
      <c r="E24" s="96"/>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2213</v>
      </c>
    </row>
    <row r="116" spans="40:40" x14ac:dyDescent="0.35">
      <c r="AN116" s="332">
        <v>0.14810999999999999</v>
      </c>
    </row>
    <row r="129" spans="2:27" x14ac:dyDescent="0.35">
      <c r="B129" t="s">
        <v>366</v>
      </c>
    </row>
    <row r="130" spans="2:27" x14ac:dyDescent="0.35">
      <c r="B130" t="s">
        <v>367</v>
      </c>
    </row>
    <row r="136" spans="2:27" x14ac:dyDescent="0.35">
      <c r="AA136" t="s">
        <v>2243</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2446</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2447</v>
      </c>
    </row>
    <row r="182" spans="2:38" x14ac:dyDescent="0.35">
      <c r="AA182" s="68">
        <v>3.5999999999999997E-2</v>
      </c>
      <c r="AB182" t="s">
        <v>2448</v>
      </c>
    </row>
    <row r="183" spans="2:38" x14ac:dyDescent="0.35">
      <c r="B183" t="s">
        <v>391</v>
      </c>
      <c r="AB183" t="s">
        <v>2449</v>
      </c>
    </row>
    <row r="184" spans="2:38" x14ac:dyDescent="0.35">
      <c r="B184" t="s">
        <v>322</v>
      </c>
      <c r="AB184" t="s">
        <v>2450</v>
      </c>
    </row>
    <row r="185" spans="2:38" x14ac:dyDescent="0.35">
      <c r="AB185" t="s">
        <v>2451</v>
      </c>
    </row>
    <row r="186" spans="2:38" x14ac:dyDescent="0.35">
      <c r="M186">
        <v>4.7</v>
      </c>
      <c r="N186" t="s">
        <v>342</v>
      </c>
      <c r="AA186" s="185">
        <v>0.05</v>
      </c>
      <c r="AB186" t="s">
        <v>2452</v>
      </c>
    </row>
    <row r="187" spans="2:38" x14ac:dyDescent="0.35">
      <c r="M187" s="60">
        <v>5</v>
      </c>
      <c r="N187" t="s">
        <v>344</v>
      </c>
    </row>
    <row r="188" spans="2:38" x14ac:dyDescent="0.35">
      <c r="M188">
        <v>4.0999999999999996</v>
      </c>
      <c r="N188" t="s">
        <v>343</v>
      </c>
    </row>
    <row r="190" spans="2:38" x14ac:dyDescent="0.35">
      <c r="AA190" t="s">
        <v>2508</v>
      </c>
      <c r="AL190" t="s">
        <v>2509</v>
      </c>
    </row>
    <row r="191" spans="2:38" x14ac:dyDescent="0.35">
      <c r="AL191" s="185">
        <v>0.15</v>
      </c>
    </row>
    <row r="192" spans="2:38" x14ac:dyDescent="0.35">
      <c r="B192" t="s">
        <v>392</v>
      </c>
    </row>
    <row r="205" spans="27:38" x14ac:dyDescent="0.35">
      <c r="AA205" t="s">
        <v>2511</v>
      </c>
    </row>
    <row r="206" spans="27:38" x14ac:dyDescent="0.35">
      <c r="AA206" s="127" t="s">
        <v>2512</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2513</v>
      </c>
    </row>
    <row r="217" spans="2:39" x14ac:dyDescent="0.35">
      <c r="C217">
        <f>C216*26</f>
        <v>1.7160000000000002</v>
      </c>
      <c r="O217">
        <f>O216*26</f>
        <v>3.0679999999999996</v>
      </c>
      <c r="AL217" s="115">
        <v>0.16600000000000001</v>
      </c>
      <c r="AM217" t="s">
        <v>2514</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2515</v>
      </c>
    </row>
    <row r="235" spans="2:35" x14ac:dyDescent="0.35">
      <c r="B235" s="57" t="s">
        <v>399</v>
      </c>
    </row>
    <row r="238" spans="2:35" x14ac:dyDescent="0.35">
      <c r="K238" s="115">
        <v>0.21579999999999999</v>
      </c>
    </row>
    <row r="239" spans="2:35" x14ac:dyDescent="0.35">
      <c r="AI239" t="s">
        <v>2516</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2517</v>
      </c>
    </row>
    <row r="251" spans="2:39" x14ac:dyDescent="0.35">
      <c r="P251">
        <v>26</v>
      </c>
      <c r="Q251" t="s">
        <v>405</v>
      </c>
      <c r="R251" t="s">
        <v>404</v>
      </c>
    </row>
    <row r="252" spans="2:39" x14ac:dyDescent="0.35">
      <c r="P252">
        <v>21</v>
      </c>
      <c r="Q252" t="s">
        <v>406</v>
      </c>
      <c r="R252" t="s">
        <v>404</v>
      </c>
      <c r="AL252" s="54">
        <v>0.25</v>
      </c>
      <c r="AM252" t="s">
        <v>2518</v>
      </c>
    </row>
    <row r="253" spans="2:39" x14ac:dyDescent="0.35">
      <c r="P253">
        <v>5</v>
      </c>
      <c r="Q253" t="s">
        <v>407</v>
      </c>
      <c r="R253" t="s">
        <v>408</v>
      </c>
      <c r="AL253" s="54">
        <v>0.25</v>
      </c>
      <c r="AM253" t="s">
        <v>2519</v>
      </c>
    </row>
    <row r="254" spans="2:39" x14ac:dyDescent="0.35">
      <c r="Q254" t="s">
        <v>409</v>
      </c>
      <c r="R254" t="s">
        <v>410</v>
      </c>
    </row>
    <row r="255" spans="2:39" x14ac:dyDescent="0.35">
      <c r="P255">
        <v>5</v>
      </c>
      <c r="Q255" t="s">
        <v>411</v>
      </c>
      <c r="R255" t="s">
        <v>412</v>
      </c>
      <c r="AL255" s="361">
        <f>AL252*AL253*1.6</f>
        <v>0.1</v>
      </c>
      <c r="AM255" s="127" t="s">
        <v>2520</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2523</v>
      </c>
    </row>
    <row r="267" spans="2:28" x14ac:dyDescent="0.35">
      <c r="AA267" t="s">
        <v>2524</v>
      </c>
    </row>
    <row r="268" spans="2:28" x14ac:dyDescent="0.35">
      <c r="AA268" t="s">
        <v>2525</v>
      </c>
    </row>
    <row r="269" spans="2:28" x14ac:dyDescent="0.35">
      <c r="AA269" t="s">
        <v>2526</v>
      </c>
    </row>
    <row r="271" spans="2:28" x14ac:dyDescent="0.35">
      <c r="AA271" s="127" t="s">
        <v>2527</v>
      </c>
    </row>
    <row r="272" spans="2:28" x14ac:dyDescent="0.35">
      <c r="B272" s="57" t="s">
        <v>421</v>
      </c>
      <c r="AA272" s="366">
        <v>1.4999999999999999E-2</v>
      </c>
      <c r="AB272" t="s">
        <v>2528</v>
      </c>
    </row>
    <row r="273" spans="2:27" x14ac:dyDescent="0.35">
      <c r="C273" t="s">
        <v>422</v>
      </c>
      <c r="D273" t="s">
        <v>423</v>
      </c>
      <c r="E273" t="s">
        <v>424</v>
      </c>
    </row>
    <row r="274" spans="2:27" x14ac:dyDescent="0.35">
      <c r="B274" t="s">
        <v>425</v>
      </c>
      <c r="C274" s="89">
        <v>2.08</v>
      </c>
      <c r="D274" s="6">
        <v>2232580</v>
      </c>
      <c r="AA274" t="s">
        <v>2529</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2530</v>
      </c>
    </row>
    <row r="285" spans="2:27" x14ac:dyDescent="0.35">
      <c r="B285" t="s">
        <v>2531</v>
      </c>
    </row>
    <row r="286" spans="2:27" x14ac:dyDescent="0.35">
      <c r="F286" t="s">
        <v>2532</v>
      </c>
    </row>
    <row r="288" spans="2:27" x14ac:dyDescent="0.35">
      <c r="K288" s="332">
        <v>9.6000000000000002E-2</v>
      </c>
      <c r="L288" t="s">
        <v>2533</v>
      </c>
    </row>
    <row r="300" spans="2:27" x14ac:dyDescent="0.35">
      <c r="B300" t="s">
        <v>2534</v>
      </c>
    </row>
    <row r="301" spans="2:27" x14ac:dyDescent="0.35">
      <c r="AA301" t="s">
        <v>2547</v>
      </c>
    </row>
    <row r="302" spans="2:27" ht="14.5" customHeight="1" x14ac:dyDescent="0.35">
      <c r="H302" s="185">
        <v>0.14000000000000001</v>
      </c>
      <c r="I302" s="402" t="s">
        <v>2535</v>
      </c>
      <c r="J302" s="402"/>
      <c r="K302" s="402"/>
      <c r="L302" s="402"/>
      <c r="M302" s="402"/>
      <c r="N302" s="402"/>
      <c r="O302" s="402"/>
      <c r="P302" s="402"/>
      <c r="Q302" s="402"/>
    </row>
    <row r="303" spans="2:27" x14ac:dyDescent="0.35">
      <c r="I303" s="402"/>
      <c r="J303" s="402"/>
      <c r="K303" s="402"/>
      <c r="L303" s="402"/>
      <c r="M303" s="402"/>
      <c r="N303" s="402"/>
      <c r="O303" s="402"/>
      <c r="P303" s="402"/>
      <c r="Q303" s="402"/>
    </row>
    <row r="308" spans="2:30" x14ac:dyDescent="0.35">
      <c r="B308" t="s">
        <v>2537</v>
      </c>
    </row>
    <row r="316" spans="2:30" x14ac:dyDescent="0.35">
      <c r="B316" s="68">
        <v>0.13020000000000001</v>
      </c>
      <c r="C316" t="s">
        <v>2538</v>
      </c>
    </row>
    <row r="317" spans="2:30" x14ac:dyDescent="0.35">
      <c r="B317">
        <f>(49-15)</f>
        <v>34</v>
      </c>
      <c r="C317" t="s">
        <v>2539</v>
      </c>
    </row>
    <row r="318" spans="2:30" x14ac:dyDescent="0.35">
      <c r="B318" s="188">
        <f>B316/B317</f>
        <v>3.8294117647058828E-3</v>
      </c>
      <c r="C318" t="s">
        <v>2540</v>
      </c>
      <c r="AA318" t="s">
        <v>2548</v>
      </c>
      <c r="AD318" s="332">
        <v>0.29070000000000001</v>
      </c>
    </row>
    <row r="319" spans="2:30" x14ac:dyDescent="0.35">
      <c r="C319" s="127" t="s">
        <v>2541</v>
      </c>
    </row>
    <row r="320" spans="2:30" x14ac:dyDescent="0.35">
      <c r="C320" s="127" t="s">
        <v>2542</v>
      </c>
    </row>
    <row r="321" spans="2:28" x14ac:dyDescent="0.35">
      <c r="C321" s="127" t="s">
        <v>2543</v>
      </c>
      <c r="AA321" t="s">
        <v>332</v>
      </c>
    </row>
    <row r="322" spans="2:28" x14ac:dyDescent="0.35">
      <c r="AA322" t="s">
        <v>2549</v>
      </c>
      <c r="AB322" s="185">
        <v>0.03</v>
      </c>
    </row>
    <row r="323" spans="2:28" x14ac:dyDescent="0.35">
      <c r="B323" s="332">
        <v>0.37019999999999997</v>
      </c>
      <c r="C323" s="58" t="s">
        <v>2544</v>
      </c>
      <c r="AA323" s="367" t="s">
        <v>2550</v>
      </c>
      <c r="AB323" s="185">
        <v>0.02</v>
      </c>
    </row>
    <row r="324" spans="2:28" x14ac:dyDescent="0.35">
      <c r="AA324" t="s">
        <v>849</v>
      </c>
      <c r="AB324" s="185">
        <v>0.01</v>
      </c>
    </row>
    <row r="333" spans="2:28" x14ac:dyDescent="0.35">
      <c r="B333" t="s">
        <v>332</v>
      </c>
    </row>
    <row r="335" spans="2:28" x14ac:dyDescent="0.35">
      <c r="B335" t="s">
        <v>2556</v>
      </c>
    </row>
    <row r="336" spans="2:28" x14ac:dyDescent="0.35">
      <c r="B336" t="s">
        <v>2557</v>
      </c>
      <c r="C336" s="68">
        <v>3.9E-2</v>
      </c>
      <c r="E336" t="s">
        <v>2559</v>
      </c>
    </row>
    <row r="337" spans="2:3" x14ac:dyDescent="0.35">
      <c r="B337" t="s">
        <v>2558</v>
      </c>
      <c r="C337" s="68">
        <v>3.5999999999999997E-2</v>
      </c>
    </row>
    <row r="356" spans="27:37" x14ac:dyDescent="0.35">
      <c r="AA356" t="s">
        <v>2581</v>
      </c>
      <c r="AI356" t="s">
        <v>2583</v>
      </c>
    </row>
    <row r="357" spans="27:37" x14ac:dyDescent="0.35">
      <c r="AA357" t="s">
        <v>2582</v>
      </c>
    </row>
    <row r="359" spans="27:37" x14ac:dyDescent="0.35">
      <c r="AJ359" s="68">
        <v>8.8999999999999996E-2</v>
      </c>
      <c r="AK359" t="s">
        <v>2584</v>
      </c>
    </row>
    <row r="369" spans="2:40" x14ac:dyDescent="0.35">
      <c r="B369" t="s">
        <v>2566</v>
      </c>
    </row>
    <row r="370" spans="2:40" x14ac:dyDescent="0.35">
      <c r="B370" t="s">
        <v>2567</v>
      </c>
    </row>
    <row r="380" spans="2:40" x14ac:dyDescent="0.35">
      <c r="AA380" t="s">
        <v>2586</v>
      </c>
    </row>
    <row r="382" spans="2:40" x14ac:dyDescent="0.35">
      <c r="AA382" s="57" t="s">
        <v>2587</v>
      </c>
    </row>
    <row r="384" spans="2:40" x14ac:dyDescent="0.35">
      <c r="AM384" t="s">
        <v>1943</v>
      </c>
      <c r="AN384">
        <f>1000/1000000</f>
        <v>1E-3</v>
      </c>
    </row>
    <row r="386" spans="10:41" x14ac:dyDescent="0.35">
      <c r="AM386" t="s">
        <v>2589</v>
      </c>
      <c r="AN386">
        <v>360</v>
      </c>
    </row>
    <row r="387" spans="10:41" x14ac:dyDescent="0.35">
      <c r="AM387" t="s">
        <v>2590</v>
      </c>
      <c r="AN387">
        <v>180</v>
      </c>
    </row>
    <row r="388" spans="10:41" x14ac:dyDescent="0.35">
      <c r="AM388" t="s">
        <v>2591</v>
      </c>
      <c r="AN388">
        <v>890</v>
      </c>
    </row>
    <row r="390" spans="10:41" x14ac:dyDescent="0.35">
      <c r="AM390" t="s">
        <v>2593</v>
      </c>
      <c r="AN390" s="89">
        <f>AN387*0.172+283.132</f>
        <v>314.09199999999998</v>
      </c>
    </row>
    <row r="391" spans="10:41" x14ac:dyDescent="0.35">
      <c r="AM391" t="s">
        <v>2592</v>
      </c>
      <c r="AN391" s="370">
        <f>0.172*(AN388-AN387)+AN386</f>
        <v>482.12</v>
      </c>
      <c r="AO391" s="3"/>
    </row>
    <row r="393" spans="10:41" x14ac:dyDescent="0.35">
      <c r="AM393" t="s">
        <v>2597</v>
      </c>
      <c r="AN393" s="332">
        <v>3.1199999999999999E-2</v>
      </c>
    </row>
    <row r="395" spans="10:41" x14ac:dyDescent="0.35">
      <c r="AM395" t="s">
        <v>2594</v>
      </c>
    </row>
    <row r="396" spans="10:41" x14ac:dyDescent="0.35">
      <c r="L396" t="s">
        <v>581</v>
      </c>
      <c r="M396" t="s">
        <v>582</v>
      </c>
      <c r="N396" t="s">
        <v>118</v>
      </c>
      <c r="AM396" t="s">
        <v>2595</v>
      </c>
    </row>
    <row r="397" spans="10:41" x14ac:dyDescent="0.35">
      <c r="J397" t="s">
        <v>2568</v>
      </c>
      <c r="L397">
        <v>18895</v>
      </c>
      <c r="M397">
        <v>32970</v>
      </c>
      <c r="N397">
        <f>M397+L397</f>
        <v>51865</v>
      </c>
    </row>
    <row r="398" spans="10:41" x14ac:dyDescent="0.35">
      <c r="J398" t="s">
        <v>436</v>
      </c>
      <c r="L398">
        <v>57516835</v>
      </c>
      <c r="M398">
        <v>57446748</v>
      </c>
      <c r="N398">
        <f>M398+L398</f>
        <v>114963583</v>
      </c>
      <c r="P398" t="s">
        <v>2570</v>
      </c>
    </row>
    <row r="399" spans="10:41" x14ac:dyDescent="0.35">
      <c r="J399" t="s">
        <v>2569</v>
      </c>
      <c r="L399">
        <f>L397/L398</f>
        <v>3.2851251290165739E-4</v>
      </c>
      <c r="M399">
        <f>M397/M398</f>
        <v>5.7392282675426643E-4</v>
      </c>
      <c r="N399">
        <f>N397/N398</f>
        <v>4.5114286321434503E-4</v>
      </c>
      <c r="P399" t="s">
        <v>2571</v>
      </c>
    </row>
    <row r="401" spans="2:27" x14ac:dyDescent="0.35">
      <c r="AA401" t="s">
        <v>2588</v>
      </c>
    </row>
    <row r="403" spans="2:27" x14ac:dyDescent="0.35">
      <c r="B403" t="s">
        <v>2574</v>
      </c>
    </row>
    <row r="405" spans="2:27" x14ac:dyDescent="0.35">
      <c r="B405" t="s">
        <v>2575</v>
      </c>
    </row>
    <row r="406" spans="2:27" x14ac:dyDescent="0.35">
      <c r="B406" t="s">
        <v>2576</v>
      </c>
    </row>
    <row r="407" spans="2:27" x14ac:dyDescent="0.35">
      <c r="B407" t="s">
        <v>2577</v>
      </c>
    </row>
    <row r="409" spans="2:27" x14ac:dyDescent="0.35">
      <c r="B409" t="s">
        <v>2565</v>
      </c>
    </row>
    <row r="411" spans="2:27" x14ac:dyDescent="0.35">
      <c r="AA411" t="s">
        <v>2600</v>
      </c>
    </row>
    <row r="412" spans="2:27" x14ac:dyDescent="0.35">
      <c r="AA412" t="s">
        <v>2601</v>
      </c>
    </row>
    <row r="413" spans="2:27" x14ac:dyDescent="0.35">
      <c r="AA413" t="s">
        <v>2602</v>
      </c>
    </row>
    <row r="414" spans="2:27" x14ac:dyDescent="0.35">
      <c r="AA414" t="s">
        <v>2603</v>
      </c>
    </row>
    <row r="417" spans="2:36" x14ac:dyDescent="0.35">
      <c r="AJ417" s="332">
        <v>0.155</v>
      </c>
    </row>
    <row r="425" spans="2:36" x14ac:dyDescent="0.35">
      <c r="B425" t="s">
        <v>392</v>
      </c>
    </row>
    <row r="448" spans="2:19" x14ac:dyDescent="0.35">
      <c r="B448" s="68">
        <v>3.2000000000000001E-2</v>
      </c>
      <c r="C448" t="s">
        <v>2614</v>
      </c>
      <c r="S448" t="s">
        <v>2625</v>
      </c>
    </row>
    <row r="449" spans="2:31" x14ac:dyDescent="0.35">
      <c r="C449" t="s">
        <v>2615</v>
      </c>
      <c r="S449" t="s">
        <v>2626</v>
      </c>
    </row>
    <row r="451" spans="2:31" x14ac:dyDescent="0.35">
      <c r="B451">
        <v>4.5999999999999996</v>
      </c>
      <c r="C451" t="s">
        <v>2616</v>
      </c>
    </row>
    <row r="453" spans="2:31" x14ac:dyDescent="0.35">
      <c r="B453" s="188">
        <f>B448/B451</f>
        <v>6.956521739130435E-3</v>
      </c>
      <c r="C453" t="s">
        <v>2617</v>
      </c>
    </row>
    <row r="454" spans="2:31" x14ac:dyDescent="0.35">
      <c r="C454" t="s">
        <v>2618</v>
      </c>
    </row>
    <row r="460" spans="2:31" x14ac:dyDescent="0.35">
      <c r="B460" s="54">
        <v>0.27</v>
      </c>
      <c r="C460" t="s">
        <v>2619</v>
      </c>
    </row>
    <row r="461" spans="2:31" x14ac:dyDescent="0.35">
      <c r="B461" s="54">
        <v>0.31</v>
      </c>
      <c r="C461" t="s">
        <v>2620</v>
      </c>
      <c r="AD461" t="s">
        <v>2631</v>
      </c>
    </row>
    <row r="462" spans="2:31" x14ac:dyDescent="0.35">
      <c r="C462" t="s">
        <v>2621</v>
      </c>
      <c r="AD462" s="68">
        <v>8.3000000000000004E-2</v>
      </c>
      <c r="AE462" t="s">
        <v>1868</v>
      </c>
    </row>
    <row r="463" spans="2:31" x14ac:dyDescent="0.35">
      <c r="AD463" s="68">
        <v>3.5000000000000003E-2</v>
      </c>
      <c r="AE463" t="s">
        <v>2627</v>
      </c>
    </row>
    <row r="464" spans="2:31" x14ac:dyDescent="0.35">
      <c r="B464" s="188">
        <f>B460*B453</f>
        <v>1.8782608695652177E-3</v>
      </c>
      <c r="C464" t="s">
        <v>2622</v>
      </c>
      <c r="AD464" s="54">
        <v>0.13</v>
      </c>
      <c r="AE464" t="s">
        <v>2628</v>
      </c>
    </row>
    <row r="465" spans="2:31" x14ac:dyDescent="0.35">
      <c r="B465" s="188">
        <f>B453*B461</f>
        <v>2.156521739130435E-3</v>
      </c>
      <c r="C465" t="s">
        <v>2623</v>
      </c>
    </row>
    <row r="466" spans="2:31" x14ac:dyDescent="0.35">
      <c r="AD466" t="s">
        <v>2629</v>
      </c>
    </row>
    <row r="467" spans="2:31" x14ac:dyDescent="0.35">
      <c r="AD467" t="s">
        <v>2630</v>
      </c>
    </row>
    <row r="468" spans="2:31" x14ac:dyDescent="0.35">
      <c r="B468" t="s">
        <v>2632</v>
      </c>
    </row>
    <row r="469" spans="2:31" x14ac:dyDescent="0.35">
      <c r="B469" t="s">
        <v>2633</v>
      </c>
      <c r="AD469" s="188">
        <f>AD462/8</f>
        <v>1.0375000000000001E-2</v>
      </c>
      <c r="AE469" t="s">
        <v>1868</v>
      </c>
    </row>
    <row r="470" spans="2:31" x14ac:dyDescent="0.35">
      <c r="B470" s="188">
        <v>0.33</v>
      </c>
      <c r="D470" t="s">
        <v>2634</v>
      </c>
      <c r="AD470">
        <f>AD463/8</f>
        <v>4.3750000000000004E-3</v>
      </c>
      <c r="AE470" t="s">
        <v>2627</v>
      </c>
    </row>
    <row r="471" spans="2:31" x14ac:dyDescent="0.35">
      <c r="AD471">
        <f>AD464/8</f>
        <v>1.6250000000000001E-2</v>
      </c>
      <c r="AE471" t="s">
        <v>2628</v>
      </c>
    </row>
    <row r="479" spans="2:31" x14ac:dyDescent="0.35">
      <c r="B479" t="s">
        <v>2635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403" t="s">
        <v>577</v>
      </c>
      <c r="T4" s="403"/>
      <c r="U4" s="403"/>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404" t="s">
        <v>1915</v>
      </c>
      <c r="C523" s="404"/>
      <c r="D523" s="404"/>
      <c r="E523" s="404"/>
      <c r="F523" s="404"/>
      <c r="G523" s="404"/>
      <c r="H523" s="404"/>
      <c r="I523" s="404"/>
      <c r="J523" s="404"/>
      <c r="O523" t="s">
        <v>1038</v>
      </c>
      <c r="P523">
        <v>27.1</v>
      </c>
      <c r="Q523">
        <f t="shared" si="15"/>
        <v>2.821369863013699E-2</v>
      </c>
    </row>
    <row r="524" spans="2:18" x14ac:dyDescent="0.35">
      <c r="B524" s="404"/>
      <c r="C524" s="404"/>
      <c r="D524" s="404"/>
      <c r="E524" s="404"/>
      <c r="F524" s="404"/>
      <c r="G524" s="404"/>
      <c r="H524" s="404"/>
      <c r="I524" s="404"/>
      <c r="J524" s="404"/>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405" t="s">
        <v>794</v>
      </c>
      <c r="C33" s="405"/>
      <c r="D33" s="405"/>
      <c r="E33" s="405"/>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A30" workbookViewId="0">
      <selection activeCell="T64" sqref="T64"/>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406" t="s">
        <v>822</v>
      </c>
      <c r="V41" s="407"/>
      <c r="W41" s="408"/>
      <c r="X41" s="97"/>
      <c r="Y41" s="406" t="s">
        <v>820</v>
      </c>
      <c r="Z41" s="407"/>
      <c r="AA41" s="408"/>
      <c r="AC41" s="92"/>
      <c r="AD41" s="407" t="s">
        <v>820</v>
      </c>
      <c r="AE41" s="407"/>
      <c r="AF41" s="408"/>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SUMIFS(Y$43:Y$53,$X$43:$X$53,$AC43)</f>
        <v>12.064</v>
      </c>
      <c r="AE43" s="65">
        <f t="shared" ref="AE43:AE46" si="2">SUMIFS(Z$43:Z$53,$X$43:$X$53,$AC43)</f>
        <v>6.976</v>
      </c>
      <c r="AF43" s="70">
        <f t="shared" ref="AF43:AF46" si="3">SUMIFS(AA$43:AA$53,$X$43:$X$53,$AC43)</f>
        <v>13.983999999999998</v>
      </c>
      <c r="AG43" t="s">
        <v>826</v>
      </c>
    </row>
    <row r="44" spans="20:33" x14ac:dyDescent="0.35">
      <c r="T44" s="64" t="s">
        <v>827</v>
      </c>
      <c r="U44" s="98">
        <v>9.2999999999999999E-2</v>
      </c>
      <c r="V44" s="68">
        <v>0.10100000000000001</v>
      </c>
      <c r="W44" s="69">
        <v>0.09</v>
      </c>
      <c r="X44" t="s">
        <v>828</v>
      </c>
      <c r="Y44" s="100">
        <f t="shared" ref="Y44:Y53" si="4">$Y$38*U44</f>
        <v>2.976</v>
      </c>
      <c r="Z44" s="65">
        <f t="shared" si="0"/>
        <v>3.2320000000000002</v>
      </c>
      <c r="AA44" s="70">
        <f t="shared" si="1"/>
        <v>2.88</v>
      </c>
      <c r="AC44" s="64" t="s">
        <v>828</v>
      </c>
      <c r="AD44" s="65">
        <f t="shared" ref="AD44:AD46" si="5">SUMIFS(Y$43:Y$53,$X$43:$X$53,$AC44)</f>
        <v>8.7680000000000007</v>
      </c>
      <c r="AE44" s="65">
        <f t="shared" si="2"/>
        <v>13.952</v>
      </c>
      <c r="AF44" s="70">
        <f t="shared" si="3"/>
        <v>6.88</v>
      </c>
      <c r="AG44" t="s">
        <v>829</v>
      </c>
    </row>
    <row r="45" spans="20:33" x14ac:dyDescent="0.35">
      <c r="T45" s="64" t="s">
        <v>830</v>
      </c>
      <c r="U45" s="98">
        <v>8.0000000000000002E-3</v>
      </c>
      <c r="V45" s="68">
        <v>1.0999999999999999E-2</v>
      </c>
      <c r="W45" s="103">
        <v>7.0000000000000001E-3</v>
      </c>
      <c r="X45" t="s">
        <v>828</v>
      </c>
      <c r="Y45" s="100">
        <f t="shared" si="4"/>
        <v>0.25600000000000001</v>
      </c>
      <c r="Z45" s="65">
        <f t="shared" si="0"/>
        <v>0.35199999999999998</v>
      </c>
      <c r="AA45" s="70">
        <f t="shared" si="1"/>
        <v>0.224</v>
      </c>
      <c r="AC45" s="64" t="s">
        <v>831</v>
      </c>
      <c r="AD45" s="65">
        <f>SUMIFS(Y$43:Y$53,$X$43:$X$53,$AC45)</f>
        <v>6.1760000000000002</v>
      </c>
      <c r="AE45" s="65">
        <f t="shared" si="2"/>
        <v>6.4960000000000004</v>
      </c>
      <c r="AF45" s="70">
        <f t="shared" si="3"/>
        <v>6.0160000000000009</v>
      </c>
      <c r="AG45" t="s">
        <v>832</v>
      </c>
    </row>
    <row r="46" spans="20:33" ht="15" thickBot="1" x14ac:dyDescent="0.4">
      <c r="T46" s="64" t="s">
        <v>833</v>
      </c>
      <c r="U46" s="98">
        <v>0.13200000000000001</v>
      </c>
      <c r="V46" s="68">
        <v>0.13600000000000001</v>
      </c>
      <c r="W46" s="69">
        <v>0.13</v>
      </c>
      <c r="X46" t="s">
        <v>831</v>
      </c>
      <c r="Y46" s="100">
        <f t="shared" si="4"/>
        <v>4.2240000000000002</v>
      </c>
      <c r="Z46" s="65">
        <f t="shared" si="0"/>
        <v>4.3520000000000003</v>
      </c>
      <c r="AA46" s="70">
        <f t="shared" si="1"/>
        <v>4.16</v>
      </c>
      <c r="AC46" s="93" t="s">
        <v>834</v>
      </c>
      <c r="AD46" s="94">
        <f t="shared" si="5"/>
        <v>4.96</v>
      </c>
      <c r="AE46" s="94">
        <f t="shared" si="2"/>
        <v>4.6079999999999997</v>
      </c>
      <c r="AF46" s="109">
        <f t="shared" si="3"/>
        <v>5.12</v>
      </c>
    </row>
    <row r="47" spans="20:33" ht="15" thickBot="1" x14ac:dyDescent="0.4">
      <c r="T47" s="64" t="s">
        <v>835</v>
      </c>
      <c r="U47" s="98">
        <v>1.2999999999999999E-2</v>
      </c>
      <c r="V47" s="68">
        <v>4.0000000000000001E-3</v>
      </c>
      <c r="W47" s="103">
        <v>1.6E-2</v>
      </c>
      <c r="X47" t="s">
        <v>831</v>
      </c>
      <c r="Y47" s="100">
        <f t="shared" si="4"/>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4"/>
        <v>1.024</v>
      </c>
      <c r="Z48" s="65">
        <f t="shared" si="0"/>
        <v>1.1839999999999999</v>
      </c>
      <c r="AA48" s="70">
        <f t="shared" si="1"/>
        <v>0.96</v>
      </c>
      <c r="AC48" s="111"/>
      <c r="AD48" s="112"/>
      <c r="AE48" s="112" t="s">
        <v>343</v>
      </c>
      <c r="AF48" s="113" t="s">
        <v>344</v>
      </c>
    </row>
    <row r="49" spans="20:32" x14ac:dyDescent="0.35">
      <c r="T49" s="64" t="s">
        <v>837</v>
      </c>
      <c r="U49" s="98">
        <v>1.6E-2</v>
      </c>
      <c r="V49" s="68">
        <v>2.5999999999999999E-2</v>
      </c>
      <c r="W49" s="103">
        <v>1.2E-2</v>
      </c>
      <c r="X49" t="s">
        <v>831</v>
      </c>
      <c r="Y49" s="100">
        <f t="shared" si="4"/>
        <v>0.51200000000000001</v>
      </c>
      <c r="Z49" s="65">
        <f t="shared" si="0"/>
        <v>0.83199999999999996</v>
      </c>
      <c r="AA49" s="70">
        <f t="shared" si="1"/>
        <v>0.38400000000000001</v>
      </c>
      <c r="AC49" s="64" t="s">
        <v>838</v>
      </c>
      <c r="AE49" s="105">
        <v>47.5</v>
      </c>
      <c r="AF49" s="106">
        <v>74.8</v>
      </c>
    </row>
    <row r="50" spans="20:32" ht="15" thickBot="1" x14ac:dyDescent="0.4">
      <c r="T50" s="64" t="s">
        <v>834</v>
      </c>
      <c r="U50" s="98">
        <v>0.155</v>
      </c>
      <c r="V50" s="68">
        <v>0.14399999999999999</v>
      </c>
      <c r="W50" s="69">
        <v>0.16</v>
      </c>
      <c r="X50" t="s">
        <v>834</v>
      </c>
      <c r="Y50" s="100">
        <f t="shared" si="4"/>
        <v>4.96</v>
      </c>
      <c r="Z50" s="65">
        <f t="shared" si="0"/>
        <v>4.6079999999999997</v>
      </c>
      <c r="AA50" s="70">
        <f t="shared" si="1"/>
        <v>5.12</v>
      </c>
      <c r="AC50" s="93" t="s">
        <v>839</v>
      </c>
      <c r="AD50" s="95"/>
      <c r="AE50" s="107">
        <f>AE49*5/60</f>
        <v>3.9583333333333335</v>
      </c>
      <c r="AF50" s="108">
        <f>AF49*5/60</f>
        <v>6.2333333333333334</v>
      </c>
    </row>
    <row r="51" spans="20:32" x14ac:dyDescent="0.35">
      <c r="T51" s="64" t="s">
        <v>840</v>
      </c>
      <c r="U51" s="98">
        <v>0.249</v>
      </c>
      <c r="V51" s="68">
        <v>0.13200000000000001</v>
      </c>
      <c r="W51" s="103">
        <v>0.29299999999999998</v>
      </c>
      <c r="X51" t="s">
        <v>825</v>
      </c>
      <c r="Y51" s="100">
        <f t="shared" si="4"/>
        <v>7.968</v>
      </c>
      <c r="Z51" s="65">
        <f t="shared" si="0"/>
        <v>4.2240000000000002</v>
      </c>
      <c r="AA51" s="70">
        <f t="shared" si="1"/>
        <v>9.3759999999999994</v>
      </c>
    </row>
    <row r="52" spans="20:32" x14ac:dyDescent="0.35">
      <c r="T52" s="64" t="s">
        <v>841</v>
      </c>
      <c r="U52" s="98">
        <v>0.13300000000000001</v>
      </c>
      <c r="V52" s="68">
        <v>0.27200000000000002</v>
      </c>
      <c r="W52" s="103">
        <v>8.2000000000000003E-2</v>
      </c>
      <c r="X52" t="s">
        <v>828</v>
      </c>
      <c r="Y52" s="100">
        <f t="shared" si="4"/>
        <v>4.2560000000000002</v>
      </c>
      <c r="Z52" s="65">
        <f t="shared" si="0"/>
        <v>8.7040000000000006</v>
      </c>
      <c r="AA52" s="70">
        <f t="shared" si="1"/>
        <v>2.6240000000000001</v>
      </c>
      <c r="AD52" t="s">
        <v>212</v>
      </c>
      <c r="AE52" t="s">
        <v>344</v>
      </c>
      <c r="AF52" t="s">
        <v>1949</v>
      </c>
    </row>
    <row r="53" spans="20:32" ht="15" thickBot="1" x14ac:dyDescent="0.4">
      <c r="T53" s="93" t="s">
        <v>842</v>
      </c>
      <c r="U53" s="99">
        <v>0.04</v>
      </c>
      <c r="V53" s="102">
        <v>5.1999999999999998E-2</v>
      </c>
      <c r="W53" s="104">
        <v>3.5999999999999997E-2</v>
      </c>
      <c r="X53" s="95" t="s">
        <v>828</v>
      </c>
      <c r="Y53" s="101">
        <f t="shared" si="4"/>
        <v>1.28</v>
      </c>
      <c r="Z53" s="94">
        <f t="shared" si="0"/>
        <v>1.6639999999999999</v>
      </c>
      <c r="AA53" s="109">
        <f t="shared" si="1"/>
        <v>1.1519999999999999</v>
      </c>
      <c r="AC53" t="s">
        <v>834</v>
      </c>
      <c r="AD53" s="3">
        <f>(AD46*48*AD58)/AC58</f>
        <v>8.9720824678597919E-2</v>
      </c>
      <c r="AE53" s="3">
        <f>(AF46*48*AD58)/AC58</f>
        <v>9.2615044829520432E-2</v>
      </c>
      <c r="AF53" t="s">
        <v>1955</v>
      </c>
    </row>
    <row r="54" spans="20:32" x14ac:dyDescent="0.35">
      <c r="AC54" t="s">
        <v>1947</v>
      </c>
      <c r="AD54" s="3">
        <f>Y47+Y48+Y49</f>
        <v>1.952</v>
      </c>
      <c r="AE54" s="3">
        <f>AA47+AA48+AA49</f>
        <v>1.8559999999999999</v>
      </c>
      <c r="AF54" t="s">
        <v>1953</v>
      </c>
    </row>
    <row r="55" spans="20:32" x14ac:dyDescent="0.35">
      <c r="AC55" t="s">
        <v>1948</v>
      </c>
      <c r="AD55" s="3">
        <f>(Y46*48*AD58)/AC58</f>
        <v>7.6407411984354356E-2</v>
      </c>
      <c r="AE55" s="3">
        <f>(AA46*48*AD58)/AC58</f>
        <v>7.5249723923985351E-2</v>
      </c>
      <c r="AF55" t="s">
        <v>1955</v>
      </c>
    </row>
    <row r="57" spans="20:32" x14ac:dyDescent="0.35">
      <c r="T57" t="s">
        <v>1956</v>
      </c>
      <c r="AC57" t="s">
        <v>1950</v>
      </c>
      <c r="AD57" t="s">
        <v>1951</v>
      </c>
    </row>
    <row r="58" spans="20:32" x14ac:dyDescent="0.35">
      <c r="AC58" s="6">
        <f>SUM('Pop M'!I481:AC481)*1000+SUM('Pop F'!I481:AC481)*1000</f>
        <v>100835453</v>
      </c>
      <c r="AD58" s="6">
        <v>38000</v>
      </c>
      <c r="AE58" t="s">
        <v>1952</v>
      </c>
    </row>
    <row r="59" spans="20:32" x14ac:dyDescent="0.35">
      <c r="T59" t="s">
        <v>1957</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09" t="s">
        <v>916</v>
      </c>
      <c r="V9" s="409"/>
      <c r="W9" s="409" t="s">
        <v>917</v>
      </c>
      <c r="X9" s="409"/>
      <c r="Y9" s="409" t="s">
        <v>918</v>
      </c>
      <c r="Z9" s="409"/>
    </row>
    <row r="10" spans="1:26" ht="14.5" customHeight="1" x14ac:dyDescent="0.35">
      <c r="M10" t="s">
        <v>919</v>
      </c>
      <c r="N10" t="s">
        <v>817</v>
      </c>
      <c r="O10" t="s">
        <v>920</v>
      </c>
      <c r="U10" s="409"/>
      <c r="V10" s="409"/>
      <c r="W10" s="409"/>
      <c r="X10" s="409"/>
      <c r="Y10" s="409"/>
      <c r="Z10" s="409"/>
    </row>
    <row r="11" spans="1:26" x14ac:dyDescent="0.35">
      <c r="M11" t="s">
        <v>921</v>
      </c>
      <c r="U11" s="409"/>
      <c r="V11" s="409"/>
      <c r="W11" s="409"/>
      <c r="X11" s="409"/>
      <c r="Y11" s="409"/>
      <c r="Z11" s="409"/>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11"/>
      <c r="B1" s="411"/>
      <c r="C1" s="411"/>
      <c r="D1" s="411"/>
      <c r="E1" s="411"/>
      <c r="F1" s="411"/>
      <c r="G1" s="411"/>
      <c r="H1" s="411"/>
      <c r="I1" s="46"/>
      <c r="J1" s="46"/>
      <c r="K1" s="46"/>
      <c r="L1" s="46"/>
      <c r="M1" s="46"/>
      <c r="N1" s="46"/>
      <c r="O1" s="46"/>
      <c r="P1" s="46"/>
      <c r="Q1" s="46"/>
      <c r="R1" s="46"/>
      <c r="S1" s="46"/>
      <c r="T1" s="46"/>
      <c r="U1" s="46"/>
      <c r="V1" s="46"/>
      <c r="W1" s="46"/>
      <c r="X1" s="46"/>
      <c r="Y1" s="46"/>
      <c r="Z1" s="46"/>
      <c r="AA1" s="46"/>
      <c r="AB1" s="46"/>
      <c r="AC1" s="46"/>
    </row>
    <row r="2" spans="1:29" ht="11.5" x14ac:dyDescent="0.25">
      <c r="A2" s="411"/>
      <c r="B2" s="411"/>
      <c r="C2" s="411"/>
      <c r="D2" s="411"/>
      <c r="E2" s="411"/>
      <c r="F2" s="411"/>
      <c r="G2" s="411"/>
      <c r="H2" s="411"/>
      <c r="I2" s="46"/>
      <c r="J2" s="46"/>
      <c r="K2" s="46"/>
      <c r="L2" s="46"/>
      <c r="M2" s="46"/>
      <c r="N2" s="46"/>
      <c r="O2" s="46"/>
      <c r="P2" s="46"/>
      <c r="Q2" s="46"/>
      <c r="R2" s="46"/>
      <c r="S2" s="46"/>
      <c r="T2" s="46"/>
      <c r="U2" s="46"/>
      <c r="V2" s="46"/>
      <c r="W2" s="46"/>
      <c r="X2" s="46"/>
      <c r="Y2" s="46"/>
      <c r="Z2" s="46"/>
      <c r="AA2" s="46"/>
      <c r="AB2" s="46"/>
      <c r="AC2" s="46"/>
    </row>
    <row r="3" spans="1:29" ht="11.5" x14ac:dyDescent="0.25">
      <c r="A3" s="411"/>
      <c r="B3" s="411"/>
      <c r="C3" s="411"/>
      <c r="D3" s="411"/>
      <c r="E3" s="411"/>
      <c r="F3" s="411"/>
      <c r="G3" s="411"/>
      <c r="H3" s="411"/>
      <c r="I3" s="46"/>
      <c r="J3" s="46"/>
      <c r="K3" s="46"/>
      <c r="L3" s="46"/>
      <c r="M3" s="46"/>
      <c r="N3" s="46"/>
      <c r="O3" s="46"/>
      <c r="P3" s="46"/>
      <c r="Q3" s="46"/>
      <c r="R3" s="46"/>
      <c r="S3" s="46"/>
      <c r="T3" s="46"/>
      <c r="U3" s="46"/>
      <c r="V3" s="46"/>
      <c r="W3" s="46"/>
      <c r="X3" s="46"/>
      <c r="Y3" s="46"/>
      <c r="Z3" s="46"/>
      <c r="AA3" s="46"/>
      <c r="AB3" s="46"/>
      <c r="AC3" s="46"/>
    </row>
    <row r="4" spans="1:29" ht="11.5" x14ac:dyDescent="0.25">
      <c r="A4" s="411"/>
      <c r="B4" s="411"/>
      <c r="C4" s="411"/>
      <c r="D4" s="411"/>
      <c r="E4" s="411"/>
      <c r="F4" s="411"/>
      <c r="G4" s="411"/>
      <c r="H4" s="411"/>
      <c r="I4" s="46"/>
      <c r="J4" s="46"/>
      <c r="K4" s="46"/>
      <c r="L4" s="46"/>
      <c r="M4" s="46"/>
      <c r="N4" s="46"/>
      <c r="O4" s="46"/>
      <c r="P4" s="46"/>
      <c r="Q4" s="46"/>
      <c r="R4" s="46"/>
      <c r="S4" s="46"/>
      <c r="T4" s="46"/>
      <c r="U4" s="46"/>
      <c r="V4" s="46"/>
      <c r="W4" s="46"/>
      <c r="X4" s="46"/>
      <c r="Y4" s="46"/>
      <c r="Z4" s="46"/>
      <c r="AA4" s="46"/>
      <c r="AB4" s="46"/>
      <c r="AC4" s="46"/>
    </row>
    <row r="5" spans="1:29" ht="15.5" x14ac:dyDescent="0.35">
      <c r="A5" s="412" t="s">
        <v>1003</v>
      </c>
      <c r="B5" s="412"/>
      <c r="C5" s="412"/>
      <c r="D5" s="412"/>
      <c r="E5" s="412"/>
      <c r="F5" s="412"/>
      <c r="G5" s="412"/>
      <c r="H5" s="412"/>
      <c r="I5" s="46"/>
      <c r="J5" s="46"/>
      <c r="K5" s="46"/>
      <c r="L5" s="46"/>
      <c r="M5" s="46"/>
      <c r="N5" s="46"/>
      <c r="O5" s="46"/>
      <c r="P5" s="46"/>
      <c r="Q5" s="46"/>
      <c r="R5" s="46"/>
      <c r="S5" s="46"/>
      <c r="T5" s="46"/>
      <c r="U5" s="46"/>
      <c r="V5" s="46"/>
      <c r="W5" s="46"/>
      <c r="X5" s="46"/>
      <c r="Y5" s="46"/>
      <c r="Z5" s="46"/>
      <c r="AA5" s="46"/>
      <c r="AB5" s="46"/>
      <c r="AC5" s="46"/>
    </row>
    <row r="6" spans="1:29" ht="13" x14ac:dyDescent="0.3">
      <c r="A6" s="410" t="s">
        <v>1004</v>
      </c>
      <c r="B6" s="410"/>
      <c r="C6" s="410"/>
      <c r="D6" s="410"/>
      <c r="E6" s="410"/>
      <c r="F6" s="410"/>
      <c r="G6" s="410"/>
      <c r="H6" s="410"/>
      <c r="I6" s="46"/>
      <c r="J6" s="46"/>
      <c r="K6" s="46"/>
      <c r="L6" s="46"/>
      <c r="M6" s="46"/>
      <c r="N6" s="46"/>
      <c r="O6" s="46"/>
      <c r="P6" s="46"/>
      <c r="Q6" s="46"/>
      <c r="R6" s="46"/>
      <c r="S6" s="46"/>
      <c r="T6" s="46"/>
      <c r="U6" s="46"/>
      <c r="V6" s="46"/>
      <c r="W6" s="46"/>
      <c r="X6" s="46"/>
      <c r="Y6" s="46"/>
      <c r="Z6" s="46"/>
      <c r="AA6" s="46"/>
      <c r="AB6" s="46"/>
      <c r="AC6" s="46"/>
    </row>
    <row r="7" spans="1:29" ht="13" x14ac:dyDescent="0.3">
      <c r="A7" s="410" t="s">
        <v>1005</v>
      </c>
      <c r="B7" s="410"/>
      <c r="C7" s="410"/>
      <c r="D7" s="410"/>
      <c r="E7" s="410"/>
      <c r="F7" s="410"/>
      <c r="G7" s="410"/>
      <c r="H7" s="410"/>
      <c r="I7" s="46"/>
      <c r="J7" s="46"/>
      <c r="K7" s="46"/>
      <c r="L7" s="46"/>
      <c r="M7" s="46"/>
      <c r="N7" s="46"/>
      <c r="O7" s="46"/>
      <c r="P7" s="46"/>
      <c r="Q7" s="46"/>
      <c r="R7" s="46"/>
      <c r="S7" s="46"/>
      <c r="T7" s="46"/>
      <c r="U7" s="46"/>
      <c r="V7" s="46"/>
      <c r="W7" s="46"/>
      <c r="X7" s="46"/>
      <c r="Y7" s="46"/>
      <c r="Z7" s="46"/>
      <c r="AA7" s="46"/>
      <c r="AB7" s="46"/>
      <c r="AC7" s="46"/>
    </row>
    <row r="8" spans="1:29" ht="11.5" x14ac:dyDescent="0.25">
      <c r="A8" s="411"/>
      <c r="B8" s="411"/>
      <c r="C8" s="411"/>
      <c r="D8" s="411"/>
      <c r="E8" s="411"/>
      <c r="F8" s="411"/>
      <c r="G8" s="411"/>
      <c r="H8" s="411"/>
      <c r="I8" s="46"/>
      <c r="J8" s="46"/>
      <c r="K8" s="46"/>
      <c r="L8" s="46"/>
      <c r="M8" s="46"/>
      <c r="N8" s="46"/>
      <c r="O8" s="46"/>
      <c r="P8" s="46"/>
      <c r="Q8" s="46"/>
      <c r="R8" s="46"/>
      <c r="S8" s="46"/>
      <c r="T8" s="46"/>
      <c r="U8" s="46"/>
      <c r="V8" s="46"/>
      <c r="W8" s="46"/>
      <c r="X8" s="46"/>
      <c r="Y8" s="46"/>
      <c r="Z8" s="46"/>
      <c r="AA8" s="46"/>
      <c r="AB8" s="46"/>
      <c r="AC8" s="46"/>
    </row>
    <row r="9" spans="1:29" ht="13" x14ac:dyDescent="0.3">
      <c r="A9" s="416" t="s">
        <v>1006</v>
      </c>
      <c r="B9" s="416"/>
      <c r="C9" s="416"/>
      <c r="D9" s="416"/>
      <c r="E9" s="416"/>
      <c r="F9" s="416"/>
      <c r="G9" s="416"/>
      <c r="H9" s="416"/>
      <c r="I9" s="46"/>
      <c r="J9" s="46"/>
      <c r="K9" s="46"/>
      <c r="L9" s="46"/>
      <c r="M9" s="46"/>
      <c r="N9" s="46"/>
      <c r="O9" s="46"/>
      <c r="P9" s="46"/>
      <c r="Q9" s="46"/>
      <c r="R9" s="46"/>
      <c r="S9" s="46"/>
      <c r="T9" s="46"/>
      <c r="U9" s="46"/>
      <c r="V9" s="46"/>
      <c r="W9" s="46"/>
      <c r="X9" s="46"/>
      <c r="Y9" s="46"/>
      <c r="Z9" s="46"/>
      <c r="AA9" s="46"/>
      <c r="AB9" s="46"/>
      <c r="AC9" s="46"/>
    </row>
    <row r="10" spans="1:29" ht="13" x14ac:dyDescent="0.3">
      <c r="A10" s="410" t="s">
        <v>1007</v>
      </c>
      <c r="B10" s="410"/>
      <c r="C10" s="410"/>
      <c r="D10" s="410"/>
      <c r="E10" s="410"/>
      <c r="F10" s="410"/>
      <c r="G10" s="410"/>
      <c r="H10" s="410"/>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7" t="s">
        <v>1008</v>
      </c>
      <c r="B11" s="417"/>
      <c r="C11" s="417"/>
      <c r="D11" s="417"/>
      <c r="E11" s="417"/>
      <c r="F11" s="417"/>
      <c r="G11" s="417"/>
      <c r="H11" s="417"/>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8" t="s">
        <v>1009</v>
      </c>
      <c r="B12" s="418"/>
      <c r="C12" s="418"/>
      <c r="D12" s="418"/>
      <c r="E12" s="418"/>
      <c r="F12" s="418"/>
      <c r="G12" s="418"/>
      <c r="H12" s="418"/>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13" t="s">
        <v>1010</v>
      </c>
      <c r="B13" s="413"/>
      <c r="C13" s="413"/>
      <c r="D13" s="413"/>
      <c r="E13" s="413"/>
      <c r="F13" s="413"/>
      <c r="G13" s="413"/>
      <c r="H13" s="413"/>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14" t="s">
        <v>1011</v>
      </c>
      <c r="B14" s="414"/>
      <c r="C14" s="414"/>
      <c r="D14" s="414"/>
      <c r="E14" s="414"/>
      <c r="F14" s="414"/>
      <c r="G14" s="414"/>
      <c r="H14" s="414"/>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15"/>
      <c r="B15" s="415"/>
      <c r="C15" s="415"/>
      <c r="D15" s="415"/>
      <c r="E15" s="415"/>
      <c r="F15" s="415"/>
      <c r="G15" s="415"/>
      <c r="H15" s="415"/>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11"/>
      <c r="B1" s="411"/>
      <c r="C1" s="411"/>
      <c r="D1" s="411"/>
      <c r="E1" s="411"/>
      <c r="F1" s="411"/>
      <c r="G1" s="411"/>
      <c r="H1" s="411"/>
      <c r="I1" s="46"/>
      <c r="J1" s="46"/>
      <c r="K1" s="46"/>
      <c r="L1" s="46"/>
      <c r="M1" s="46"/>
      <c r="N1" s="46"/>
      <c r="O1" s="46"/>
      <c r="P1" s="46"/>
      <c r="Q1" s="46"/>
      <c r="R1" s="46"/>
      <c r="S1" s="46"/>
      <c r="T1" s="46"/>
      <c r="U1" s="46"/>
      <c r="V1" s="46"/>
      <c r="W1" s="46"/>
      <c r="X1" s="46"/>
      <c r="Y1" s="46"/>
      <c r="Z1" s="46"/>
      <c r="AA1" s="46"/>
      <c r="AB1" s="46"/>
      <c r="AC1" s="46"/>
    </row>
    <row r="2" spans="1:29" ht="11.5" x14ac:dyDescent="0.25">
      <c r="A2" s="411"/>
      <c r="B2" s="411"/>
      <c r="C2" s="411"/>
      <c r="D2" s="411"/>
      <c r="E2" s="411"/>
      <c r="F2" s="411"/>
      <c r="G2" s="411"/>
      <c r="H2" s="411"/>
      <c r="I2" s="46"/>
      <c r="J2" s="46"/>
      <c r="K2" s="46"/>
      <c r="L2" s="46"/>
      <c r="M2" s="46"/>
      <c r="N2" s="46"/>
      <c r="O2" s="46"/>
      <c r="P2" s="46"/>
      <c r="Q2" s="46"/>
      <c r="R2" s="46"/>
      <c r="S2" s="46"/>
      <c r="T2" s="46"/>
      <c r="U2" s="46"/>
      <c r="V2" s="46"/>
      <c r="W2" s="46"/>
      <c r="X2" s="46"/>
      <c r="Y2" s="46"/>
      <c r="Z2" s="46"/>
      <c r="AA2" s="46"/>
      <c r="AB2" s="46"/>
      <c r="AC2" s="46"/>
    </row>
    <row r="3" spans="1:29" ht="11.5" x14ac:dyDescent="0.25">
      <c r="A3" s="411"/>
      <c r="B3" s="411"/>
      <c r="C3" s="411"/>
      <c r="D3" s="411"/>
      <c r="E3" s="411"/>
      <c r="F3" s="411"/>
      <c r="G3" s="411"/>
      <c r="H3" s="411"/>
      <c r="I3" s="46"/>
      <c r="J3" s="46"/>
      <c r="K3" s="46"/>
      <c r="L3" s="46"/>
      <c r="M3" s="46"/>
      <c r="N3" s="46"/>
      <c r="O3" s="46"/>
      <c r="P3" s="46"/>
      <c r="Q3" s="46"/>
      <c r="R3" s="46"/>
      <c r="S3" s="46"/>
      <c r="T3" s="46"/>
      <c r="U3" s="46"/>
      <c r="V3" s="46"/>
      <c r="W3" s="46"/>
      <c r="X3" s="46"/>
      <c r="Y3" s="46"/>
      <c r="Z3" s="46"/>
      <c r="AA3" s="46"/>
      <c r="AB3" s="46"/>
      <c r="AC3" s="46"/>
    </row>
    <row r="4" spans="1:29" ht="11.5" x14ac:dyDescent="0.25">
      <c r="A4" s="411"/>
      <c r="B4" s="411"/>
      <c r="C4" s="411"/>
      <c r="D4" s="411"/>
      <c r="E4" s="411"/>
      <c r="F4" s="411"/>
      <c r="G4" s="411"/>
      <c r="H4" s="411"/>
      <c r="I4" s="46"/>
      <c r="J4" s="46"/>
      <c r="K4" s="46"/>
      <c r="L4" s="46"/>
      <c r="M4" s="46"/>
      <c r="N4" s="46"/>
      <c r="O4" s="46"/>
      <c r="P4" s="46"/>
      <c r="Q4" s="46"/>
      <c r="R4" s="46"/>
      <c r="S4" s="46"/>
      <c r="T4" s="46"/>
      <c r="U4" s="46"/>
      <c r="V4" s="46"/>
      <c r="W4" s="46"/>
      <c r="X4" s="46"/>
      <c r="Y4" s="46"/>
      <c r="Z4" s="46"/>
      <c r="AA4" s="46"/>
      <c r="AB4" s="46"/>
      <c r="AC4" s="46"/>
    </row>
    <row r="5" spans="1:29" ht="15.5" x14ac:dyDescent="0.35">
      <c r="A5" s="412" t="s">
        <v>1003</v>
      </c>
      <c r="B5" s="412"/>
      <c r="C5" s="412"/>
      <c r="D5" s="412"/>
      <c r="E5" s="412"/>
      <c r="F5" s="412"/>
      <c r="G5" s="412"/>
      <c r="H5" s="412"/>
      <c r="I5" s="46"/>
      <c r="J5" s="46"/>
      <c r="K5" s="46"/>
      <c r="L5" s="46"/>
      <c r="M5" s="46"/>
      <c r="N5" s="46"/>
      <c r="O5" s="46"/>
      <c r="P5" s="46"/>
      <c r="Q5" s="46"/>
      <c r="R5" s="46"/>
      <c r="S5" s="46"/>
      <c r="T5" s="46"/>
      <c r="U5" s="46"/>
      <c r="V5" s="46"/>
      <c r="W5" s="46"/>
      <c r="X5" s="46"/>
      <c r="Y5" s="46"/>
      <c r="Z5" s="46"/>
      <c r="AA5" s="46"/>
      <c r="AB5" s="46"/>
      <c r="AC5" s="46"/>
    </row>
    <row r="6" spans="1:29" ht="13" x14ac:dyDescent="0.3">
      <c r="A6" s="410" t="s">
        <v>1004</v>
      </c>
      <c r="B6" s="410"/>
      <c r="C6" s="410"/>
      <c r="D6" s="410"/>
      <c r="E6" s="410"/>
      <c r="F6" s="410"/>
      <c r="G6" s="410"/>
      <c r="H6" s="410"/>
      <c r="I6" s="46"/>
      <c r="J6" s="46"/>
      <c r="K6" s="46"/>
      <c r="L6" s="46"/>
      <c r="M6" s="46"/>
      <c r="N6" s="46"/>
      <c r="O6" s="46"/>
      <c r="P6" s="46"/>
      <c r="Q6" s="46"/>
      <c r="R6" s="46"/>
      <c r="S6" s="46"/>
      <c r="T6" s="46"/>
      <c r="U6" s="46"/>
      <c r="V6" s="46"/>
      <c r="W6" s="46"/>
      <c r="X6" s="46"/>
      <c r="Y6" s="46"/>
      <c r="Z6" s="46"/>
      <c r="AA6" s="46"/>
      <c r="AB6" s="46"/>
      <c r="AC6" s="46"/>
    </row>
    <row r="7" spans="1:29" ht="13" x14ac:dyDescent="0.3">
      <c r="A7" s="410" t="s">
        <v>1005</v>
      </c>
      <c r="B7" s="410"/>
      <c r="C7" s="410"/>
      <c r="D7" s="410"/>
      <c r="E7" s="410"/>
      <c r="F7" s="410"/>
      <c r="G7" s="410"/>
      <c r="H7" s="410"/>
      <c r="I7" s="46"/>
      <c r="J7" s="46"/>
      <c r="K7" s="46"/>
      <c r="L7" s="46"/>
      <c r="M7" s="46"/>
      <c r="N7" s="46"/>
      <c r="O7" s="46"/>
      <c r="P7" s="46"/>
      <c r="Q7" s="46"/>
      <c r="R7" s="46"/>
      <c r="S7" s="46"/>
      <c r="T7" s="46"/>
      <c r="U7" s="46"/>
      <c r="V7" s="46"/>
      <c r="W7" s="46"/>
      <c r="X7" s="46"/>
      <c r="Y7" s="46"/>
      <c r="Z7" s="46"/>
      <c r="AA7" s="46"/>
      <c r="AB7" s="46"/>
      <c r="AC7" s="46"/>
    </row>
    <row r="8" spans="1:29" ht="11.5" x14ac:dyDescent="0.25">
      <c r="A8" s="411"/>
      <c r="B8" s="411"/>
      <c r="C8" s="411"/>
      <c r="D8" s="411"/>
      <c r="E8" s="411"/>
      <c r="F8" s="411"/>
      <c r="G8" s="411"/>
      <c r="H8" s="411"/>
      <c r="I8" s="46"/>
      <c r="J8" s="46"/>
      <c r="K8" s="46"/>
      <c r="L8" s="46"/>
      <c r="M8" s="46"/>
      <c r="N8" s="46"/>
      <c r="O8" s="46"/>
      <c r="P8" s="46"/>
      <c r="Q8" s="46"/>
      <c r="R8" s="46"/>
      <c r="S8" s="46"/>
      <c r="T8" s="46"/>
      <c r="U8" s="46"/>
      <c r="V8" s="46"/>
      <c r="W8" s="46"/>
      <c r="X8" s="46"/>
      <c r="Y8" s="46"/>
      <c r="Z8" s="46"/>
      <c r="AA8" s="46"/>
      <c r="AB8" s="46"/>
      <c r="AC8" s="46"/>
    </row>
    <row r="9" spans="1:29" ht="13" x14ac:dyDescent="0.3">
      <c r="A9" s="416" t="s">
        <v>1006</v>
      </c>
      <c r="B9" s="416"/>
      <c r="C9" s="416"/>
      <c r="D9" s="416"/>
      <c r="E9" s="416"/>
      <c r="F9" s="416"/>
      <c r="G9" s="416"/>
      <c r="H9" s="416"/>
      <c r="I9" s="46"/>
      <c r="J9" s="46"/>
      <c r="K9" s="46"/>
      <c r="L9" s="46"/>
      <c r="M9" s="46"/>
      <c r="N9" s="46"/>
      <c r="O9" s="46"/>
      <c r="P9" s="46"/>
      <c r="Q9" s="46"/>
      <c r="R9" s="46"/>
      <c r="S9" s="46"/>
      <c r="T9" s="46"/>
      <c r="U9" s="46"/>
      <c r="V9" s="46"/>
      <c r="W9" s="46"/>
      <c r="X9" s="46"/>
      <c r="Y9" s="46"/>
      <c r="Z9" s="46"/>
      <c r="AA9" s="46"/>
      <c r="AB9" s="46"/>
      <c r="AC9" s="46"/>
    </row>
    <row r="10" spans="1:29" ht="13" x14ac:dyDescent="0.3">
      <c r="A10" s="410" t="s">
        <v>1285</v>
      </c>
      <c r="B10" s="410"/>
      <c r="C10" s="410"/>
      <c r="D10" s="410"/>
      <c r="E10" s="410"/>
      <c r="F10" s="410"/>
      <c r="G10" s="410"/>
      <c r="H10" s="410"/>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7" t="s">
        <v>1008</v>
      </c>
      <c r="B11" s="417"/>
      <c r="C11" s="417"/>
      <c r="D11" s="417"/>
      <c r="E11" s="417"/>
      <c r="F11" s="417"/>
      <c r="G11" s="417"/>
      <c r="H11" s="417"/>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8" t="s">
        <v>1286</v>
      </c>
      <c r="B12" s="418"/>
      <c r="C12" s="418"/>
      <c r="D12" s="418"/>
      <c r="E12" s="418"/>
      <c r="F12" s="418"/>
      <c r="G12" s="418"/>
      <c r="H12" s="418"/>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13" t="s">
        <v>1010</v>
      </c>
      <c r="B13" s="413"/>
      <c r="C13" s="413"/>
      <c r="D13" s="413"/>
      <c r="E13" s="413"/>
      <c r="F13" s="413"/>
      <c r="G13" s="413"/>
      <c r="H13" s="413"/>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14" t="s">
        <v>1011</v>
      </c>
      <c r="B14" s="414"/>
      <c r="C14" s="414"/>
      <c r="D14" s="414"/>
      <c r="E14" s="414"/>
      <c r="F14" s="414"/>
      <c r="G14" s="414"/>
      <c r="H14" s="414"/>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15"/>
      <c r="B15" s="415"/>
      <c r="C15" s="415"/>
      <c r="D15" s="415"/>
      <c r="E15" s="415"/>
      <c r="F15" s="415"/>
      <c r="G15" s="415"/>
      <c r="H15" s="415"/>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vt:i4>
      </vt:variant>
    </vt:vector>
  </HeadingPairs>
  <TitlesOfParts>
    <vt:vector size="59" baseType="lpstr">
      <vt:lpstr>Scenarios_retain</vt:lpstr>
      <vt:lpstr>To Do or Upgrade</vt:lpstr>
      <vt:lpstr>Read Me</vt:lpstr>
      <vt:lpstr>Scenarios</vt:lpstr>
      <vt:lpstr>TotalPop</vt:lpstr>
      <vt:lpstr>StochasticParamaters</vt:lpstr>
      <vt:lpstr>PopValues</vt:lpstr>
      <vt:lpstr>SeasonalityCurves</vt:lpstr>
      <vt:lpstr>SeasonalityOffsets (2)</vt:lpstr>
      <vt:lpstr>SeasonalityOffsets</vt:lpstr>
      <vt:lpstr>TV_test</vt:lpstr>
      <vt:lpstr>AggregateDALYs</vt:lpstr>
      <vt:lpstr>AgeSpecific Fertility</vt:lpstr>
      <vt:lpstr>RuralUrban Mortality</vt:lpstr>
      <vt:lpstr>Age band mort calcs</vt:lpstr>
      <vt:lpstr>Data dictionary Scenarios</vt:lpstr>
      <vt:lpstr>Ratios</vt:lpstr>
      <vt:lpstr>Services summary</vt:lpstr>
      <vt:lpstr>Tasks_previous</vt:lpstr>
      <vt:lpstr>TV_Comprehensive_3</vt:lpstr>
      <vt:lpstr>Tasks_previous (2)</vt:lpstr>
      <vt:lpstr>TaskValues_ref</vt:lpstr>
      <vt:lpstr>Cadres_Basic</vt:lpstr>
      <vt:lpstr>Cadres_Comprehensive</vt:lpstr>
      <vt:lpstr>TV_Comprehensive</vt:lpstr>
      <vt:lpstr>TV_Comprehensive_2</vt:lpstr>
      <vt:lpstr>TV_Basic</vt:lpstr>
      <vt:lpstr>TV_Basic_2</vt:lpstr>
      <vt:lpstr>lookups</vt:lpstr>
      <vt:lpstr>Staffing Models</vt:lpstr>
      <vt:lpstr>Prevalences</vt:lpstr>
      <vt:lpstr>DALYs </vt:lpstr>
      <vt:lpstr>CEA</vt:lpstr>
      <vt:lpstr>Work time</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2022-03-19T12:51:55Z</dcterms:modified>
  <cp:category/>
  <cp:contentStatus/>
</cp:coreProperties>
</file>