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thiopia-HEP-Capacity-Analysis\ehep\tests\bad_config\"/>
    </mc:Choice>
  </mc:AlternateContent>
  <xr:revisionPtr revIDLastSave="0" documentId="13_ncr:1_{8B8EED2D-0E3E-46FD-98EC-35A2519370D7}" xr6:coauthVersionLast="47" xr6:coauthVersionMax="47" xr10:uidLastSave="{00000000-0000-0000-0000-000000000000}"/>
  <bookViews>
    <workbookView xWindow="1680" yWindow="2960" windowWidth="29650" windowHeight="9250" activeTab="1" xr2:uid="{B3E9A58C-A710-4FBC-A24E-FA15ED7544EF}"/>
  </bookViews>
  <sheets>
    <sheet name="SeasonalityCurves" sheetId="4" r:id="rId1"/>
    <sheet name="TaskValues_ref" sheetId="2" r:id="rId2"/>
    <sheet name="Total_Pop" sheetId="3" r:id="rId3"/>
  </sheets>
  <externalReferences>
    <externalReference r:id="rId4"/>
  </externalReferenc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4" l="1"/>
  <c r="E13" i="4"/>
  <c r="D13" i="4"/>
  <c r="C13" i="4"/>
  <c r="B13" i="4"/>
  <c r="F12" i="4"/>
  <c r="E12" i="4"/>
  <c r="D12" i="4"/>
  <c r="C12" i="4"/>
  <c r="B12" i="4"/>
  <c r="F11" i="4"/>
  <c r="E11" i="4"/>
  <c r="D11" i="4"/>
  <c r="C11" i="4"/>
  <c r="B11" i="4"/>
  <c r="F10" i="4"/>
  <c r="E10" i="4"/>
  <c r="D10" i="4"/>
  <c r="C10" i="4"/>
  <c r="B10" i="4"/>
  <c r="F9" i="4"/>
  <c r="E9" i="4"/>
  <c r="D9" i="4"/>
  <c r="C9" i="4"/>
  <c r="B9" i="4"/>
  <c r="F8" i="4"/>
  <c r="E8" i="4"/>
  <c r="D8" i="4"/>
  <c r="C8" i="4"/>
  <c r="B8" i="4"/>
  <c r="F7" i="4"/>
  <c r="E7" i="4"/>
  <c r="D7" i="4"/>
  <c r="C7" i="4"/>
  <c r="B7" i="4"/>
  <c r="F6" i="4"/>
  <c r="E6" i="4"/>
  <c r="D6" i="4"/>
  <c r="C6" i="4"/>
  <c r="B6" i="4"/>
  <c r="F5" i="4"/>
  <c r="E5" i="4"/>
  <c r="D5" i="4"/>
  <c r="C5" i="4"/>
  <c r="B5" i="4"/>
  <c r="F4" i="4"/>
  <c r="E4" i="4"/>
  <c r="D4" i="4"/>
  <c r="C4" i="4"/>
  <c r="B4" i="4"/>
  <c r="F3" i="4"/>
  <c r="E3" i="4"/>
  <c r="D3" i="4"/>
  <c r="C3" i="4"/>
  <c r="B3" i="4"/>
  <c r="F2" i="4"/>
  <c r="E2" i="4"/>
  <c r="D2" i="4"/>
  <c r="C2" i="4"/>
  <c r="B2" i="4"/>
  <c r="C102" i="3"/>
  <c r="B102" i="3"/>
  <c r="D102" i="3"/>
  <c r="C101" i="3"/>
  <c r="B101" i="3"/>
  <c r="D101" i="3"/>
  <c r="C100" i="3"/>
  <c r="B100" i="3"/>
  <c r="D100" i="3"/>
  <c r="C99" i="3"/>
  <c r="B99" i="3"/>
  <c r="D99" i="3"/>
  <c r="C98" i="3"/>
  <c r="B98" i="3"/>
  <c r="D98" i="3"/>
  <c r="C97" i="3"/>
  <c r="B97" i="3"/>
  <c r="D97" i="3"/>
  <c r="C96" i="3"/>
  <c r="B96" i="3"/>
  <c r="D96" i="3"/>
  <c r="C95" i="3"/>
  <c r="B95" i="3"/>
  <c r="D95" i="3"/>
  <c r="C94" i="3"/>
  <c r="B94" i="3"/>
  <c r="D94" i="3"/>
  <c r="C93" i="3"/>
  <c r="B93" i="3"/>
  <c r="D93" i="3"/>
  <c r="C92" i="3"/>
  <c r="B92" i="3"/>
  <c r="D92" i="3"/>
  <c r="C91" i="3"/>
  <c r="B91" i="3"/>
  <c r="D91" i="3"/>
  <c r="C90" i="3"/>
  <c r="B90" i="3"/>
  <c r="D90" i="3"/>
  <c r="C89" i="3"/>
  <c r="B89" i="3"/>
  <c r="D89" i="3"/>
  <c r="C88" i="3"/>
  <c r="B88" i="3"/>
  <c r="D88" i="3"/>
  <c r="C87" i="3"/>
  <c r="B87" i="3"/>
  <c r="D87" i="3"/>
  <c r="C86" i="3"/>
  <c r="B86" i="3"/>
  <c r="D86" i="3"/>
  <c r="C85" i="3"/>
  <c r="B85" i="3"/>
  <c r="D85" i="3"/>
  <c r="C84" i="3"/>
  <c r="B84" i="3"/>
  <c r="D84" i="3"/>
  <c r="C83" i="3"/>
  <c r="B83" i="3"/>
  <c r="D83" i="3"/>
  <c r="C82" i="3"/>
  <c r="B82" i="3"/>
  <c r="D82" i="3"/>
  <c r="C81" i="3"/>
  <c r="B81" i="3"/>
  <c r="D81" i="3"/>
  <c r="C80" i="3"/>
  <c r="B80" i="3"/>
  <c r="D80" i="3"/>
  <c r="C79" i="3"/>
  <c r="B79" i="3"/>
  <c r="D79" i="3"/>
  <c r="C78" i="3"/>
  <c r="B78" i="3"/>
  <c r="D78" i="3"/>
  <c r="C77" i="3"/>
  <c r="B77" i="3"/>
  <c r="D77" i="3"/>
  <c r="C76" i="3"/>
  <c r="B76" i="3"/>
  <c r="D76" i="3"/>
  <c r="C75" i="3"/>
  <c r="B75" i="3"/>
  <c r="D75" i="3"/>
  <c r="C74" i="3"/>
  <c r="B74" i="3"/>
  <c r="D74" i="3"/>
  <c r="C73" i="3"/>
  <c r="B73" i="3"/>
  <c r="D73" i="3"/>
  <c r="C72" i="3"/>
  <c r="B72" i="3"/>
  <c r="D72" i="3"/>
  <c r="C71" i="3"/>
  <c r="B71" i="3"/>
  <c r="D71" i="3"/>
  <c r="C70" i="3"/>
  <c r="B70" i="3"/>
  <c r="D70" i="3"/>
  <c r="C69" i="3"/>
  <c r="B69" i="3"/>
  <c r="D69" i="3"/>
  <c r="C68" i="3"/>
  <c r="B68" i="3"/>
  <c r="D68" i="3"/>
  <c r="C67" i="3"/>
  <c r="B67" i="3"/>
  <c r="D67" i="3"/>
  <c r="C66" i="3"/>
  <c r="B66" i="3"/>
  <c r="D66" i="3"/>
  <c r="C65" i="3"/>
  <c r="B65" i="3"/>
  <c r="D65" i="3"/>
  <c r="C64" i="3"/>
  <c r="B64" i="3"/>
  <c r="D64" i="3"/>
  <c r="C63" i="3"/>
  <c r="B63" i="3"/>
  <c r="D63" i="3"/>
  <c r="C62" i="3"/>
  <c r="B62" i="3"/>
  <c r="D62" i="3"/>
  <c r="C61" i="3"/>
  <c r="B61" i="3"/>
  <c r="D61" i="3"/>
  <c r="C60" i="3"/>
  <c r="B60" i="3"/>
  <c r="D60" i="3"/>
  <c r="C59" i="3"/>
  <c r="B59" i="3"/>
  <c r="D59" i="3"/>
  <c r="C58" i="3"/>
  <c r="B58" i="3"/>
  <c r="D58" i="3"/>
  <c r="C57" i="3"/>
  <c r="B57" i="3"/>
  <c r="D57" i="3"/>
  <c r="C56" i="3"/>
  <c r="B56" i="3"/>
  <c r="D56" i="3"/>
  <c r="C55" i="3"/>
  <c r="B55" i="3"/>
  <c r="D55" i="3"/>
  <c r="C54" i="3"/>
  <c r="B54" i="3"/>
  <c r="D54" i="3"/>
  <c r="C53" i="3"/>
  <c r="B53" i="3"/>
  <c r="D53" i="3"/>
  <c r="C52" i="3"/>
  <c r="B52" i="3"/>
  <c r="D52" i="3"/>
  <c r="C51" i="3"/>
  <c r="B51" i="3"/>
  <c r="D51" i="3"/>
  <c r="C50" i="3"/>
  <c r="B50" i="3"/>
  <c r="D50" i="3"/>
  <c r="C49" i="3"/>
  <c r="B49" i="3"/>
  <c r="D49" i="3"/>
  <c r="C48" i="3"/>
  <c r="B48" i="3"/>
  <c r="D48" i="3"/>
  <c r="C47" i="3"/>
  <c r="B47" i="3"/>
  <c r="D47" i="3"/>
  <c r="C46" i="3"/>
  <c r="B46" i="3"/>
  <c r="D46" i="3"/>
  <c r="C45" i="3"/>
  <c r="B45" i="3"/>
  <c r="D45" i="3"/>
  <c r="C44" i="3"/>
  <c r="B44" i="3"/>
  <c r="D44" i="3"/>
  <c r="C43" i="3"/>
  <c r="B43" i="3"/>
  <c r="D43" i="3"/>
  <c r="C42" i="3"/>
  <c r="B42" i="3"/>
  <c r="D42" i="3"/>
  <c r="C41" i="3"/>
  <c r="B41" i="3"/>
  <c r="D41" i="3"/>
  <c r="C40" i="3"/>
  <c r="B40" i="3"/>
  <c r="D40" i="3"/>
  <c r="C39" i="3"/>
  <c r="B39" i="3"/>
  <c r="D39" i="3"/>
  <c r="C38" i="3"/>
  <c r="B38" i="3"/>
  <c r="D38" i="3"/>
  <c r="C37" i="3"/>
  <c r="B37" i="3"/>
  <c r="D37" i="3"/>
  <c r="C36" i="3"/>
  <c r="B36" i="3"/>
  <c r="D36" i="3"/>
  <c r="C35" i="3"/>
  <c r="B35" i="3"/>
  <c r="D35" i="3"/>
  <c r="C34" i="3"/>
  <c r="B34" i="3"/>
  <c r="D34" i="3"/>
  <c r="C33" i="3"/>
  <c r="B33" i="3"/>
  <c r="D33" i="3"/>
  <c r="C32" i="3"/>
  <c r="B32" i="3"/>
  <c r="D32" i="3"/>
  <c r="C31" i="3"/>
  <c r="B31" i="3"/>
  <c r="D31" i="3"/>
  <c r="C30" i="3"/>
  <c r="B30" i="3"/>
  <c r="D30" i="3"/>
  <c r="C29" i="3"/>
  <c r="B29" i="3"/>
  <c r="D29" i="3"/>
  <c r="C28" i="3"/>
  <c r="B28" i="3"/>
  <c r="D28" i="3"/>
  <c r="C27" i="3"/>
  <c r="B27" i="3"/>
  <c r="D27" i="3"/>
  <c r="C26" i="3"/>
  <c r="B26" i="3"/>
  <c r="D26" i="3"/>
  <c r="C25" i="3"/>
  <c r="B25" i="3"/>
  <c r="D25" i="3"/>
  <c r="C24" i="3"/>
  <c r="B24" i="3"/>
  <c r="D24" i="3"/>
  <c r="C23" i="3"/>
  <c r="B23" i="3"/>
  <c r="D23" i="3"/>
  <c r="C22" i="3"/>
  <c r="B22" i="3"/>
  <c r="D22" i="3"/>
  <c r="C21" i="3"/>
  <c r="B21" i="3"/>
  <c r="D21" i="3"/>
  <c r="C20" i="3"/>
  <c r="B20" i="3"/>
  <c r="D20" i="3"/>
  <c r="C19" i="3"/>
  <c r="B19" i="3"/>
  <c r="D19" i="3"/>
  <c r="C18" i="3"/>
  <c r="B18" i="3"/>
  <c r="D18" i="3"/>
  <c r="C17" i="3"/>
  <c r="B17" i="3"/>
  <c r="D17" i="3"/>
  <c r="C16" i="3"/>
  <c r="B16" i="3"/>
  <c r="D16" i="3"/>
  <c r="C15" i="3"/>
  <c r="B15" i="3"/>
  <c r="D15" i="3"/>
  <c r="C14" i="3"/>
  <c r="B14" i="3"/>
  <c r="D14" i="3"/>
  <c r="C13" i="3"/>
  <c r="B13" i="3"/>
  <c r="D13" i="3"/>
  <c r="C12" i="3"/>
  <c r="B12" i="3"/>
  <c r="D12" i="3"/>
  <c r="C11" i="3"/>
  <c r="B11" i="3"/>
  <c r="D11" i="3"/>
  <c r="C10" i="3"/>
  <c r="B10" i="3"/>
  <c r="D10" i="3"/>
  <c r="C9" i="3"/>
  <c r="B9" i="3"/>
  <c r="D9" i="3"/>
  <c r="C8" i="3"/>
  <c r="B8" i="3"/>
  <c r="D8" i="3"/>
  <c r="C7" i="3"/>
  <c r="B7" i="3"/>
  <c r="D7" i="3"/>
  <c r="C6" i="3"/>
  <c r="B6" i="3"/>
  <c r="D6" i="3"/>
  <c r="C5" i="3"/>
  <c r="B5" i="3"/>
  <c r="D5" i="3"/>
  <c r="C4" i="3"/>
  <c r="B4" i="3"/>
  <c r="D4" i="3"/>
  <c r="C3" i="3"/>
  <c r="B3" i="3"/>
  <c r="D3" i="3"/>
  <c r="C2" i="3"/>
  <c r="B2" i="3"/>
  <c r="D2" i="3"/>
  <c r="W220" i="2"/>
  <c r="W221" i="2"/>
  <c r="W222" i="2"/>
  <c r="W223" i="2"/>
  <c r="W224" i="2"/>
  <c r="W225" i="2"/>
  <c r="N225" i="2"/>
  <c r="N224" i="2"/>
  <c r="N223" i="2"/>
  <c r="N222" i="2"/>
  <c r="N221" i="2"/>
  <c r="N220" i="2"/>
  <c r="Z219" i="2"/>
  <c r="Y219" i="2"/>
  <c r="X219" i="2"/>
  <c r="W219" i="2"/>
  <c r="V215" i="2"/>
  <c r="V219" i="2"/>
  <c r="U219" i="2"/>
  <c r="T219" i="2"/>
  <c r="S219" i="2"/>
  <c r="R219" i="2"/>
  <c r="Q219" i="2"/>
  <c r="P219" i="2"/>
  <c r="O219" i="2"/>
  <c r="N219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N217" i="2"/>
  <c r="V216" i="2"/>
  <c r="N216" i="2"/>
  <c r="N215" i="2"/>
  <c r="N214" i="2"/>
  <c r="N213" i="2"/>
  <c r="O212" i="2"/>
  <c r="N212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E212" i="2"/>
  <c r="N211" i="2"/>
  <c r="E211" i="2"/>
  <c r="N210" i="2"/>
  <c r="E210" i="2"/>
  <c r="N209" i="2"/>
  <c r="E209" i="2"/>
  <c r="N208" i="2"/>
  <c r="E208" i="2"/>
  <c r="N207" i="2"/>
  <c r="E207" i="2"/>
  <c r="O206" i="2"/>
  <c r="N206" i="2"/>
  <c r="E206" i="2"/>
  <c r="N205" i="2"/>
  <c r="E205" i="2"/>
  <c r="N204" i="2"/>
  <c r="E204" i="2"/>
  <c r="O203" i="2"/>
  <c r="N203" i="2"/>
  <c r="E203" i="2"/>
  <c r="N202" i="2"/>
  <c r="E202" i="2"/>
  <c r="N201" i="2"/>
  <c r="E201" i="2"/>
  <c r="O200" i="2"/>
  <c r="N200" i="2"/>
  <c r="E200" i="2"/>
  <c r="N199" i="2"/>
  <c r="E199" i="2"/>
  <c r="N198" i="2"/>
  <c r="E198" i="2"/>
  <c r="N197" i="2"/>
  <c r="E197" i="2"/>
  <c r="N196" i="2"/>
  <c r="E196" i="2"/>
  <c r="S195" i="2"/>
  <c r="N195" i="2"/>
  <c r="E195" i="2"/>
  <c r="O194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O188" i="2"/>
  <c r="N188" i="2"/>
  <c r="E188" i="2"/>
  <c r="N187" i="2"/>
  <c r="E187" i="2"/>
  <c r="O186" i="2"/>
  <c r="N186" i="2"/>
  <c r="E186" i="2"/>
  <c r="N185" i="2"/>
  <c r="N184" i="2"/>
  <c r="N183" i="2"/>
  <c r="N182" i="2"/>
  <c r="U181" i="2"/>
  <c r="N181" i="2"/>
  <c r="E181" i="2"/>
  <c r="N180" i="2"/>
  <c r="D172" i="2"/>
  <c r="D173" i="2"/>
  <c r="D174" i="2"/>
  <c r="D175" i="2"/>
  <c r="D176" i="2"/>
  <c r="D177" i="2"/>
  <c r="D178" i="2"/>
  <c r="D179" i="2"/>
  <c r="D180" i="2"/>
  <c r="N179" i="2"/>
  <c r="N178" i="2"/>
  <c r="N177" i="2"/>
  <c r="N176" i="2"/>
  <c r="N175" i="2"/>
  <c r="N174" i="2"/>
  <c r="N173" i="2"/>
  <c r="N172" i="2"/>
  <c r="N171" i="2"/>
  <c r="O170" i="2"/>
  <c r="N170" i="2"/>
  <c r="O169" i="2"/>
  <c r="N169" i="2"/>
  <c r="O168" i="2"/>
  <c r="N168" i="2"/>
  <c r="D164" i="2"/>
  <c r="D165" i="2"/>
  <c r="D166" i="2"/>
  <c r="D167" i="2"/>
  <c r="D168" i="2"/>
  <c r="E168" i="2"/>
  <c r="N167" i="2"/>
  <c r="E167" i="2"/>
  <c r="O166" i="2"/>
  <c r="N166" i="2"/>
  <c r="E166" i="2"/>
  <c r="N165" i="2"/>
  <c r="E165" i="2"/>
  <c r="N164" i="2"/>
  <c r="E164" i="2"/>
  <c r="S163" i="2"/>
  <c r="O163" i="2"/>
  <c r="N163" i="2"/>
  <c r="E163" i="2"/>
  <c r="N162" i="2"/>
  <c r="D158" i="2"/>
  <c r="D159" i="2"/>
  <c r="D160" i="2"/>
  <c r="D161" i="2"/>
  <c r="D162" i="2"/>
  <c r="E162" i="2"/>
  <c r="N161" i="2"/>
  <c r="E161" i="2"/>
  <c r="N160" i="2"/>
  <c r="E160" i="2"/>
  <c r="N159" i="2"/>
  <c r="E159" i="2"/>
  <c r="N158" i="2"/>
  <c r="E158" i="2"/>
  <c r="O157" i="2"/>
  <c r="N157" i="2"/>
  <c r="N156" i="2"/>
  <c r="N155" i="2"/>
  <c r="S154" i="2"/>
  <c r="O154" i="2"/>
  <c r="N154" i="2"/>
  <c r="E154" i="2"/>
  <c r="O153" i="2"/>
  <c r="N153" i="2"/>
  <c r="E153" i="2"/>
  <c r="N152" i="2"/>
  <c r="E152" i="2"/>
  <c r="O151" i="2"/>
  <c r="N151" i="2"/>
  <c r="E151" i="2"/>
  <c r="O150" i="2"/>
  <c r="N150" i="2"/>
  <c r="E150" i="2"/>
  <c r="Q149" i="2"/>
  <c r="N149" i="2"/>
  <c r="E149" i="2"/>
  <c r="N148" i="2"/>
  <c r="E148" i="2"/>
  <c r="O147" i="2"/>
  <c r="N147" i="2"/>
  <c r="E147" i="2"/>
  <c r="Q146" i="2"/>
  <c r="N146" i="2"/>
  <c r="E146" i="2"/>
  <c r="N145" i="2"/>
  <c r="E145" i="2"/>
  <c r="O144" i="2"/>
  <c r="N144" i="2"/>
  <c r="E144" i="2"/>
  <c r="N143" i="2"/>
  <c r="E143" i="2"/>
  <c r="N142" i="2"/>
  <c r="E142" i="2"/>
  <c r="Q141" i="2"/>
  <c r="N141" i="2"/>
  <c r="E141" i="2"/>
  <c r="N140" i="2"/>
  <c r="E140" i="2"/>
  <c r="N139" i="2"/>
  <c r="N138" i="2"/>
  <c r="N137" i="2"/>
  <c r="N136" i="2"/>
  <c r="N135" i="2"/>
  <c r="E135" i="2"/>
  <c r="T134" i="2"/>
  <c r="S132" i="2"/>
  <c r="S134" i="2"/>
  <c r="O132" i="2"/>
  <c r="O134" i="2"/>
  <c r="N134" i="2"/>
  <c r="E134" i="2"/>
  <c r="S133" i="2"/>
  <c r="O133" i="2"/>
  <c r="N133" i="2"/>
  <c r="Q132" i="2"/>
  <c r="N132" i="2"/>
  <c r="N131" i="2"/>
  <c r="N130" i="2"/>
  <c r="E130" i="2"/>
  <c r="N129" i="2"/>
  <c r="E129" i="2"/>
  <c r="N128" i="2"/>
  <c r="E128" i="2"/>
  <c r="S122" i="2"/>
  <c r="S127" i="2"/>
  <c r="O124" i="2"/>
  <c r="O126" i="2"/>
  <c r="O127" i="2"/>
  <c r="N127" i="2"/>
  <c r="S126" i="2"/>
  <c r="N126" i="2"/>
  <c r="N125" i="2"/>
  <c r="N124" i="2"/>
  <c r="S123" i="2"/>
  <c r="O122" i="2"/>
  <c r="O123" i="2"/>
  <c r="N123" i="2"/>
  <c r="N122" i="2"/>
  <c r="N121" i="2"/>
  <c r="O120" i="2"/>
  <c r="N120" i="2"/>
  <c r="E120" i="2"/>
  <c r="S119" i="2"/>
  <c r="O119" i="2"/>
  <c r="N119" i="2"/>
  <c r="E119" i="2"/>
  <c r="S114" i="2"/>
  <c r="S118" i="2"/>
  <c r="N118" i="2"/>
  <c r="E118" i="2"/>
  <c r="S117" i="2"/>
  <c r="O114" i="2"/>
  <c r="O117" i="2"/>
  <c r="N117" i="2"/>
  <c r="E117" i="2"/>
  <c r="V116" i="2"/>
  <c r="S116" i="2"/>
  <c r="N116" i="2"/>
  <c r="E116" i="2"/>
  <c r="V115" i="2"/>
  <c r="S115" i="2"/>
  <c r="N115" i="2"/>
  <c r="E115" i="2"/>
  <c r="N114" i="2"/>
  <c r="E114" i="2"/>
  <c r="S113" i="2"/>
  <c r="O113" i="2"/>
  <c r="N113" i="2"/>
  <c r="E113" i="2"/>
  <c r="N112" i="2"/>
  <c r="E112" i="2"/>
  <c r="S111" i="2"/>
  <c r="O111" i="2"/>
  <c r="N111" i="2"/>
  <c r="O110" i="2"/>
  <c r="N110" i="2"/>
  <c r="N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E93" i="2"/>
  <c r="N92" i="2"/>
  <c r="E92" i="2"/>
  <c r="N91" i="2"/>
  <c r="E91" i="2"/>
  <c r="N90" i="2"/>
  <c r="E90" i="2"/>
  <c r="N89" i="2"/>
  <c r="E89" i="2"/>
  <c r="N88" i="2"/>
  <c r="E88" i="2"/>
  <c r="N87" i="2"/>
  <c r="E87" i="2"/>
  <c r="N86" i="2"/>
  <c r="E86" i="2"/>
  <c r="S83" i="2"/>
  <c r="S84" i="2"/>
  <c r="S85" i="2"/>
  <c r="O85" i="2"/>
  <c r="N85" i="2"/>
  <c r="O84" i="2"/>
  <c r="N84" i="2"/>
  <c r="O83" i="2"/>
  <c r="N83" i="2"/>
  <c r="E83" i="2"/>
  <c r="N82" i="2"/>
  <c r="O81" i="2"/>
  <c r="N81" i="2"/>
  <c r="E81" i="2"/>
  <c r="N80" i="2"/>
  <c r="E80" i="2"/>
  <c r="N79" i="2"/>
  <c r="E79" i="2"/>
  <c r="N78" i="2"/>
  <c r="E78" i="2"/>
  <c r="N77" i="2"/>
  <c r="E77" i="2"/>
  <c r="N76" i="2"/>
  <c r="U75" i="2"/>
  <c r="N75" i="2"/>
  <c r="E75" i="2"/>
  <c r="N74" i="2"/>
  <c r="E74" i="2"/>
  <c r="N73" i="2"/>
  <c r="E73" i="2"/>
  <c r="N72" i="2"/>
  <c r="E72" i="2"/>
  <c r="S68" i="2"/>
  <c r="S69" i="2"/>
  <c r="S70" i="2"/>
  <c r="S71" i="2"/>
  <c r="O67" i="2"/>
  <c r="O69" i="2"/>
  <c r="O71" i="2"/>
  <c r="N71" i="2"/>
  <c r="E71" i="2"/>
  <c r="O70" i="2"/>
  <c r="N70" i="2"/>
  <c r="E70" i="2"/>
  <c r="N69" i="2"/>
  <c r="E69" i="2"/>
  <c r="O68" i="2"/>
  <c r="N68" i="2"/>
  <c r="E68" i="2"/>
  <c r="N67" i="2"/>
  <c r="E67" i="2"/>
  <c r="N66" i="2"/>
  <c r="E66" i="2"/>
  <c r="N65" i="2"/>
  <c r="E65" i="2"/>
  <c r="N64" i="2"/>
  <c r="E64" i="2"/>
  <c r="N63" i="2"/>
  <c r="E63" i="2"/>
  <c r="N62" i="2"/>
  <c r="E62" i="2"/>
  <c r="N61" i="2"/>
  <c r="E61" i="2"/>
  <c r="N60" i="2"/>
  <c r="E60" i="2"/>
  <c r="U59" i="2"/>
  <c r="O59" i="2"/>
  <c r="N59" i="2"/>
  <c r="E59" i="2"/>
  <c r="N58" i="2"/>
  <c r="E58" i="2"/>
  <c r="O56" i="2"/>
  <c r="O57" i="2"/>
  <c r="N57" i="2"/>
  <c r="E57" i="2"/>
  <c r="N56" i="2"/>
  <c r="E56" i="2"/>
  <c r="N55" i="2"/>
  <c r="E55" i="2"/>
  <c r="Q54" i="2"/>
  <c r="O53" i="2"/>
  <c r="O54" i="2"/>
  <c r="N54" i="2"/>
  <c r="E54" i="2"/>
  <c r="Q53" i="2"/>
  <c r="N53" i="2"/>
  <c r="E53" i="2"/>
  <c r="O52" i="2"/>
  <c r="N52" i="2"/>
  <c r="E52" i="2"/>
  <c r="O51" i="2"/>
  <c r="N51" i="2"/>
  <c r="N50" i="2"/>
  <c r="O49" i="2"/>
  <c r="N49" i="2"/>
  <c r="N48" i="2"/>
  <c r="N47" i="2"/>
  <c r="N46" i="2"/>
  <c r="N45" i="2"/>
  <c r="O44" i="2"/>
  <c r="N44" i="2"/>
  <c r="N43" i="2"/>
  <c r="N42" i="2"/>
  <c r="N41" i="2"/>
  <c r="N40" i="2"/>
  <c r="N39" i="2"/>
  <c r="N38" i="2"/>
  <c r="N37" i="2"/>
  <c r="N36" i="2"/>
  <c r="E36" i="2"/>
  <c r="O35" i="2"/>
  <c r="N35" i="2"/>
  <c r="E35" i="2"/>
  <c r="O34" i="2"/>
  <c r="N34" i="2"/>
  <c r="E34" i="2"/>
  <c r="N33" i="2"/>
  <c r="N32" i="2"/>
  <c r="N31" i="2"/>
  <c r="E31" i="2"/>
  <c r="S30" i="2"/>
  <c r="O30" i="2"/>
  <c r="N30" i="2"/>
  <c r="E30" i="2"/>
  <c r="N29" i="2"/>
  <c r="E29" i="2"/>
  <c r="O28" i="2"/>
  <c r="N28" i="2"/>
  <c r="E28" i="2"/>
  <c r="O27" i="2"/>
  <c r="N27" i="2"/>
  <c r="E27" i="2"/>
  <c r="N26" i="2"/>
  <c r="M26" i="2"/>
  <c r="L26" i="2"/>
  <c r="K26" i="2"/>
  <c r="N25" i="2"/>
  <c r="E25" i="2"/>
  <c r="N24" i="2"/>
  <c r="O23" i="2"/>
  <c r="N23" i="2"/>
  <c r="O22" i="2"/>
  <c r="N22" i="2"/>
  <c r="N21" i="2"/>
  <c r="N20" i="2"/>
  <c r="N19" i="2"/>
  <c r="E19" i="2"/>
  <c r="N18" i="2"/>
  <c r="E18" i="2"/>
  <c r="N17" i="2"/>
  <c r="E17" i="2"/>
  <c r="N16" i="2"/>
  <c r="E16" i="2"/>
  <c r="N15" i="2"/>
  <c r="N14" i="2"/>
  <c r="N13" i="2"/>
  <c r="S12" i="2"/>
  <c r="O11" i="2"/>
  <c r="O12" i="2"/>
  <c r="N12" i="2"/>
  <c r="N11" i="2"/>
  <c r="O10" i="2"/>
  <c r="N10" i="2"/>
  <c r="V9" i="2"/>
  <c r="O9" i="2"/>
  <c r="N9" i="2"/>
  <c r="N8" i="2"/>
  <c r="N7" i="2"/>
  <c r="O6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<sst xmlns="http://schemas.openxmlformats.org/spreadsheetml/2006/main" count="2801" uniqueCount="520">
  <si>
    <t>Month</t>
  </si>
  <si>
    <t>Malnutrition</t>
  </si>
  <si>
    <t>TB</t>
  </si>
  <si>
    <t>Births</t>
  </si>
  <si>
    <t>Malaria</t>
  </si>
  <si>
    <t>Diarrhea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</si>
  <si>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</si>
  <si>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</si>
  <si>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</si>
  <si>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</si>
  <si>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</si>
  <si>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</si>
  <si>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</si>
  <si>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</si>
  <si>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</si>
  <si>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</si>
  <si>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</si>
  <si>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</si>
  <si>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Official Reference</t>
  </si>
  <si>
    <t>Indicator</t>
  </si>
  <si>
    <t>CommonName</t>
  </si>
  <si>
    <t>ClinicalOrNon</t>
  </si>
  <si>
    <t>ClinicalCat</t>
  </si>
  <si>
    <t>ServiceCat</t>
  </si>
  <si>
    <t>RelevantPop</t>
  </si>
  <si>
    <t>Comprehensive</t>
  </si>
  <si>
    <t>Basic</t>
  </si>
  <si>
    <t>Merged</t>
  </si>
  <si>
    <t>Geography</t>
  </si>
  <si>
    <t>StartingRateInPop</t>
  </si>
  <si>
    <t>RateType</t>
  </si>
  <si>
    <t>RateMultiplier</t>
  </si>
  <si>
    <t>MultiplierReason</t>
  </si>
  <si>
    <t>AnnualDeltaRatio</t>
  </si>
  <si>
    <t>NumContactsPerUnit</t>
  </si>
  <si>
    <t>NumContactsAnnual</t>
  </si>
  <si>
    <t>MinsPerContact</t>
  </si>
  <si>
    <t>HoursPerWeek</t>
  </si>
  <si>
    <t>FTEratio</t>
  </si>
  <si>
    <t>New?</t>
  </si>
  <si>
    <t>References/Notes</t>
  </si>
  <si>
    <t>ValueCode</t>
  </si>
  <si>
    <t>Family Health Packages</t>
  </si>
  <si>
    <t>Maternal &amp; newborn</t>
  </si>
  <si>
    <t>ANC</t>
  </si>
  <si>
    <t>FH.MN.ANC.1</t>
  </si>
  <si>
    <t>ANC visits</t>
  </si>
  <si>
    <t>Clinical</t>
  </si>
  <si>
    <t>Preventive</t>
  </si>
  <si>
    <t>Pregnancy</t>
  </si>
  <si>
    <t>births</t>
  </si>
  <si>
    <t>Yes</t>
  </si>
  <si>
    <t>all</t>
  </si>
  <si>
    <t>FH.MN.ANC.2</t>
  </si>
  <si>
    <t>ANC rapid testing</t>
  </si>
  <si>
    <t>-</t>
  </si>
  <si>
    <t>Delivery</t>
  </si>
  <si>
    <t>FH.MN.D.3</t>
  </si>
  <si>
    <t>Normal labor management</t>
  </si>
  <si>
    <t>Acute</t>
  </si>
  <si>
    <t>FH.MN.D.4</t>
  </si>
  <si>
    <t>Active management 3rd stage</t>
  </si>
  <si>
    <t>Shifted some minutes to D.5</t>
  </si>
  <si>
    <t>FH.MN.D.5</t>
  </si>
  <si>
    <t>Emergency OB</t>
  </si>
  <si>
    <t>incidence</t>
  </si>
  <si>
    <t>Is this all happening at this facility? "Administration of a
prophylactic oxytocic, cord
clamping and delivery of
the placenta by controlled
cord traction"</t>
  </si>
  <si>
    <t>VC1</t>
  </si>
  <si>
    <t>FH.MN.D.6</t>
  </si>
  <si>
    <t>Pre-referral for complications</t>
  </si>
  <si>
    <t>Included in ANC time</t>
  </si>
  <si>
    <t>PNC</t>
  </si>
  <si>
    <t>FH.MN.PNC.7</t>
  </si>
  <si>
    <t>PNC home visits</t>
  </si>
  <si>
    <t>FH.MN.PNC.8</t>
  </si>
  <si>
    <t>Maternal sepsis</t>
  </si>
  <si>
    <t>only 20% of cases need IP care</t>
  </si>
  <si>
    <t>7 inpt days https://www.bmj.com/content/bmj/suppl/2005/11/10/331.7525.1107.DC1/adamt1_t5.pdf</t>
  </si>
  <si>
    <t>VC2</t>
  </si>
  <si>
    <t>FH.MN.PNC.9</t>
  </si>
  <si>
    <t>Mastitis</t>
  </si>
  <si>
    <t>can take time to resolve, so assuming follow-ups</t>
  </si>
  <si>
    <t>VC3</t>
  </si>
  <si>
    <t>FH.MN.PNC.10</t>
  </si>
  <si>
    <t>Postpartum haemorrhage</t>
  </si>
  <si>
    <t>3 inpt days for 20% of PPH cases. https://www.bmj.com/content/bmj/suppl/2005/11/10/331.7525.1107.DC1/adamt1_t5.pdf</t>
  </si>
  <si>
    <t>VC4</t>
  </si>
  <si>
    <t>FH.MN.PNC.11</t>
  </si>
  <si>
    <t>Pre-referral PPH</t>
  </si>
  <si>
    <t>Included in PNC time</t>
  </si>
  <si>
    <t>Surveillance</t>
  </si>
  <si>
    <t>FH.MN.S.12</t>
  </si>
  <si>
    <t>Mortality surveillance</t>
  </si>
  <si>
    <t>Non-productive</t>
  </si>
  <si>
    <t>Public Health</t>
  </si>
  <si>
    <t>Included in record keeping</t>
  </si>
  <si>
    <t>FH.MN.S.13</t>
  </si>
  <si>
    <t>ID fistula and prolapse</t>
  </si>
  <si>
    <t>Non-clinical</t>
  </si>
  <si>
    <t>Included in PNC</t>
  </si>
  <si>
    <t>FH.MN.S.14</t>
  </si>
  <si>
    <t>Promote cervical cancer ID and treat</t>
  </si>
  <si>
    <t>Sexual health</t>
  </si>
  <si>
    <t>women 15-49</t>
  </si>
  <si>
    <t>Included in education/outreach</t>
  </si>
  <si>
    <t>Newborn and child health</t>
  </si>
  <si>
    <t>Newborn care</t>
  </si>
  <si>
    <t>Chlorhexidine</t>
  </si>
  <si>
    <t>included in 15</t>
  </si>
  <si>
    <t>Kangaroo care</t>
  </si>
  <si>
    <t>Refer congenital anomalies</t>
  </si>
  <si>
    <t>Chronic</t>
  </si>
  <si>
    <t>Sick child</t>
  </si>
  <si>
    <t>ICCM childhood illness</t>
  </si>
  <si>
    <t>1-4</t>
  </si>
  <si>
    <t>broken out by disease below</t>
  </si>
  <si>
    <t>FH.MN.19A</t>
  </si>
  <si>
    <t>Pneumonia (ARI)</t>
  </si>
  <si>
    <t>DHS-reported prevalence</t>
  </si>
  <si>
    <t>FH.MN.19B</t>
  </si>
  <si>
    <t>FH.MN.19C</t>
  </si>
  <si>
    <t>Parasites</t>
  </si>
  <si>
    <t>prevalence</t>
  </si>
  <si>
    <t>VC5</t>
  </si>
  <si>
    <t>FH.MN.19D</t>
  </si>
  <si>
    <t>Fever, excluding diarrhea and ARI</t>
  </si>
  <si>
    <t>IMNCI</t>
  </si>
  <si>
    <t>Same as ICCM.</t>
  </si>
  <si>
    <t>FH.MN.21A</t>
  </si>
  <si>
    <t>Well child check &amp; growth monitoring</t>
  </si>
  <si>
    <t>Nutrition</t>
  </si>
  <si>
    <t>Treat severe malnutrition</t>
  </si>
  <si>
    <t>VC6</t>
  </si>
  <si>
    <t>Treat moderate malnutrition</t>
  </si>
  <si>
    <t>VC7</t>
  </si>
  <si>
    <t>Deworming &amp; VitA</t>
  </si>
  <si>
    <t>Paediatric palliative</t>
  </si>
  <si>
    <t>mortality rate</t>
  </si>
  <si>
    <t>Unclear what this means?</t>
  </si>
  <si>
    <t>VC8</t>
  </si>
  <si>
    <t>Pharyngitis, tonsillitis, sinusitis</t>
  </si>
  <si>
    <t>Assuming longer time bc/ of diagnosis process</t>
  </si>
  <si>
    <t>Unlisted</t>
  </si>
  <si>
    <t>Scabies</t>
  </si>
  <si>
    <t>15 yo</t>
  </si>
  <si>
    <t>assumed incidence = prevalence</t>
  </si>
  <si>
    <t>VC9</t>
  </si>
  <si>
    <t>Child abuse</t>
  </si>
  <si>
    <t>18 yo adults</t>
  </si>
  <si>
    <t>Unclear what this means? Find a better prevalence.</t>
  </si>
  <si>
    <t>VC10</t>
  </si>
  <si>
    <t>Social services</t>
  </si>
  <si>
    <t>1-18</t>
  </si>
  <si>
    <t xml:space="preserve">Unclear what this means? </t>
  </si>
  <si>
    <t>EPI</t>
  </si>
  <si>
    <t>FH.EPI.31</t>
  </si>
  <si>
    <t>Promotion of immunization</t>
  </si>
  <si>
    <t>Immunization</t>
  </si>
  <si>
    <t>Routine immunization</t>
  </si>
  <si>
    <t>broken out by age below</t>
  </si>
  <si>
    <t>FH.EPI.32A</t>
  </si>
  <si>
    <t>RI birth</t>
  </si>
  <si>
    <t>Included in newborn care</t>
  </si>
  <si>
    <t>FH.EPI.32B</t>
  </si>
  <si>
    <t>RI 1st year</t>
  </si>
  <si>
    <t>1 yo</t>
  </si>
  <si>
    <t>FH.EPI.32C</t>
  </si>
  <si>
    <t>RI 2nd year</t>
  </si>
  <si>
    <t>2 yo</t>
  </si>
  <si>
    <t>FH.EPI.32D</t>
  </si>
  <si>
    <t>RI Td CBA</t>
  </si>
  <si>
    <t>Included in ANC</t>
  </si>
  <si>
    <t>FH.EPI.33</t>
  </si>
  <si>
    <t>SIAs</t>
  </si>
  <si>
    <t>Assuming 2 SIA per year</t>
  </si>
  <si>
    <t>FH.EPI.34</t>
  </si>
  <si>
    <t>RI adverse effects</t>
  </si>
  <si>
    <t>VC11</t>
  </si>
  <si>
    <t>FH.EPI.35</t>
  </si>
  <si>
    <t>Outbreak detection &amp; response</t>
  </si>
  <si>
    <t>Detection incl. in paperwork, response incl. in SIAs</t>
  </si>
  <si>
    <t>FH.EPI.36</t>
  </si>
  <si>
    <t>Mobiliation &amp; promotion of EPI</t>
  </si>
  <si>
    <t>Included in school/outreach time</t>
  </si>
  <si>
    <t>FH.EPI.37</t>
  </si>
  <si>
    <t>VPD surveillance</t>
  </si>
  <si>
    <t>Included in overhead time</t>
  </si>
  <si>
    <t>AYH and FP</t>
  </si>
  <si>
    <t>FP counseling</t>
  </si>
  <si>
    <t>Family planning</t>
  </si>
  <si>
    <t>Broken out by type below</t>
  </si>
  <si>
    <t>FH.FP.38A</t>
  </si>
  <si>
    <t>FP consult first time</t>
  </si>
  <si>
    <t>18 yo women</t>
  </si>
  <si>
    <t>VC12</t>
  </si>
  <si>
    <t>FH.FP.38B</t>
  </si>
  <si>
    <t>FP consult postpartum</t>
  </si>
  <si>
    <t>FH.FP.38C</t>
  </si>
  <si>
    <t>FP consult switch</t>
  </si>
  <si>
    <t>calculation</t>
  </si>
  <si>
    <t>VC13</t>
  </si>
  <si>
    <t>Provision of contraceptives</t>
  </si>
  <si>
    <t>VC14</t>
  </si>
  <si>
    <t>Provision of implants and IUCD</t>
  </si>
  <si>
    <t>once every 35 years</t>
  </si>
  <si>
    <t>VC15</t>
  </si>
  <si>
    <t>Removal of implants and IUCD</t>
  </si>
  <si>
    <t>Psycho-social counseling</t>
  </si>
  <si>
    <t>Abortion care &amp; referral</t>
  </si>
  <si>
    <t>VC16</t>
  </si>
  <si>
    <t>Post-abortion follow-up</t>
  </si>
  <si>
    <t>likelihood of seeking care</t>
  </si>
  <si>
    <t>Education on menstration</t>
  </si>
  <si>
    <t>Included in MHH time</t>
  </si>
  <si>
    <t>Treatment of menstrual problems</t>
  </si>
  <si>
    <t>Assuming one visit every 5 years for symptom management.</t>
  </si>
  <si>
    <t>VC17</t>
  </si>
  <si>
    <t>Promote self-breast exam</t>
  </si>
  <si>
    <t>HPV vacination</t>
  </si>
  <si>
    <t>15 yo girls</t>
  </si>
  <si>
    <t>Education on health &amp; wellbeing</t>
  </si>
  <si>
    <t>Adolescent SRH</t>
  </si>
  <si>
    <t>Included in other FP and SRH time</t>
  </si>
  <si>
    <t>Provision of adolescent-friendly contraceptives</t>
  </si>
  <si>
    <t>Included in other contraceptives</t>
  </si>
  <si>
    <t>Education about GBV</t>
  </si>
  <si>
    <t>Community dialogue about GBV</t>
  </si>
  <si>
    <t>Pregnancy test for GBV</t>
  </si>
  <si>
    <t>VC18</t>
  </si>
  <si>
    <t>HIV test for GBV</t>
  </si>
  <si>
    <t>Emergency GBV response</t>
  </si>
  <si>
    <t>using rape as proxy</t>
  </si>
  <si>
    <t>VC19</t>
  </si>
  <si>
    <t>Medical treatment for GBV</t>
  </si>
  <si>
    <t>Psycho-social support for GBV</t>
  </si>
  <si>
    <t>not all cases seek health system response</t>
  </si>
  <si>
    <t>Adovacy against HTP</t>
  </si>
  <si>
    <t>Prevention of teen pregnancy</t>
  </si>
  <si>
    <t>Folic acid</t>
  </si>
  <si>
    <t>SRH counseling for men</t>
  </si>
  <si>
    <t>men 15-49</t>
  </si>
  <si>
    <t>Promote breast feeding</t>
  </si>
  <si>
    <t>Nutritional screening during pregnancy</t>
  </si>
  <si>
    <t>Monthly monitoring</t>
  </si>
  <si>
    <t>MUAC and oedema screening</t>
  </si>
  <si>
    <t>Treat malnourished mothers</t>
  </si>
  <si>
    <t>VC20</t>
  </si>
  <si>
    <t>Anaemia</t>
  </si>
  <si>
    <t>Anaemia severe U5</t>
  </si>
  <si>
    <t>VC21</t>
  </si>
  <si>
    <t>FH.Ntr.69B</t>
  </si>
  <si>
    <t>Anaemia severe children</t>
  </si>
  <si>
    <t>5-18</t>
  </si>
  <si>
    <t>VC22</t>
  </si>
  <si>
    <t>FH.Ntr.69C</t>
  </si>
  <si>
    <t>Anaemia severe adults</t>
  </si>
  <si>
    <t>adults 18+</t>
  </si>
  <si>
    <t>VC23</t>
  </si>
  <si>
    <t>Promote nutrition for MNC</t>
  </si>
  <si>
    <t>Included in outreach</t>
  </si>
  <si>
    <t>Education re nutrition</t>
  </si>
  <si>
    <t>Calcium supplementation</t>
  </si>
  <si>
    <t>Nutrition for HIV+ women</t>
  </si>
  <si>
    <t>Promote iodized salt &amp; fortified food</t>
  </si>
  <si>
    <t>Nutrition outreach</t>
  </si>
  <si>
    <t>Promote gender equity &amp; empowerment</t>
  </si>
  <si>
    <t>Included in MHH</t>
  </si>
  <si>
    <t>Nutritional disaster response</t>
  </si>
  <si>
    <t>Cannot plan ahead for this</t>
  </si>
  <si>
    <t>Multisectoral nutrition intervention</t>
  </si>
  <si>
    <t>Breast feeding technique</t>
  </si>
  <si>
    <t>Acute malnutrition</t>
  </si>
  <si>
    <t>Included in FH.MN.21/22</t>
  </si>
  <si>
    <t>Counsel complementary feeding</t>
  </si>
  <si>
    <t>Timely complementary feeding</t>
  </si>
  <si>
    <t>Promote BF until 24 months</t>
  </si>
  <si>
    <t>Promote BF during child illness</t>
  </si>
  <si>
    <t>Educate on complementary foods</t>
  </si>
  <si>
    <t>Nutrition education for children</t>
  </si>
  <si>
    <t>Nutrition in schools</t>
  </si>
  <si>
    <t>Not a responsibility</t>
  </si>
  <si>
    <t>Food diversification</t>
  </si>
  <si>
    <t>School-based de-worming</t>
  </si>
  <si>
    <t>School nutrition clubs</t>
  </si>
  <si>
    <t>School gardening programs</t>
  </si>
  <si>
    <t>School nutrition demonstrations</t>
  </si>
  <si>
    <t>Disease Prevention &amp; Control</t>
  </si>
  <si>
    <t>Major Communicable Diseases</t>
  </si>
  <si>
    <t>HIV/ADIS and STI</t>
  </si>
  <si>
    <t>STI management</t>
  </si>
  <si>
    <t>DPC.STI.93A</t>
  </si>
  <si>
    <t>STI management, women</t>
  </si>
  <si>
    <t>VC24</t>
  </si>
  <si>
    <t>DPC.STI.93B</t>
  </si>
  <si>
    <t>STI management, men</t>
  </si>
  <si>
    <t>VC25</t>
  </si>
  <si>
    <t>STI prevention for sex workers</t>
  </si>
  <si>
    <t>Risk reduction</t>
  </si>
  <si>
    <t>VC26</t>
  </si>
  <si>
    <t>HIV self-testing</t>
  </si>
  <si>
    <t>HIV</t>
  </si>
  <si>
    <t>incidence (currently all new)</t>
  </si>
  <si>
    <t>negative test results</t>
  </si>
  <si>
    <t>HIV voluntary counseling &amp; testing</t>
  </si>
  <si>
    <t>no marginal over FH.STI.96</t>
  </si>
  <si>
    <t>HIV provider-initiated counseling &amp; testing</t>
  </si>
  <si>
    <t>HIV linkages</t>
  </si>
  <si>
    <t>Post-exposure prophylaxis</t>
  </si>
  <si>
    <t>ART refilling/adherence</t>
  </si>
  <si>
    <t>rate is for adults 1549, not only women</t>
  </si>
  <si>
    <t>VC27</t>
  </si>
  <si>
    <t>Vector control</t>
  </si>
  <si>
    <t>one per household</t>
  </si>
  <si>
    <t>Assuming 1 campaign per year</t>
  </si>
  <si>
    <t>VC28</t>
  </si>
  <si>
    <t>RDT &amp; treat uncomplicated cases</t>
  </si>
  <si>
    <t>DPC.Mlr.103A</t>
  </si>
  <si>
    <t>Uncomplicated malaria in adults</t>
  </si>
  <si>
    <t>DPC.Mlr.103B</t>
  </si>
  <si>
    <t>Uncomplicated malaria in children</t>
  </si>
  <si>
    <t>DPC.Mlr.103C</t>
  </si>
  <si>
    <t>Testing non-malaria cases</t>
  </si>
  <si>
    <t>VC30</t>
  </si>
  <si>
    <t>Treat &amp; refer severe cases</t>
  </si>
  <si>
    <t>DPC.Mlr.104A</t>
  </si>
  <si>
    <t>Severe malaria in adults</t>
  </si>
  <si>
    <t>DPC.Mlr.104B</t>
  </si>
  <si>
    <t>Severe malaria in children</t>
  </si>
  <si>
    <t>Malaria surveillance</t>
  </si>
  <si>
    <t>Included in paperwork</t>
  </si>
  <si>
    <t>TB and leprosy</t>
  </si>
  <si>
    <t>Screening for TB &amp; leprosy</t>
  </si>
  <si>
    <t>Tuberculosis</t>
  </si>
  <si>
    <t>Broken out into testing and followup</t>
  </si>
  <si>
    <t>DPC.TB.108A</t>
  </si>
  <si>
    <t>Testing</t>
  </si>
  <si>
    <t>positivity rates</t>
  </si>
  <si>
    <t>VC32</t>
  </si>
  <si>
    <t>DPC.TB.108B</t>
  </si>
  <si>
    <t>Follow-up and linkage for positives</t>
  </si>
  <si>
    <t>Treatment (DOT)</t>
  </si>
  <si>
    <t>Assume DOT 1st 2 months, then sporadic after. Effectiveness: https://www.ncbi.nlm.nih.gov/pmc/articles/PMC4460720/    https://bmcinfectdis.biomedcentral.com/articles/10.1186/s12879-015-0945-5#:~:text=DOT%20was%20defined%20as%20a,by%20a%20government%20health%20worker.</t>
  </si>
  <si>
    <t>HIV prevention for TB patients</t>
  </si>
  <si>
    <t>Included in outreach/education</t>
  </si>
  <si>
    <t>Non-communicable diseases (NCDs)</t>
  </si>
  <si>
    <t>Drug use</t>
  </si>
  <si>
    <t>DPC.Drug.112</t>
  </si>
  <si>
    <t>Promote protection from tobacco smoke</t>
  </si>
  <si>
    <t>DPC.Drug.113</t>
  </si>
  <si>
    <t>Campaigns re: alcohol use</t>
  </si>
  <si>
    <t>DPC.Drug.114</t>
  </si>
  <si>
    <t>Community-level physical activity</t>
  </si>
  <si>
    <t>Cancers</t>
  </si>
  <si>
    <t>Awareness on risk factors</t>
  </si>
  <si>
    <t>Screening for common cancers</t>
  </si>
  <si>
    <t>NCDs</t>
  </si>
  <si>
    <t>women 30-49</t>
  </si>
  <si>
    <t>all eligible population</t>
  </si>
  <si>
    <t>guidelines indicate once every 5 years for cervical screening</t>
  </si>
  <si>
    <t>Breast cancer education</t>
  </si>
  <si>
    <t>Clinical breast exams</t>
  </si>
  <si>
    <t>professional exam q2 years</t>
  </si>
  <si>
    <t>Palliative care for cancer</t>
  </si>
  <si>
    <t>not all cases will be alive for duration of year</t>
  </si>
  <si>
    <t>Assumed six months of visits</t>
  </si>
  <si>
    <t>VC33</t>
  </si>
  <si>
    <t>Hypertension</t>
  </si>
  <si>
    <t>Lifestyle counseling</t>
  </si>
  <si>
    <t>Included in screening</t>
  </si>
  <si>
    <t>Hypertension screening</t>
  </si>
  <si>
    <t>screen every adult every 5 years</t>
  </si>
  <si>
    <t>every 5 years</t>
  </si>
  <si>
    <t>Hypertension routine care</t>
  </si>
  <si>
    <t>VC34</t>
  </si>
  <si>
    <t>Diabetes</t>
  </si>
  <si>
    <t>Screening for type 2 diabetes</t>
  </si>
  <si>
    <t>Diabetes routine care</t>
  </si>
  <si>
    <t>VC35</t>
  </si>
  <si>
    <t>Asthma &amp; COPD</t>
  </si>
  <si>
    <t>Smoking cessation</t>
  </si>
  <si>
    <t>men 18+</t>
  </si>
  <si>
    <t>prevalence of smokers</t>
  </si>
  <si>
    <t>trying to quit at any one time</t>
  </si>
  <si>
    <t>VC36</t>
  </si>
  <si>
    <t>Prevention of risk factors</t>
  </si>
  <si>
    <t>Dx &amp; treat mild asthma</t>
  </si>
  <si>
    <t>Replaced COPD from previous model</t>
  </si>
  <si>
    <t>VC37a</t>
  </si>
  <si>
    <t>Dx &amp; refer severe asthma</t>
  </si>
  <si>
    <t>VC37b</t>
  </si>
  <si>
    <t>Mental health</t>
  </si>
  <si>
    <t>Awareness</t>
  </si>
  <si>
    <t>DPC.MH.130A</t>
  </si>
  <si>
    <t>Generate community awareness</t>
  </si>
  <si>
    <t>Public health</t>
  </si>
  <si>
    <t>DPC.MH.130B</t>
  </si>
  <si>
    <t>Identify &amp; link to care</t>
  </si>
  <si>
    <t>30 yo adults</t>
  </si>
  <si>
    <t>VC38</t>
  </si>
  <si>
    <t>Workplace stress reduction</t>
  </si>
  <si>
    <t>School-based mental health programs</t>
  </si>
  <si>
    <t>Identify &amp; assess drug use</t>
  </si>
  <si>
    <t>Included in DPC.MH.130B</t>
  </si>
  <si>
    <t>Safer storage of pesticides</t>
  </si>
  <si>
    <t>Emergency poisoning response</t>
  </si>
  <si>
    <t>Ophthalmolic</t>
  </si>
  <si>
    <t>Awareness &amp; screening for cataracts</t>
  </si>
  <si>
    <t>estimated surgery rate</t>
  </si>
  <si>
    <t>Annual delta represents anticipated growth for GNI which is confounded with population pyramids</t>
  </si>
  <si>
    <t>VC39</t>
  </si>
  <si>
    <t>Awareness of eye glasses</t>
  </si>
  <si>
    <t>School screenings for vision impairment</t>
  </si>
  <si>
    <t>Opportunistic screenings for vision impairment</t>
  </si>
  <si>
    <t>guideline screening rate, once every 5 years</t>
  </si>
  <si>
    <t>Awareness &amp; screening for glaucoma</t>
  </si>
  <si>
    <t>50 yo adults</t>
  </si>
  <si>
    <t>Included in 139</t>
  </si>
  <si>
    <t>Common eye infection treatment</t>
  </si>
  <si>
    <t>children 0-9</t>
  </si>
  <si>
    <t>VC40</t>
  </si>
  <si>
    <t>Musculo-skeletal &amp; trauma</t>
  </si>
  <si>
    <t>DPC.FA.basic</t>
  </si>
  <si>
    <t>Basic first aid</t>
  </si>
  <si>
    <t>First aid</t>
  </si>
  <si>
    <t>not all cases will seek treatment</t>
  </si>
  <si>
    <t>VC41</t>
  </si>
  <si>
    <t>DPC.FA.adv</t>
  </si>
  <si>
    <t>Advanced first aid</t>
  </si>
  <si>
    <t>VC42</t>
  </si>
  <si>
    <t>Laceration &amp; wound care</t>
  </si>
  <si>
    <t>Included in DPC.FA.x</t>
  </si>
  <si>
    <t>Non-op fracture and dislocation care</t>
  </si>
  <si>
    <t>Basic wound management</t>
  </si>
  <si>
    <t>Draining superficial abscesses</t>
  </si>
  <si>
    <t>Prevention of ENT blockages</t>
  </si>
  <si>
    <t>Management of ENT blockages</t>
  </si>
  <si>
    <t>Acute musculosekeletal injury</t>
  </si>
  <si>
    <t>Minor surgeries</t>
  </si>
  <si>
    <t>Mass casualty management</t>
  </si>
  <si>
    <t>Dx, emergency response zoonotic diseases</t>
  </si>
  <si>
    <t>Other Outpatient Services</t>
  </si>
  <si>
    <t>Assorted adult outpatient</t>
  </si>
  <si>
    <t>Assuming a visit once every five years. This is probably not enough.</t>
  </si>
  <si>
    <t>Not listed</t>
  </si>
  <si>
    <t>NTDs</t>
  </si>
  <si>
    <t>DPC.NTD.156</t>
  </si>
  <si>
    <t>Surveillance for NTDs</t>
  </si>
  <si>
    <t>Lymphatic filariasis</t>
  </si>
  <si>
    <t>LF screening &amp; referral</t>
  </si>
  <si>
    <t>VC43</t>
  </si>
  <si>
    <t>LF MDA</t>
  </si>
  <si>
    <t>LLINs and IRS</t>
  </si>
  <si>
    <t>LF behavior change</t>
  </si>
  <si>
    <t>Onchocerciasis</t>
  </si>
  <si>
    <t>Oncho MDA</t>
  </si>
  <si>
    <t>Oncho behavior change</t>
  </si>
  <si>
    <t>Trachoma</t>
  </si>
  <si>
    <t>Trachoma behavior change</t>
  </si>
  <si>
    <t>Promote water and sanitation</t>
  </si>
  <si>
    <t>Dx &amp; treat trachoma</t>
  </si>
  <si>
    <t>VC44</t>
  </si>
  <si>
    <t>Trochomatous trichiasis surgery</t>
  </si>
  <si>
    <t>Trachoma MDA</t>
  </si>
  <si>
    <t>Promote face washing</t>
  </si>
  <si>
    <t>Schistosomiasis</t>
  </si>
  <si>
    <t>Schisto behavior change</t>
  </si>
  <si>
    <t>Snail control</t>
  </si>
  <si>
    <t>Schisto MDA</t>
  </si>
  <si>
    <t>Soil transmitted helminths</t>
  </si>
  <si>
    <t>STH behavior change</t>
  </si>
  <si>
    <t>STH MDA</t>
  </si>
  <si>
    <t>STH dx &amp; treat in pregnancy</t>
  </si>
  <si>
    <t>VC45</t>
  </si>
  <si>
    <t>Scabies behavior change</t>
  </si>
  <si>
    <t>Scabies MDA</t>
  </si>
  <si>
    <t>Dx &amp; treat scabies</t>
  </si>
  <si>
    <t>Guinea worm elimination</t>
  </si>
  <si>
    <t>GW vector control</t>
  </si>
  <si>
    <t>Dx and refer GW</t>
  </si>
  <si>
    <t>very low incidence</t>
  </si>
  <si>
    <t>GW behavior change</t>
  </si>
  <si>
    <t>GW surveillance</t>
  </si>
  <si>
    <t>Podoconiosis elimination</t>
  </si>
  <si>
    <t>Podo behavior change</t>
  </si>
  <si>
    <t>Identify &amp; refer infectious lymphadema</t>
  </si>
  <si>
    <t>incidence, for those at risk</t>
  </si>
  <si>
    <t>VC46</t>
  </si>
  <si>
    <t>Hygiene &amp; Environmental Health</t>
  </si>
  <si>
    <t>184-200</t>
  </si>
  <si>
    <t>MHH_HEH</t>
  </si>
  <si>
    <t>Model household program</t>
  </si>
  <si>
    <t>Split the ~ 'half time' MHH across these two buckets of work.</t>
  </si>
  <si>
    <t>Health Education &amp; Promotion</t>
  </si>
  <si>
    <t>201-210</t>
  </si>
  <si>
    <t>MHH_HEP</t>
  </si>
  <si>
    <t>Travel_DontUse</t>
  </si>
  <si>
    <t>time per 10 people</t>
  </si>
  <si>
    <t>Record keeping</t>
  </si>
  <si>
    <t>Test additional</t>
  </si>
  <si>
    <t>Travel_HEH</t>
  </si>
  <si>
    <t>Travel HEH</t>
  </si>
  <si>
    <t>Travel_HEP</t>
  </si>
  <si>
    <t>Travel HEP</t>
  </si>
  <si>
    <t>Overhead_staff1</t>
  </si>
  <si>
    <t>Overhead staff 1</t>
  </si>
  <si>
    <t>Overhead_staff2</t>
  </si>
  <si>
    <t>Overhead staff 2</t>
  </si>
  <si>
    <t>Overhead_staff3</t>
  </si>
  <si>
    <t>Overhead staff 3</t>
  </si>
  <si>
    <t>Overhead_staff4</t>
  </si>
  <si>
    <t>Overhead staff 4</t>
  </si>
  <si>
    <t>Overhead_staff5</t>
  </si>
  <si>
    <t>Overhead staff 5</t>
  </si>
  <si>
    <t>Overhead_staff6</t>
  </si>
  <si>
    <t>Overhead staff 6</t>
  </si>
  <si>
    <t>Age</t>
  </si>
  <si>
    <t>Male</t>
  </si>
  <si>
    <t>Female</t>
  </si>
  <si>
    <t>Total</t>
  </si>
  <si>
    <t>&lt;1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</si>
</sst>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0.00000"/>
    <numFmt numFmtId="166" formatCode="_(* #,##0.0000_);_(* \(#,##0.0000\);_(* &quot;-&quot;??_);_(@_)"/>
    <numFmt numFmtId="167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166" fontId="3" fillId="3" borderId="1" xfId="1" applyNumberFormat="1" applyFont="1" applyFill="1" applyBorder="1" applyAlignment="1">
      <alignment wrapText="1"/>
    </xf>
    <xf numFmtId="43" fontId="3" fillId="3" borderId="1" xfId="1" applyFont="1" applyFill="1" applyBorder="1" applyAlignment="1">
      <alignment wrapText="1"/>
    </xf>
    <xf numFmtId="167" fontId="3" fillId="3" borderId="1" xfId="1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6" xfId="0" applyBorder="1"/>
    <xf numFmtId="166" fontId="0" fillId="0" borderId="0" xfId="1" applyNumberFormat="1" applyFont="1"/>
    <xf numFmtId="43" fontId="0" fillId="0" borderId="0" xfId="1" applyFont="1"/>
    <xf numFmtId="167" fontId="0" fillId="0" borderId="0" xfId="1" applyNumberFormat="1" applyFont="1"/>
    <xf numFmtId="167" fontId="3" fillId="4" borderId="0" xfId="1" applyNumberFormat="1" applyFont="1" applyFill="1" applyBorder="1"/>
    <xf numFmtId="166" fontId="3" fillId="0" borderId="0" xfId="1" applyNumberFormat="1" applyFont="1"/>
    <xf numFmtId="0" fontId="0" fillId="5" borderId="0" xfId="0" applyFill="1"/>
    <xf numFmtId="166" fontId="0" fillId="0" borderId="0" xfId="1" applyNumberFormat="1" applyFont="1" applyFill="1" applyBorder="1"/>
    <xf numFmtId="0" fontId="0" fillId="6" borderId="0" xfId="0" applyFill="1"/>
    <xf numFmtId="43" fontId="3" fillId="0" borderId="0" xfId="1" applyFont="1"/>
    <xf numFmtId="166" fontId="1" fillId="0" borderId="0" xfId="1" applyNumberFormat="1" applyFont="1"/>
    <xf numFmtId="0" fontId="3" fillId="0" borderId="0" xfId="0" applyFont="1"/>
    <xf numFmtId="0" fontId="3" fillId="4" borderId="0" xfId="0" applyFont="1" applyFill="1"/>
    <xf numFmtId="167" fontId="3" fillId="0" borderId="0" xfId="1" applyNumberFormat="1" applyFont="1"/>
    <xf numFmtId="0" fontId="3" fillId="6" borderId="0" xfId="0" applyFont="1" applyFill="1"/>
    <xf numFmtId="166" fontId="0" fillId="5" borderId="0" xfId="1" applyNumberFormat="1" applyFont="1" applyFill="1"/>
    <xf numFmtId="166" fontId="2" fillId="7" borderId="0" xfId="1" applyNumberFormat="1" applyFont="1" applyFill="1"/>
    <xf numFmtId="0" fontId="0" fillId="5" borderId="6" xfId="0" applyFill="1" applyBorder="1" applyAlignment="1">
      <alignment horizontal="left"/>
    </xf>
    <xf numFmtId="0" fontId="0" fillId="5" borderId="7" xfId="0" applyFill="1" applyBorder="1"/>
    <xf numFmtId="166" fontId="2" fillId="0" borderId="0" xfId="1" applyNumberFormat="1" applyFont="1"/>
    <xf numFmtId="166" fontId="2" fillId="4" borderId="0" xfId="1" applyNumberFormat="1" applyFont="1" applyFill="1"/>
    <xf numFmtId="43" fontId="3" fillId="4" borderId="0" xfId="1" applyFont="1" applyFill="1"/>
    <xf numFmtId="166" fontId="0" fillId="0" borderId="0" xfId="1" applyNumberFormat="1" applyFont="1" applyFill="1"/>
    <xf numFmtId="167" fontId="0" fillId="0" borderId="0" xfId="1" applyNumberFormat="1" applyFont="1" applyFill="1"/>
    <xf numFmtId="167" fontId="0" fillId="4" borderId="0" xfId="1" applyNumberFormat="1" applyFont="1" applyFill="1"/>
    <xf numFmtId="166" fontId="0" fillId="4" borderId="0" xfId="1" applyNumberFormat="1" applyFont="1" applyFill="1"/>
    <xf numFmtId="166" fontId="3" fillId="0" borderId="0" xfId="1" applyNumberFormat="1" applyFont="1" applyFill="1"/>
    <xf numFmtId="164" fontId="0" fillId="4" borderId="0" xfId="0" applyNumberFormat="1" applyFill="1"/>
    <xf numFmtId="43" fontId="0" fillId="5" borderId="0" xfId="1" applyFont="1" applyFill="1"/>
    <xf numFmtId="0" fontId="0" fillId="0" borderId="0" xfId="1" applyNumberFormat="1" applyFont="1"/>
    <xf numFmtId="0" fontId="0" fillId="4" borderId="0" xfId="0" applyFill="1"/>
    <xf numFmtId="166" fontId="3" fillId="4" borderId="0" xfId="1" applyNumberFormat="1" applyFont="1" applyFill="1"/>
    <xf numFmtId="43" fontId="0" fillId="0" borderId="0" xfId="0" applyNumberFormat="1"/>
    <xf numFmtId="43" fontId="0" fillId="4" borderId="0" xfId="1" applyFont="1" applyFill="1"/>
    <xf numFmtId="0" fontId="0" fillId="4" borderId="6" xfId="0" applyFill="1" applyBorder="1"/>
    <xf numFmtId="43" fontId="0" fillId="0" borderId="0" xfId="1" applyFont="1" applyFill="1"/>
    <xf numFmtId="167" fontId="3" fillId="0" borderId="0" xfId="0" applyNumberFormat="1" applyFont="1"/>
    <xf numFmtId="0" fontId="0" fillId="3" borderId="0" xfId="0" applyFill="1"/>
    <xf numFmtId="0" fontId="0" fillId="3" borderId="0" xfId="0" applyFill="1" applyAlignment="1">
      <alignment horizontal="center"/>
    </xf>
    <xf numFmtId="1" fontId="0" fillId="0" borderId="0" xfId="0" applyNumberFormat="1"/>
    <xf numFmtId="0" fontId="3" fillId="3" borderId="1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Ethiopia-HEP-Capacity-Analysis/config/R%20Model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s_retain"/>
      <sheetName val="To Do or Upgrade"/>
      <sheetName val="Read Me"/>
      <sheetName val="Scenarios"/>
      <sheetName val="RegionSelect"/>
      <sheetName val="TotalPop"/>
      <sheetName val="StochasticParameters"/>
      <sheetName val="PopValues_retain"/>
      <sheetName val="PopValues"/>
      <sheetName val="SeasonalityCurves"/>
      <sheetName val="SeasonalityOffsets"/>
      <sheetName val="TV_Comprehensive"/>
      <sheetName val="TV_Merged"/>
      <sheetName val="Cadres_Comprehensive"/>
      <sheetName val="TV_Basic"/>
      <sheetName val="TaskValues_ref"/>
      <sheetName val="Cadres_Basic"/>
      <sheetName val="Cadres_Merged"/>
      <sheetName val="Staffing Models"/>
      <sheetName val="Fertility Mortality Rates"/>
      <sheetName val="RegionalData"/>
      <sheetName val="Work time"/>
      <sheetName val="AgeSpecific Fertility"/>
      <sheetName val="RuralUrban Mortality"/>
      <sheetName val="Age band mort calcs"/>
      <sheetName val="Data dictionary Scenarios"/>
      <sheetName val="Ratios"/>
      <sheetName val="Services summary"/>
      <sheetName val="Tasks_previous"/>
      <sheetName val="TaskValues"/>
      <sheetName val="Tasks_previous (2)"/>
      <sheetName val="lookups"/>
      <sheetName val="Prevalences"/>
      <sheetName val="DALYs "/>
      <sheetName val="CEA"/>
      <sheetName val="Ssn TB"/>
      <sheetName val="Ssn Births"/>
      <sheetName val="Ssn Diarrhea"/>
      <sheetName val="Ssn Malaria"/>
      <sheetName val="Ssn Nutr"/>
      <sheetName val="Ssn Measles"/>
      <sheetName val="Staffing"/>
      <sheetName val="Services ref"/>
      <sheetName val="Coverage impacts"/>
      <sheetName val="Demographics_Total"/>
      <sheetName val="Pop M"/>
      <sheetName val="Pop F"/>
      <sheetName val="TB Incidence"/>
      <sheetName val="Malaria Incid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AggregateDALYs"/>
    </sheetNames>
    <sheetDataSet>
      <sheetData sheetId="0"/>
      <sheetData sheetId="1"/>
      <sheetData sheetId="2"/>
      <sheetData sheetId="3"/>
      <sheetData sheetId="4">
        <row r="2">
          <cell r="C2" t="str">
            <v>ET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1">
          <cell r="AY1" t="str">
            <v>LookupVal</v>
          </cell>
          <cell r="AZ1" t="str">
            <v>SsnTB Normalize to 1</v>
          </cell>
          <cell r="BA1" t="str">
            <v>SSnTB</v>
          </cell>
          <cell r="BB1" t="str">
            <v>adminLevel</v>
          </cell>
          <cell r="BC1" t="str">
            <v>adminNameAsUsed</v>
          </cell>
          <cell r="BD1" t="str">
            <v>adminCode</v>
          </cell>
        </row>
        <row r="2">
          <cell r="AY2" t="str">
            <v>JanET</v>
          </cell>
          <cell r="AZ2">
            <v>8.2535106481912021E-2</v>
          </cell>
          <cell r="BA2">
            <v>0.98611111111111105</v>
          </cell>
          <cell r="BB2">
            <v>0</v>
          </cell>
          <cell r="BC2" t="str">
            <v>Ethiopia</v>
          </cell>
          <cell r="BD2" t="str">
            <v>ET</v>
          </cell>
        </row>
        <row r="3">
          <cell r="AY3" t="str">
            <v>FebET</v>
          </cell>
          <cell r="AZ3">
            <v>8.6208499953501355E-2</v>
          </cell>
          <cell r="BA3">
            <v>1.03</v>
          </cell>
          <cell r="BB3">
            <v>0</v>
          </cell>
          <cell r="BC3" t="str">
            <v>Ethiopia</v>
          </cell>
          <cell r="BD3" t="str">
            <v>ET</v>
          </cell>
        </row>
        <row r="4">
          <cell r="AY4" t="str">
            <v>MarET</v>
          </cell>
          <cell r="AZ4">
            <v>8.74639635450572E-2</v>
          </cell>
          <cell r="BA4">
            <v>1.0449999999999999</v>
          </cell>
          <cell r="BB4">
            <v>0</v>
          </cell>
          <cell r="BC4" t="str">
            <v>Ethiopia</v>
          </cell>
          <cell r="BD4" t="str">
            <v>ET</v>
          </cell>
        </row>
        <row r="5">
          <cell r="AY5" t="str">
            <v>AprET</v>
          </cell>
          <cell r="AZ5">
            <v>8.871942713661303E-2</v>
          </cell>
          <cell r="BA5">
            <v>1.0599999999999998</v>
          </cell>
          <cell r="BB5">
            <v>0</v>
          </cell>
          <cell r="BC5" t="str">
            <v>Ethiopia</v>
          </cell>
          <cell r="BD5" t="str">
            <v>ET</v>
          </cell>
        </row>
        <row r="6">
          <cell r="AY6" t="str">
            <v>MayET</v>
          </cell>
          <cell r="AZ6">
            <v>8.9974890728168888E-2</v>
          </cell>
          <cell r="BA6">
            <v>1.075</v>
          </cell>
          <cell r="BB6">
            <v>0</v>
          </cell>
          <cell r="BC6" t="str">
            <v>Ethiopia</v>
          </cell>
          <cell r="BD6" t="str">
            <v>ET</v>
          </cell>
        </row>
        <row r="7">
          <cell r="AY7" t="str">
            <v>JuneET</v>
          </cell>
          <cell r="AZ7">
            <v>8.6766483771970618E-2</v>
          </cell>
          <cell r="BA7">
            <v>1.0366666666666666</v>
          </cell>
          <cell r="BB7">
            <v>0</v>
          </cell>
          <cell r="BC7" t="str">
            <v>Ethiopia</v>
          </cell>
          <cell r="BD7" t="str">
            <v>ET</v>
          </cell>
        </row>
        <row r="8">
          <cell r="AY8" t="str">
            <v>JulyET</v>
          </cell>
          <cell r="AZ8">
            <v>8.3558076815772347E-2</v>
          </cell>
          <cell r="BA8">
            <v>0.99833333333333329</v>
          </cell>
          <cell r="BB8">
            <v>0</v>
          </cell>
          <cell r="BC8" t="str">
            <v>Ethiopia</v>
          </cell>
          <cell r="BD8" t="str">
            <v>ET</v>
          </cell>
        </row>
        <row r="9">
          <cell r="AY9" t="str">
            <v>AugET</v>
          </cell>
          <cell r="AZ9">
            <v>8.0349669859574077E-2</v>
          </cell>
          <cell r="BA9">
            <v>0.96</v>
          </cell>
          <cell r="BB9">
            <v>0</v>
          </cell>
          <cell r="BC9" t="str">
            <v>Ethiopia</v>
          </cell>
          <cell r="BD9" t="str">
            <v>ET</v>
          </cell>
        </row>
        <row r="10">
          <cell r="AY10" t="str">
            <v>SeptET</v>
          </cell>
          <cell r="AZ10">
            <v>7.9233702222635552E-2</v>
          </cell>
          <cell r="BA10">
            <v>0.94666666666666666</v>
          </cell>
          <cell r="BB10">
            <v>0</v>
          </cell>
          <cell r="BC10" t="str">
            <v>Ethiopia</v>
          </cell>
          <cell r="BD10" t="str">
            <v>ET</v>
          </cell>
        </row>
        <row r="11">
          <cell r="AY11" t="str">
            <v>OctET</v>
          </cell>
          <cell r="AZ11">
            <v>7.8117734585697027E-2</v>
          </cell>
          <cell r="BA11">
            <v>0.93333333333333335</v>
          </cell>
          <cell r="BB11">
            <v>0</v>
          </cell>
          <cell r="BC11" t="str">
            <v>Ethiopia</v>
          </cell>
          <cell r="BD11" t="str">
            <v>ET</v>
          </cell>
        </row>
        <row r="12">
          <cell r="AY12" t="str">
            <v>NovET</v>
          </cell>
          <cell r="AZ12">
            <v>7.7001766948758502E-2</v>
          </cell>
          <cell r="BA12">
            <v>0.92</v>
          </cell>
          <cell r="BB12">
            <v>0</v>
          </cell>
          <cell r="BC12" t="str">
            <v>Ethiopia</v>
          </cell>
          <cell r="BD12" t="str">
            <v>ET</v>
          </cell>
        </row>
        <row r="13">
          <cell r="AY13" t="str">
            <v>DecET</v>
          </cell>
          <cell r="AZ13">
            <v>8.0070677950339453E-2</v>
          </cell>
          <cell r="BA13">
            <v>0.95666666666666667</v>
          </cell>
          <cell r="BB13">
            <v>0</v>
          </cell>
          <cell r="BC13" t="str">
            <v>Ethiopia</v>
          </cell>
          <cell r="BD13" t="str">
            <v>ET</v>
          </cell>
        </row>
      </sheetData>
      <sheetData sheetId="36">
        <row r="1">
          <cell r="B1" t="str">
            <v>LookupVal</v>
          </cell>
          <cell r="C1" t="str">
            <v>SsnBirths</v>
          </cell>
          <cell r="D1" t="str">
            <v>adminLevel</v>
          </cell>
          <cell r="E1" t="str">
            <v>adminNameAsUsed</v>
          </cell>
          <cell r="F1" t="str">
            <v>adminCode</v>
          </cell>
        </row>
        <row r="2">
          <cell r="B2" t="str">
            <v>JanET</v>
          </cell>
          <cell r="C2">
            <v>9.3468292987793397E-2</v>
          </cell>
          <cell r="D2">
            <v>0</v>
          </cell>
          <cell r="E2" t="str">
            <v>Ethiopia</v>
          </cell>
          <cell r="F2" t="str">
            <v>ET</v>
          </cell>
        </row>
        <row r="3">
          <cell r="B3" t="str">
            <v>FebET</v>
          </cell>
          <cell r="C3">
            <v>8.70935409593733E-2</v>
          </cell>
          <cell r="D3">
            <v>0</v>
          </cell>
          <cell r="E3" t="str">
            <v>Ethiopia</v>
          </cell>
          <cell r="F3" t="str">
            <v>ET</v>
          </cell>
        </row>
        <row r="4">
          <cell r="B4" t="str">
            <v>MarET</v>
          </cell>
          <cell r="C4">
            <v>8.8412160129692496E-2</v>
          </cell>
          <cell r="D4">
            <v>0</v>
          </cell>
          <cell r="E4" t="str">
            <v>Ethiopia</v>
          </cell>
          <cell r="F4" t="str">
            <v>ET</v>
          </cell>
        </row>
        <row r="5">
          <cell r="B5" t="str">
            <v>AprET</v>
          </cell>
          <cell r="C5">
            <v>8.4403739867652303E-2</v>
          </cell>
          <cell r="D5">
            <v>0</v>
          </cell>
          <cell r="E5" t="str">
            <v>Ethiopia</v>
          </cell>
          <cell r="F5" t="str">
            <v>ET</v>
          </cell>
        </row>
        <row r="6">
          <cell r="B6" t="str">
            <v>MayET</v>
          </cell>
          <cell r="C6">
            <v>8.8117442317258002E-2</v>
          </cell>
          <cell r="D6">
            <v>0</v>
          </cell>
          <cell r="E6" t="str">
            <v>Ethiopia</v>
          </cell>
          <cell r="F6" t="str">
            <v>ET</v>
          </cell>
        </row>
        <row r="7">
          <cell r="B7" t="str">
            <v>JuneET</v>
          </cell>
          <cell r="C7">
            <v>8.6393880468918605E-2</v>
          </cell>
          <cell r="D7">
            <v>0</v>
          </cell>
          <cell r="E7" t="str">
            <v>Ethiopia</v>
          </cell>
          <cell r="F7" t="str">
            <v>ET</v>
          </cell>
        </row>
        <row r="8">
          <cell r="B8" t="str">
            <v>JulyET</v>
          </cell>
          <cell r="C8">
            <v>8.5205006727096494E-2</v>
          </cell>
          <cell r="D8">
            <v>0</v>
          </cell>
          <cell r="E8" t="str">
            <v>Ethiopia</v>
          </cell>
          <cell r="F8" t="str">
            <v>ET</v>
          </cell>
        </row>
        <row r="9">
          <cell r="B9" t="str">
            <v>AugET</v>
          </cell>
          <cell r="C9">
            <v>9.1867766222212294E-2</v>
          </cell>
          <cell r="D9">
            <v>0</v>
          </cell>
          <cell r="E9" t="str">
            <v>Ethiopia</v>
          </cell>
          <cell r="F9" t="str">
            <v>ET</v>
          </cell>
        </row>
        <row r="10">
          <cell r="B10" t="str">
            <v>SeptET</v>
          </cell>
          <cell r="C10">
            <v>8.3208753466405896E-2</v>
          </cell>
          <cell r="D10">
            <v>0</v>
          </cell>
          <cell r="E10" t="str">
            <v>Ethiopia</v>
          </cell>
          <cell r="F10" t="str">
            <v>ET</v>
          </cell>
        </row>
        <row r="11">
          <cell r="B11" t="str">
            <v>OctET</v>
          </cell>
          <cell r="C11">
            <v>7.3805667224914301E-2</v>
          </cell>
          <cell r="D11">
            <v>0</v>
          </cell>
          <cell r="E11" t="str">
            <v>Ethiopia</v>
          </cell>
          <cell r="F11" t="str">
            <v>ET</v>
          </cell>
        </row>
        <row r="12">
          <cell r="B12" t="str">
            <v>NovET</v>
          </cell>
          <cell r="C12">
            <v>7.5192895334018697E-2</v>
          </cell>
          <cell r="D12">
            <v>0</v>
          </cell>
          <cell r="E12" t="str">
            <v>Ethiopia</v>
          </cell>
          <cell r="F12" t="str">
            <v>ET</v>
          </cell>
        </row>
        <row r="13">
          <cell r="B13" t="str">
            <v>DecET</v>
          </cell>
          <cell r="C13">
            <v>6.2830854294664104E-2</v>
          </cell>
          <cell r="D13">
            <v>0</v>
          </cell>
          <cell r="E13" t="str">
            <v>Ethiopia</v>
          </cell>
          <cell r="F13" t="str">
            <v>ET</v>
          </cell>
        </row>
        <row r="14">
          <cell r="B14" t="str">
            <v>JanETU</v>
          </cell>
          <cell r="C14">
            <v>7.6408043258177794E-2</v>
          </cell>
          <cell r="D14">
            <v>0.5</v>
          </cell>
          <cell r="E14" t="str">
            <v>Urban</v>
          </cell>
          <cell r="F14" t="str">
            <v>ETU</v>
          </cell>
        </row>
        <row r="15">
          <cell r="B15" t="str">
            <v>FebETU</v>
          </cell>
          <cell r="C15">
            <v>9.1690279136459801E-2</v>
          </cell>
          <cell r="D15">
            <v>0.5</v>
          </cell>
          <cell r="E15" t="str">
            <v>Urban</v>
          </cell>
          <cell r="F15" t="str">
            <v>ETU</v>
          </cell>
        </row>
        <row r="16">
          <cell r="B16" t="str">
            <v>MarETU</v>
          </cell>
          <cell r="C16">
            <v>8.9547495163188606E-2</v>
          </cell>
          <cell r="D16">
            <v>0.5</v>
          </cell>
          <cell r="E16" t="str">
            <v>Urban</v>
          </cell>
          <cell r="F16" t="str">
            <v>ETU</v>
          </cell>
        </row>
        <row r="17">
          <cell r="B17" t="str">
            <v>AprETU</v>
          </cell>
          <cell r="C17">
            <v>9.2176047325894406E-2</v>
          </cell>
          <cell r="D17">
            <v>0.5</v>
          </cell>
          <cell r="E17" t="str">
            <v>Urban</v>
          </cell>
          <cell r="F17" t="str">
            <v>ETU</v>
          </cell>
        </row>
        <row r="18">
          <cell r="B18" t="str">
            <v>MayETU</v>
          </cell>
          <cell r="C18">
            <v>6.4782227209412901E-2</v>
          </cell>
          <cell r="D18">
            <v>0.5</v>
          </cell>
          <cell r="E18" t="str">
            <v>Urban</v>
          </cell>
          <cell r="F18" t="str">
            <v>ETU</v>
          </cell>
        </row>
        <row r="19">
          <cell r="B19" t="str">
            <v>JuneETU</v>
          </cell>
          <cell r="C19">
            <v>8.8030508513506203E-2</v>
          </cell>
          <cell r="D19">
            <v>0.5</v>
          </cell>
          <cell r="E19" t="str">
            <v>Urban</v>
          </cell>
          <cell r="F19" t="str">
            <v>ETU</v>
          </cell>
        </row>
        <row r="20">
          <cell r="B20" t="str">
            <v>JulyETU</v>
          </cell>
          <cell r="C20">
            <v>8.9732339850653597E-2</v>
          </cell>
          <cell r="D20">
            <v>0.5</v>
          </cell>
          <cell r="E20" t="str">
            <v>Urban</v>
          </cell>
          <cell r="F20" t="str">
            <v>ETU</v>
          </cell>
        </row>
        <row r="21">
          <cell r="B21" t="str">
            <v>AugETU</v>
          </cell>
          <cell r="C21">
            <v>9.5015425914235896E-2</v>
          </cell>
          <cell r="D21">
            <v>0.5</v>
          </cell>
          <cell r="E21" t="str">
            <v>Urban</v>
          </cell>
          <cell r="F21" t="str">
            <v>ETU</v>
          </cell>
        </row>
        <row r="22">
          <cell r="B22" t="str">
            <v>SeptETU</v>
          </cell>
          <cell r="C22">
            <v>7.9092727755465206E-2</v>
          </cell>
          <cell r="D22">
            <v>0.5</v>
          </cell>
          <cell r="E22" t="str">
            <v>Urban</v>
          </cell>
          <cell r="F22" t="str">
            <v>ETU</v>
          </cell>
        </row>
        <row r="23">
          <cell r="B23" t="str">
            <v>OctETU</v>
          </cell>
          <cell r="C23">
            <v>8.0252051237286098E-2</v>
          </cell>
          <cell r="D23">
            <v>0.5</v>
          </cell>
          <cell r="E23" t="str">
            <v>Urban</v>
          </cell>
          <cell r="F23" t="str">
            <v>ETU</v>
          </cell>
        </row>
        <row r="24">
          <cell r="B24" t="str">
            <v>NovETU</v>
          </cell>
          <cell r="C24">
            <v>7.1049271147846205E-2</v>
          </cell>
          <cell r="D24">
            <v>0.5</v>
          </cell>
          <cell r="E24" t="str">
            <v>Urban</v>
          </cell>
          <cell r="F24" t="str">
            <v>ETU</v>
          </cell>
        </row>
        <row r="25">
          <cell r="B25" t="str">
            <v>DecETU</v>
          </cell>
          <cell r="C25">
            <v>8.2223583487873203E-2</v>
          </cell>
          <cell r="D25">
            <v>0.5</v>
          </cell>
          <cell r="E25" t="str">
            <v>Urban</v>
          </cell>
          <cell r="F25" t="str">
            <v>ETU</v>
          </cell>
        </row>
        <row r="26">
          <cell r="B26" t="str">
            <v>JanETR</v>
          </cell>
          <cell r="C26">
            <v>9.5713728266083806E-2</v>
          </cell>
          <cell r="D26">
            <v>0.5</v>
          </cell>
          <cell r="E26" t="str">
            <v>Rural</v>
          </cell>
          <cell r="F26" t="str">
            <v>ETR</v>
          </cell>
        </row>
        <row r="27">
          <cell r="B27" t="str">
            <v>FebETR</v>
          </cell>
          <cell r="C27">
            <v>8.6488527654674893E-2</v>
          </cell>
          <cell r="D27">
            <v>0.5</v>
          </cell>
          <cell r="E27" t="str">
            <v>Rural</v>
          </cell>
          <cell r="F27" t="str">
            <v>ETR</v>
          </cell>
        </row>
        <row r="28">
          <cell r="B28" t="str">
            <v>MarETR</v>
          </cell>
          <cell r="C28">
            <v>8.8262729647882801E-2</v>
          </cell>
          <cell r="D28">
            <v>0.5</v>
          </cell>
          <cell r="E28" t="str">
            <v>Rural</v>
          </cell>
          <cell r="F28" t="str">
            <v>ETR</v>
          </cell>
        </row>
        <row r="29">
          <cell r="B29" t="str">
            <v>AprETR</v>
          </cell>
          <cell r="C29">
            <v>8.3380764610135397E-2</v>
          </cell>
          <cell r="D29">
            <v>0.5</v>
          </cell>
          <cell r="E29" t="str">
            <v>Rural</v>
          </cell>
          <cell r="F29" t="str">
            <v>ETR</v>
          </cell>
        </row>
        <row r="30">
          <cell r="B30" t="str">
            <v>MayETR</v>
          </cell>
          <cell r="C30">
            <v>9.1188775742037306E-2</v>
          </cell>
          <cell r="D30">
            <v>0.5</v>
          </cell>
          <cell r="E30" t="str">
            <v>Rural</v>
          </cell>
          <cell r="F30" t="str">
            <v>ETR</v>
          </cell>
        </row>
        <row r="31">
          <cell r="B31" t="str">
            <v>JuneETR</v>
          </cell>
          <cell r="C31">
            <v>8.6178470823280298E-2</v>
          </cell>
          <cell r="D31">
            <v>0.5</v>
          </cell>
          <cell r="E31" t="str">
            <v>Rural</v>
          </cell>
          <cell r="F31" t="str">
            <v>ETR</v>
          </cell>
        </row>
        <row r="32">
          <cell r="B32" t="str">
            <v>JulyETR</v>
          </cell>
          <cell r="C32">
            <v>8.4609128374005305E-2</v>
          </cell>
          <cell r="D32">
            <v>0.5</v>
          </cell>
          <cell r="E32" t="str">
            <v>Rural</v>
          </cell>
          <cell r="F32" t="str">
            <v>ETR</v>
          </cell>
        </row>
        <row r="33">
          <cell r="B33" t="str">
            <v>AugETR</v>
          </cell>
          <cell r="C33">
            <v>9.1453477672599107E-2</v>
          </cell>
          <cell r="D33">
            <v>0.5</v>
          </cell>
          <cell r="E33" t="str">
            <v>Rural</v>
          </cell>
          <cell r="F33" t="str">
            <v>ETR</v>
          </cell>
        </row>
        <row r="34">
          <cell r="B34" t="str">
            <v>SeptETR</v>
          </cell>
          <cell r="C34">
            <v>8.3750496376631497E-2</v>
          </cell>
          <cell r="D34">
            <v>0.5</v>
          </cell>
          <cell r="E34" t="str">
            <v>Rural</v>
          </cell>
          <cell r="F34" t="str">
            <v>ETR</v>
          </cell>
        </row>
        <row r="35">
          <cell r="B35" t="str">
            <v>OctETR</v>
          </cell>
          <cell r="C35">
            <v>7.2957207307375205E-2</v>
          </cell>
          <cell r="D35">
            <v>0.5</v>
          </cell>
          <cell r="E35" t="str">
            <v>Rural</v>
          </cell>
          <cell r="F35" t="str">
            <v>ETR</v>
          </cell>
        </row>
        <row r="36">
          <cell r="B36" t="str">
            <v>NovETR</v>
          </cell>
          <cell r="C36">
            <v>7.5738270699272497E-2</v>
          </cell>
          <cell r="D36">
            <v>0.5</v>
          </cell>
          <cell r="E36" t="str">
            <v>Rural</v>
          </cell>
          <cell r="F36" t="str">
            <v>ETR</v>
          </cell>
        </row>
        <row r="37">
          <cell r="B37" t="str">
            <v>DecETR</v>
          </cell>
          <cell r="C37">
            <v>6.0278422826021999E-2</v>
          </cell>
          <cell r="D37">
            <v>0.5</v>
          </cell>
          <cell r="E37" t="str">
            <v>Rural</v>
          </cell>
          <cell r="F37" t="str">
            <v>ETR</v>
          </cell>
        </row>
      </sheetData>
      <sheetData sheetId="37">
        <row r="1">
          <cell r="B1" t="str">
            <v>LookupVal</v>
          </cell>
          <cell r="C1" t="str">
            <v>SsnDiarrhea Normalize to 1</v>
          </cell>
          <cell r="D1" t="str">
            <v>SSnDiarrhea</v>
          </cell>
          <cell r="E1" t="str">
            <v>adminLevel</v>
          </cell>
          <cell r="F1" t="str">
            <v>adminNameAsUsed</v>
          </cell>
          <cell r="G1" t="str">
            <v>adminCode</v>
          </cell>
        </row>
        <row r="2">
          <cell r="B2" t="str">
            <v>JanET07</v>
          </cell>
          <cell r="C2">
            <v>9.7892720259538907E-2</v>
          </cell>
          <cell r="D2">
            <v>1.17919491561408</v>
          </cell>
          <cell r="E2">
            <v>1</v>
          </cell>
          <cell r="F2" t="str">
            <v>Sidama</v>
          </cell>
          <cell r="G2" t="str">
            <v>ET07</v>
          </cell>
        </row>
        <row r="3">
          <cell r="B3" t="str">
            <v>FebET07</v>
          </cell>
          <cell r="C3">
            <v>0.11145199066061744</v>
          </cell>
          <cell r="D3">
            <v>1.3425270068461681</v>
          </cell>
          <cell r="E3">
            <v>1</v>
          </cell>
          <cell r="F3" t="str">
            <v>Sidama</v>
          </cell>
          <cell r="G3" t="str">
            <v>ET07</v>
          </cell>
        </row>
        <row r="4">
          <cell r="B4" t="str">
            <v>MarET07</v>
          </cell>
          <cell r="C4">
            <v>0.12678985220161312</v>
          </cell>
          <cell r="D4">
            <v>1.5272836291729697</v>
          </cell>
          <cell r="E4">
            <v>1</v>
          </cell>
          <cell r="F4" t="str">
            <v>Sidama</v>
          </cell>
          <cell r="G4" t="str">
            <v>ET07</v>
          </cell>
        </row>
        <row r="5">
          <cell r="B5" t="str">
            <v>AprET07</v>
          </cell>
          <cell r="C5">
            <v>0.11608174608550521</v>
          </cell>
          <cell r="D5">
            <v>1.3982960573239782</v>
          </cell>
          <cell r="E5">
            <v>1</v>
          </cell>
          <cell r="F5" t="str">
            <v>Sidama</v>
          </cell>
          <cell r="G5" t="str">
            <v>ET07</v>
          </cell>
        </row>
        <row r="6">
          <cell r="B6" t="str">
            <v>MayET07</v>
          </cell>
          <cell r="C6">
            <v>9.710943265680623E-2</v>
          </cell>
          <cell r="D6">
            <v>1.1697595995235976</v>
          </cell>
          <cell r="E6">
            <v>1</v>
          </cell>
          <cell r="F6" t="str">
            <v>Sidama</v>
          </cell>
          <cell r="G6" t="str">
            <v>ET07</v>
          </cell>
        </row>
        <row r="7">
          <cell r="B7" t="str">
            <v>JuneET07</v>
          </cell>
          <cell r="C7">
            <v>7.3740198772910687E-2</v>
          </cell>
          <cell r="D7">
            <v>0.88825877183563995</v>
          </cell>
          <cell r="E7">
            <v>1</v>
          </cell>
          <cell r="F7" t="str">
            <v>Sidama</v>
          </cell>
          <cell r="G7" t="str">
            <v>ET07</v>
          </cell>
        </row>
        <row r="8">
          <cell r="B8" t="str">
            <v>JulyET07</v>
          </cell>
          <cell r="C8">
            <v>5.6152135281385754E-2</v>
          </cell>
          <cell r="D8">
            <v>0.67639669476068109</v>
          </cell>
          <cell r="E8">
            <v>1</v>
          </cell>
          <cell r="F8" t="str">
            <v>Sidama</v>
          </cell>
          <cell r="G8" t="str">
            <v>ET07</v>
          </cell>
        </row>
        <row r="9">
          <cell r="B9" t="str">
            <v>AugET07</v>
          </cell>
          <cell r="C9">
            <v>5.7572990687490763E-2</v>
          </cell>
          <cell r="D9">
            <v>0.69351201718976174</v>
          </cell>
          <cell r="E9">
            <v>1</v>
          </cell>
          <cell r="F9" t="str">
            <v>Sidama</v>
          </cell>
          <cell r="G9" t="str">
            <v>ET07</v>
          </cell>
        </row>
        <row r="10">
          <cell r="B10" t="str">
            <v>SeptET07</v>
          </cell>
          <cell r="C10">
            <v>5.5517049192932967E-2</v>
          </cell>
          <cell r="D10">
            <v>0.66874658263288178</v>
          </cell>
          <cell r="E10">
            <v>1</v>
          </cell>
          <cell r="F10" t="str">
            <v>Sidama</v>
          </cell>
          <cell r="G10" t="str">
            <v>ET07</v>
          </cell>
        </row>
        <row r="11">
          <cell r="B11" t="str">
            <v>OctET07</v>
          </cell>
          <cell r="C11">
            <v>5.6351548258912781E-2</v>
          </cell>
          <cell r="D11">
            <v>0.67879878113221004</v>
          </cell>
          <cell r="E11">
            <v>1</v>
          </cell>
          <cell r="F11" t="str">
            <v>Sidama</v>
          </cell>
          <cell r="G11" t="str">
            <v>ET07</v>
          </cell>
        </row>
        <row r="12">
          <cell r="B12" t="str">
            <v>NovET07</v>
          </cell>
          <cell r="C12">
            <v>6.8327289554465973E-2</v>
          </cell>
          <cell r="D12">
            <v>0.82305601710425713</v>
          </cell>
          <cell r="E12">
            <v>1</v>
          </cell>
          <cell r="F12" t="str">
            <v>Sidama</v>
          </cell>
          <cell r="G12" t="str">
            <v>ET07</v>
          </cell>
        </row>
        <row r="13">
          <cell r="B13" t="str">
            <v>DecET07</v>
          </cell>
          <cell r="C13">
            <v>8.3013046387820241E-2</v>
          </cell>
          <cell r="D13">
            <v>0.99995752463130572</v>
          </cell>
          <cell r="E13">
            <v>1</v>
          </cell>
          <cell r="F13" t="str">
            <v>Sidama</v>
          </cell>
          <cell r="G13" t="str">
            <v>ET07</v>
          </cell>
        </row>
      </sheetData>
      <sheetData sheetId="38">
        <row r="1">
          <cell r="AR1" t="str">
            <v>LookupVal</v>
          </cell>
          <cell r="AS1" t="str">
            <v>SSnMalaria</v>
          </cell>
          <cell r="AT1" t="str">
            <v>adminLevel</v>
          </cell>
          <cell r="AU1" t="str">
            <v>adminNameAsUsed</v>
          </cell>
          <cell r="AV1" t="str">
            <v>adminCode</v>
          </cell>
        </row>
        <row r="2">
          <cell r="AR2" t="str">
            <v>JanETR</v>
          </cell>
          <cell r="AS2">
            <v>6.6936482067843195E-2</v>
          </cell>
          <cell r="AT2">
            <v>0.5</v>
          </cell>
          <cell r="AU2" t="str">
            <v>Rural</v>
          </cell>
          <cell r="AV2" t="str">
            <v>ETR</v>
          </cell>
        </row>
        <row r="3">
          <cell r="AR3" t="str">
            <v>FebETR</v>
          </cell>
          <cell r="AS3">
            <v>6.4084654318813022E-2</v>
          </cell>
          <cell r="AT3">
            <v>0.5</v>
          </cell>
          <cell r="AU3" t="str">
            <v>Rural</v>
          </cell>
          <cell r="AV3" t="str">
            <v>ETR</v>
          </cell>
        </row>
        <row r="4">
          <cell r="AR4" t="str">
            <v>MarETR</v>
          </cell>
          <cell r="AS4">
            <v>6.0600247743600254E-2</v>
          </cell>
          <cell r="AT4">
            <v>0.5</v>
          </cell>
          <cell r="AU4" t="str">
            <v>Rural</v>
          </cell>
          <cell r="AV4" t="str">
            <v>ETR</v>
          </cell>
        </row>
        <row r="5">
          <cell r="AR5" t="str">
            <v>AprETR</v>
          </cell>
          <cell r="AS5">
            <v>6.0703878213611638E-2</v>
          </cell>
          <cell r="AT5">
            <v>0.5</v>
          </cell>
          <cell r="AU5" t="str">
            <v>Rural</v>
          </cell>
          <cell r="AV5" t="str">
            <v>ETR</v>
          </cell>
        </row>
        <row r="6">
          <cell r="AR6" t="str">
            <v>MayETR</v>
          </cell>
          <cell r="AS6">
            <v>6.4051402944234115E-2</v>
          </cell>
          <cell r="AT6">
            <v>0.5</v>
          </cell>
          <cell r="AU6" t="str">
            <v>Rural</v>
          </cell>
          <cell r="AV6" t="str">
            <v>ETR</v>
          </cell>
        </row>
        <row r="7">
          <cell r="AR7" t="str">
            <v>JuneETR</v>
          </cell>
          <cell r="AS7">
            <v>7.8032799832215824E-2</v>
          </cell>
          <cell r="AT7">
            <v>0.5</v>
          </cell>
          <cell r="AU7" t="str">
            <v>Rural</v>
          </cell>
          <cell r="AV7" t="str">
            <v>ETR</v>
          </cell>
        </row>
        <row r="8">
          <cell r="AR8" t="str">
            <v>JulyETR</v>
          </cell>
          <cell r="AS8">
            <v>9.129394265165322E-2</v>
          </cell>
          <cell r="AT8">
            <v>0.5</v>
          </cell>
          <cell r="AU8" t="str">
            <v>Rural</v>
          </cell>
          <cell r="AV8" t="str">
            <v>ETR</v>
          </cell>
        </row>
        <row r="9">
          <cell r="AR9" t="str">
            <v>AugETR</v>
          </cell>
          <cell r="AS9">
            <v>7.2674867820140321E-2</v>
          </cell>
          <cell r="AT9">
            <v>0.5</v>
          </cell>
          <cell r="AU9" t="str">
            <v>Rural</v>
          </cell>
          <cell r="AV9" t="str">
            <v>ETR</v>
          </cell>
        </row>
        <row r="10">
          <cell r="AR10" t="str">
            <v>SeptETR</v>
          </cell>
          <cell r="AS10">
            <v>9.393164701025386E-2</v>
          </cell>
          <cell r="AT10">
            <v>0.5</v>
          </cell>
          <cell r="AU10" t="str">
            <v>Rural</v>
          </cell>
          <cell r="AV10" t="str">
            <v>ETR</v>
          </cell>
        </row>
        <row r="11">
          <cell r="AR11" t="str">
            <v>OctETR</v>
          </cell>
          <cell r="AS11">
            <v>0.1277403545528342</v>
          </cell>
          <cell r="AT11">
            <v>0.5</v>
          </cell>
          <cell r="AU11" t="str">
            <v>Rural</v>
          </cell>
          <cell r="AV11" t="str">
            <v>ETR</v>
          </cell>
        </row>
        <row r="12">
          <cell r="AR12" t="str">
            <v>NovETR</v>
          </cell>
          <cell r="AS12">
            <v>0.13255239757366111</v>
          </cell>
          <cell r="AT12">
            <v>0.5</v>
          </cell>
          <cell r="AU12" t="str">
            <v>Rural</v>
          </cell>
          <cell r="AV12" t="str">
            <v>ETR</v>
          </cell>
        </row>
        <row r="13">
          <cell r="AR13" t="str">
            <v>DecETR</v>
          </cell>
          <cell r="AS13">
            <v>8.7397325271139303E-2</v>
          </cell>
          <cell r="AT13">
            <v>0.5</v>
          </cell>
          <cell r="AU13" t="str">
            <v>Rural</v>
          </cell>
          <cell r="AV13" t="str">
            <v>ETR</v>
          </cell>
        </row>
      </sheetData>
      <sheetData sheetId="39">
        <row r="1">
          <cell r="AC1" t="str">
            <v>LookupVal</v>
          </cell>
          <cell r="AD1" t="str">
            <v>SsnNutr</v>
          </cell>
          <cell r="AE1" t="str">
            <v>adminLevel</v>
          </cell>
          <cell r="AF1" t="str">
            <v>adminNameAsUsed</v>
          </cell>
          <cell r="AG1" t="str">
            <v>adminCode</v>
          </cell>
        </row>
        <row r="2">
          <cell r="AC2" t="str">
            <v>JanET</v>
          </cell>
          <cell r="AD2">
            <v>0.16488222698072805</v>
          </cell>
          <cell r="AE2">
            <v>0</v>
          </cell>
          <cell r="AF2" t="str">
            <v>Ethiopia</v>
          </cell>
          <cell r="AG2" t="str">
            <v>ET</v>
          </cell>
        </row>
        <row r="3">
          <cell r="AC3" t="str">
            <v>FebET</v>
          </cell>
          <cell r="AD3">
            <v>6.852248394004283E-2</v>
          </cell>
          <cell r="AE3">
            <v>0</v>
          </cell>
          <cell r="AF3" t="str">
            <v>Ethiopia</v>
          </cell>
          <cell r="AG3" t="str">
            <v>ET</v>
          </cell>
        </row>
        <row r="4">
          <cell r="AC4" t="str">
            <v>MarET</v>
          </cell>
          <cell r="AD4">
            <v>1.9271948608137045E-2</v>
          </cell>
          <cell r="AE4">
            <v>0</v>
          </cell>
          <cell r="AF4" t="str">
            <v>Ethiopia</v>
          </cell>
          <cell r="AG4" t="str">
            <v>ET</v>
          </cell>
        </row>
        <row r="5">
          <cell r="AC5" t="str">
            <v>AprET</v>
          </cell>
          <cell r="AD5">
            <v>1.9271948608137045E-2</v>
          </cell>
          <cell r="AE5">
            <v>0</v>
          </cell>
          <cell r="AF5" t="str">
            <v>Ethiopia</v>
          </cell>
          <cell r="AG5" t="str">
            <v>ET</v>
          </cell>
        </row>
        <row r="6">
          <cell r="AC6" t="str">
            <v>MayET</v>
          </cell>
          <cell r="AD6">
            <v>2.9978586723768741E-2</v>
          </cell>
          <cell r="AE6">
            <v>0</v>
          </cell>
          <cell r="AF6" t="str">
            <v>Ethiopia</v>
          </cell>
          <cell r="AG6" t="str">
            <v>ET</v>
          </cell>
        </row>
        <row r="7">
          <cell r="AC7" t="str">
            <v>JuneET</v>
          </cell>
          <cell r="AD7">
            <v>2.9978586723768744E-2</v>
          </cell>
          <cell r="AE7">
            <v>0</v>
          </cell>
          <cell r="AF7" t="str">
            <v>Ethiopia</v>
          </cell>
          <cell r="AG7" t="str">
            <v>ET</v>
          </cell>
        </row>
        <row r="8">
          <cell r="AC8" t="str">
            <v>JulyET</v>
          </cell>
          <cell r="AD8">
            <v>3.8543897216274096E-2</v>
          </cell>
          <cell r="AE8">
            <v>0</v>
          </cell>
          <cell r="AF8" t="str">
            <v>Ethiopia</v>
          </cell>
          <cell r="AG8" t="str">
            <v>ET</v>
          </cell>
        </row>
        <row r="9">
          <cell r="AC9" t="str">
            <v>AugET</v>
          </cell>
          <cell r="AD9">
            <v>6.852248394004283E-2</v>
          </cell>
          <cell r="AE9">
            <v>0</v>
          </cell>
          <cell r="AF9" t="str">
            <v>Ethiopia</v>
          </cell>
          <cell r="AG9" t="str">
            <v>ET</v>
          </cell>
        </row>
        <row r="10">
          <cell r="AC10" t="str">
            <v>SeptET</v>
          </cell>
          <cell r="AD10">
            <v>0.10706638115631693</v>
          </cell>
          <cell r="AE10">
            <v>0</v>
          </cell>
          <cell r="AF10" t="str">
            <v>Ethiopia</v>
          </cell>
          <cell r="AG10" t="str">
            <v>ET</v>
          </cell>
        </row>
        <row r="11">
          <cell r="AC11" t="str">
            <v>OctET</v>
          </cell>
          <cell r="AD11">
            <v>0.15417558886509636</v>
          </cell>
          <cell r="AE11">
            <v>0</v>
          </cell>
          <cell r="AF11" t="str">
            <v>Ethiopia</v>
          </cell>
          <cell r="AG11" t="str">
            <v>ET</v>
          </cell>
        </row>
        <row r="12">
          <cell r="AC12" t="str">
            <v>NovET</v>
          </cell>
          <cell r="AD12">
            <v>0.14561027837259102</v>
          </cell>
          <cell r="AE12">
            <v>0</v>
          </cell>
          <cell r="AF12" t="str">
            <v>Ethiopia</v>
          </cell>
          <cell r="AG12" t="str">
            <v>ET</v>
          </cell>
        </row>
        <row r="13">
          <cell r="AC13" t="str">
            <v>DecET</v>
          </cell>
          <cell r="AD13">
            <v>0.15417558886509636</v>
          </cell>
          <cell r="AE13">
            <v>0</v>
          </cell>
          <cell r="AF13" t="str">
            <v>Ethiopia</v>
          </cell>
          <cell r="AG13" t="str">
            <v>ET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C69AB-DADC-4271-9D50-4BD322CD7C10}">
  <dimension ref="A1:F13"/>
  <sheetViews>
    <sheetView workbookViewId="0">
      <selection activeCell="F14" sqref="F14"/>
    </sheetView>
  </sheetViews>
  <sheetFormatPr defaultRowHeight="14.5" x14ac:dyDescent="0.35"/>
  <cols>
    <col min="1" max="1" width="6.81640625" bestFit="1" customWidth="1"/>
    <col min="2" max="2" width="12.08984375" bestFit="1" customWidth="1"/>
    <col min="3" max="3" width="7.7265625" bestFit="1" customWidth="1"/>
    <col min="4" max="4" width="6.7265625" bestFit="1" customWidth="1"/>
    <col min="5" max="5" width="7.7265625" bestFit="1" customWidth="1"/>
    <col min="6" max="6" width="8.08984375" bestFit="1" customWidth="1"/>
  </cols>
  <sheetData>
    <row r="1" spans="1:6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 s="2">
        <f>IFERROR(VLOOKUP(_xlfn.CONCAT(A2,[1]RegionSelect!$C$2),'[1]Ssn Nutr'!$AC:$AG,2,FALSE),VLOOKUP(_xlfn.CONCAT(A2,"ET"),'[1]Ssn Nutr'!$AC:$AG,2,FALSE))</f>
        <v>0.16488222698072805</v>
      </c>
      <c r="C2" s="3">
        <f>IFERROR(VLOOKUP(_xlfn.CONCAT(A2,[1]RegionSelect!$C$2),'[1]Ssn TB'!$AY:$BD,2,FALSE),VLOOKUP(_xlfn.CONCAT(A2,"ET"),'[1]Ssn TB'!$AY:$BD,2,FALSE))</f>
        <v>8.2535106481912021E-2</v>
      </c>
      <c r="D2" s="2">
        <f>IFERROR(VLOOKUP(_xlfn.CONCAT(A2,[1]RegionSelect!$C$2),'[1]Ssn Births'!$B:$F,2,FALSE), VLOOKUP(_xlfn.CONCAT(A2,"ET"),'[1]Ssn Births'!$B:$F,2,FALSE))</f>
        <v>9.3468292987793397E-2</v>
      </c>
      <c r="E2" s="3">
        <f>IFERROR(VLOOKUP(_xlfn.CONCAT(A2,[1]RegionSelect!$C$2),'[1]Ssn Malaria'!$AR:$AV,2,FALSE), VLOOKUP(_xlfn.CONCAT(A2,"ETR"),'[1]Ssn Malaria'!$AR:$AV,2,FALSE))</f>
        <v>6.6936482067843195E-2</v>
      </c>
      <c r="F2" s="3">
        <f>IFERROR(VLOOKUP(_xlfn.CONCAT(A2,[1]RegionSelect!C2),'[1]Ssn Diarrhea'!B:G,2,FALSE),VLOOKUP(_xlfn.CONCAT(A2,"ET07"),'[1]Ssn Diarrhea'!B:G,2,FALSE))</f>
        <v>9.7892720259538907E-2</v>
      </c>
    </row>
    <row r="3" spans="1:6" x14ac:dyDescent="0.35">
      <c r="A3" t="s">
        <v>7</v>
      </c>
      <c r="B3" s="2">
        <f>IFERROR(VLOOKUP(_xlfn.CONCAT(A3,[1]RegionSelect!$C$2),'[1]Ssn Nutr'!$AC:$AG,2,FALSE),VLOOKUP(_xlfn.CONCAT(A3,"ET"),'[1]Ssn Nutr'!$AC:$AG,2,FALSE))</f>
        <v>6.852248394004283E-2</v>
      </c>
      <c r="C3" s="3">
        <f>IFERROR(VLOOKUP(_xlfn.CONCAT(A3,[1]RegionSelect!$C$2),'[1]Ssn TB'!$AY:$BD,2,FALSE),VLOOKUP(_xlfn.CONCAT(A3,"ET"),'[1]Ssn TB'!$AY:$BD,2,FALSE))</f>
        <v>8.6208499953501355E-2</v>
      </c>
      <c r="D3" s="2">
        <f>IFERROR(VLOOKUP(_xlfn.CONCAT(A3,[1]RegionSelect!$C$2),'[1]Ssn Births'!$B:$F,2,FALSE), VLOOKUP(_xlfn.CONCAT(A3,"ET"),'[1]Ssn Births'!$B:$F,2,FALSE))</f>
        <v>8.70935409593733E-2</v>
      </c>
      <c r="E3" s="3">
        <f>IFERROR(VLOOKUP(_xlfn.CONCAT(A3,[1]RegionSelect!$C$2),'[1]Ssn Malaria'!$AR:$AV,2,FALSE), VLOOKUP(_xlfn.CONCAT(A3,"ETR"),'[1]Ssn Malaria'!$AR:$AV,2,FALSE))</f>
        <v>6.4084654318813022E-2</v>
      </c>
      <c r="F3" s="3">
        <f>IFERROR(VLOOKUP(_xlfn.CONCAT(A3,[1]RegionSelect!C3),'[1]Ssn Diarrhea'!B:G,2,FALSE),VLOOKUP(_xlfn.CONCAT(A3,"ET07"),'[1]Ssn Diarrhea'!B:G,2,FALSE))</f>
        <v>0.11145199066061744</v>
      </c>
    </row>
    <row r="4" spans="1:6" x14ac:dyDescent="0.35">
      <c r="A4" t="s">
        <v>8</v>
      </c>
      <c r="B4" s="2">
        <f>IFERROR(VLOOKUP(_xlfn.CONCAT(A4,[1]RegionSelect!$C$2),'[1]Ssn Nutr'!$AC:$AG,2,FALSE),VLOOKUP(_xlfn.CONCAT(A4,"ET"),'[1]Ssn Nutr'!$AC:$AG,2,FALSE))</f>
        <v>1.9271948608137045E-2</v>
      </c>
      <c r="C4" s="3">
        <f>IFERROR(VLOOKUP(_xlfn.CONCAT(A4,[1]RegionSelect!$C$2),'[1]Ssn TB'!$AY:$BD,2,FALSE),VLOOKUP(_xlfn.CONCAT(A4,"ET"),'[1]Ssn TB'!$AY:$BD,2,FALSE))</f>
        <v>8.74639635450572E-2</v>
      </c>
      <c r="D4" s="2">
        <f>IFERROR(VLOOKUP(_xlfn.CONCAT(A4,[1]RegionSelect!$C$2),'[1]Ssn Births'!$B:$F,2,FALSE), VLOOKUP(_xlfn.CONCAT(A4,"ET"),'[1]Ssn Births'!$B:$F,2,FALSE))</f>
        <v>8.8412160129692496E-2</v>
      </c>
      <c r="E4" s="3">
        <f>IFERROR(VLOOKUP(_xlfn.CONCAT(A4,[1]RegionSelect!$C$2),'[1]Ssn Malaria'!$AR:$AV,2,FALSE), VLOOKUP(_xlfn.CONCAT(A4,"ETR"),'[1]Ssn Malaria'!$AR:$AV,2,FALSE))</f>
        <v>6.0600247743600254E-2</v>
      </c>
      <c r="F4" s="3">
        <f>IFERROR(VLOOKUP(_xlfn.CONCAT(A4,[1]RegionSelect!C4),'[1]Ssn Diarrhea'!B:G,2,FALSE),VLOOKUP(_xlfn.CONCAT(A4,"ET07"),'[1]Ssn Diarrhea'!B:G,2,FALSE))</f>
        <v>0.12678985220161312</v>
      </c>
    </row>
    <row r="5" spans="1:6" x14ac:dyDescent="0.35">
      <c r="A5" t="s">
        <v>9</v>
      </c>
      <c r="B5" s="2">
        <f>IFERROR(VLOOKUP(_xlfn.CONCAT(A5,[1]RegionSelect!$C$2),'[1]Ssn Nutr'!$AC:$AG,2,FALSE),VLOOKUP(_xlfn.CONCAT(A5,"ET"),'[1]Ssn Nutr'!$AC:$AG,2,FALSE))</f>
        <v>1.9271948608137045E-2</v>
      </c>
      <c r="C5" s="3">
        <f>IFERROR(VLOOKUP(_xlfn.CONCAT(A5,[1]RegionSelect!$C$2),'[1]Ssn TB'!$AY:$BD,2,FALSE),VLOOKUP(_xlfn.CONCAT(A5,"ET"),'[1]Ssn TB'!$AY:$BD,2,FALSE))</f>
        <v>8.871942713661303E-2</v>
      </c>
      <c r="D5" s="2">
        <f>IFERROR(VLOOKUP(_xlfn.CONCAT(A5,[1]RegionSelect!$C$2),'[1]Ssn Births'!$B:$F,2,FALSE), VLOOKUP(_xlfn.CONCAT(A5,"ET"),'[1]Ssn Births'!$B:$F,2,FALSE))</f>
        <v>8.4403739867652303E-2</v>
      </c>
      <c r="E5" s="3">
        <f>IFERROR(VLOOKUP(_xlfn.CONCAT(A5,[1]RegionSelect!$C$2),'[1]Ssn Malaria'!$AR:$AV,2,FALSE), VLOOKUP(_xlfn.CONCAT(A5,"ETR"),'[1]Ssn Malaria'!$AR:$AV,2,FALSE))</f>
        <v>6.0703878213611638E-2</v>
      </c>
      <c r="F5" s="3">
        <f>IFERROR(VLOOKUP(_xlfn.CONCAT(A5,[1]RegionSelect!C5),'[1]Ssn Diarrhea'!B:G,2,FALSE),VLOOKUP(_xlfn.CONCAT(A5,"ET07"),'[1]Ssn Diarrhea'!B:G,2,FALSE))</f>
        <v>0.11608174608550521</v>
      </c>
    </row>
    <row r="6" spans="1:6" x14ac:dyDescent="0.35">
      <c r="A6" t="s">
        <v>10</v>
      </c>
      <c r="B6" s="2">
        <f>IFERROR(VLOOKUP(_xlfn.CONCAT(A6,[1]RegionSelect!$C$2),'[1]Ssn Nutr'!$AC:$AG,2,FALSE),VLOOKUP(_xlfn.CONCAT(A6,"ET"),'[1]Ssn Nutr'!$AC:$AG,2,FALSE))</f>
        <v>2.9978586723768741E-2</v>
      </c>
      <c r="C6" s="3">
        <f>IFERROR(VLOOKUP(_xlfn.CONCAT(A6,[1]RegionSelect!$C$2),'[1]Ssn TB'!$AY:$BD,2,FALSE),VLOOKUP(_xlfn.CONCAT(A6,"ET"),'[1]Ssn TB'!$AY:$BD,2,FALSE))</f>
        <v>8.9974890728168888E-2</v>
      </c>
      <c r="D6" s="2">
        <f>IFERROR(VLOOKUP(_xlfn.CONCAT(A6,[1]RegionSelect!$C$2),'[1]Ssn Births'!$B:$F,2,FALSE), VLOOKUP(_xlfn.CONCAT(A6,"ET"),'[1]Ssn Births'!$B:$F,2,FALSE))</f>
        <v>8.8117442317258002E-2</v>
      </c>
      <c r="E6" s="3">
        <f>IFERROR(VLOOKUP(_xlfn.CONCAT(A6,[1]RegionSelect!$C$2),'[1]Ssn Malaria'!$AR:$AV,2,FALSE), VLOOKUP(_xlfn.CONCAT(A6,"ETR"),'[1]Ssn Malaria'!$AR:$AV,2,FALSE))</f>
        <v>6.4051402944234115E-2</v>
      </c>
      <c r="F6" s="3">
        <f>IFERROR(VLOOKUP(_xlfn.CONCAT(A6,[1]RegionSelect!C6),'[1]Ssn Diarrhea'!B:G,2,FALSE),VLOOKUP(_xlfn.CONCAT(A6,"ET07"),'[1]Ssn Diarrhea'!B:G,2,FALSE))</f>
        <v>9.710943265680623E-2</v>
      </c>
    </row>
    <row r="7" spans="1:6" x14ac:dyDescent="0.35">
      <c r="A7" t="s">
        <v>11</v>
      </c>
      <c r="B7" s="2">
        <f>IFERROR(VLOOKUP(_xlfn.CONCAT(A7,[1]RegionSelect!$C$2),'[1]Ssn Nutr'!$AC:$AG,2,FALSE),VLOOKUP(_xlfn.CONCAT(A7,"ET"),'[1]Ssn Nutr'!$AC:$AG,2,FALSE))</f>
        <v>2.9978586723768744E-2</v>
      </c>
      <c r="C7" s="3">
        <f>IFERROR(VLOOKUP(_xlfn.CONCAT(A7,[1]RegionSelect!$C$2),'[1]Ssn TB'!$AY:$BD,2,FALSE),VLOOKUP(_xlfn.CONCAT(A7,"ET"),'[1]Ssn TB'!$AY:$BD,2,FALSE))</f>
        <v>8.6766483771970618E-2</v>
      </c>
      <c r="D7" s="2">
        <f>IFERROR(VLOOKUP(_xlfn.CONCAT(A7,[1]RegionSelect!$C$2),'[1]Ssn Births'!$B:$F,2,FALSE), VLOOKUP(_xlfn.CONCAT(A7,"ET"),'[1]Ssn Births'!$B:$F,2,FALSE))</f>
        <v>8.6393880468918605E-2</v>
      </c>
      <c r="E7" s="3">
        <f>IFERROR(VLOOKUP(_xlfn.CONCAT(A7,[1]RegionSelect!$C$2),'[1]Ssn Malaria'!$AR:$AV,2,FALSE), VLOOKUP(_xlfn.CONCAT(A7,"ETR"),'[1]Ssn Malaria'!$AR:$AV,2,FALSE))</f>
        <v>7.8032799832215824E-2</v>
      </c>
      <c r="F7" s="3">
        <f>IFERROR(VLOOKUP(_xlfn.CONCAT(A7,[1]RegionSelect!C7),'[1]Ssn Diarrhea'!B:G,2,FALSE),VLOOKUP(_xlfn.CONCAT(A7,"ET07"),'[1]Ssn Diarrhea'!B:G,2,FALSE))</f>
        <v>7.3740198772910687E-2</v>
      </c>
    </row>
    <row r="8" spans="1:6" x14ac:dyDescent="0.35">
      <c r="A8" t="s">
        <v>12</v>
      </c>
      <c r="B8" s="2">
        <f>IFERROR(VLOOKUP(_xlfn.CONCAT(A8,[1]RegionSelect!$C$2),'[1]Ssn Nutr'!$AC:$AG,2,FALSE),VLOOKUP(_xlfn.CONCAT(A8,"ET"),'[1]Ssn Nutr'!$AC:$AG,2,FALSE))</f>
        <v>3.8543897216274096E-2</v>
      </c>
      <c r="C8" s="3">
        <f>IFERROR(VLOOKUP(_xlfn.CONCAT(A8,[1]RegionSelect!$C$2),'[1]Ssn TB'!$AY:$BD,2,FALSE),VLOOKUP(_xlfn.CONCAT(A8,"ET"),'[1]Ssn TB'!$AY:$BD,2,FALSE))</f>
        <v>8.3558076815772347E-2</v>
      </c>
      <c r="D8" s="2">
        <f>IFERROR(VLOOKUP(_xlfn.CONCAT(A8,[1]RegionSelect!$C$2),'[1]Ssn Births'!$B:$F,2,FALSE), VLOOKUP(_xlfn.CONCAT(A8,"ET"),'[1]Ssn Births'!$B:$F,2,FALSE))</f>
        <v>8.5205006727096494E-2</v>
      </c>
      <c r="E8" s="3">
        <f>IFERROR(VLOOKUP(_xlfn.CONCAT(A8,[1]RegionSelect!$C$2),'[1]Ssn Malaria'!$AR:$AV,2,FALSE), VLOOKUP(_xlfn.CONCAT(A8,"ETR"),'[1]Ssn Malaria'!$AR:$AV,2,FALSE))</f>
        <v>9.129394265165322E-2</v>
      </c>
      <c r="F8" s="3">
        <f>IFERROR(VLOOKUP(_xlfn.CONCAT(A8,[1]RegionSelect!C8),'[1]Ssn Diarrhea'!B:G,2,FALSE),VLOOKUP(_xlfn.CONCAT(A8,"ET07"),'[1]Ssn Diarrhea'!B:G,2,FALSE))</f>
        <v>5.6152135281385754E-2</v>
      </c>
    </row>
    <row r="9" spans="1:6" x14ac:dyDescent="0.35">
      <c r="A9" t="s">
        <v>13</v>
      </c>
      <c r="B9" s="2">
        <f>IFERROR(VLOOKUP(_xlfn.CONCAT(A9,[1]RegionSelect!$C$2),'[1]Ssn Nutr'!$AC:$AG,2,FALSE),VLOOKUP(_xlfn.CONCAT(A9,"ET"),'[1]Ssn Nutr'!$AC:$AG,2,FALSE))</f>
        <v>6.852248394004283E-2</v>
      </c>
      <c r="C9" s="3">
        <f>IFERROR(VLOOKUP(_xlfn.CONCAT(A9,[1]RegionSelect!$C$2),'[1]Ssn TB'!$AY:$BD,2,FALSE),VLOOKUP(_xlfn.CONCAT(A9,"ET"),'[1]Ssn TB'!$AY:$BD,2,FALSE))</f>
        <v>8.0349669859574077E-2</v>
      </c>
      <c r="D9" s="2">
        <f>IFERROR(VLOOKUP(_xlfn.CONCAT(A9,[1]RegionSelect!$C$2),'[1]Ssn Births'!$B:$F,2,FALSE), VLOOKUP(_xlfn.CONCAT(A9,"ET"),'[1]Ssn Births'!$B:$F,2,FALSE))</f>
        <v>9.1867766222212294E-2</v>
      </c>
      <c r="E9" s="3">
        <f>IFERROR(VLOOKUP(_xlfn.CONCAT(A9,[1]RegionSelect!$C$2),'[1]Ssn Malaria'!$AR:$AV,2,FALSE), VLOOKUP(_xlfn.CONCAT(A9,"ETR"),'[1]Ssn Malaria'!$AR:$AV,2,FALSE))</f>
        <v>7.2674867820140321E-2</v>
      </c>
      <c r="F9" s="3">
        <f>IFERROR(VLOOKUP(_xlfn.CONCAT(A9,[1]RegionSelect!C9),'[1]Ssn Diarrhea'!B:G,2,FALSE),VLOOKUP(_xlfn.CONCAT(A9,"ET07"),'[1]Ssn Diarrhea'!B:G,2,FALSE))</f>
        <v>5.7572990687490763E-2</v>
      </c>
    </row>
    <row r="10" spans="1:6" x14ac:dyDescent="0.35">
      <c r="A10" t="s">
        <v>14</v>
      </c>
      <c r="B10" s="2">
        <f>IFERROR(VLOOKUP(_xlfn.CONCAT(A10,[1]RegionSelect!$C$2),'[1]Ssn Nutr'!$AC:$AG,2,FALSE),VLOOKUP(_xlfn.CONCAT(A10,"ET"),'[1]Ssn Nutr'!$AC:$AG,2,FALSE))</f>
        <v>0.10706638115631693</v>
      </c>
      <c r="C10" s="3">
        <f>IFERROR(VLOOKUP(_xlfn.CONCAT(A10,[1]RegionSelect!$C$2),'[1]Ssn TB'!$AY:$BD,2,FALSE),VLOOKUP(_xlfn.CONCAT(A10,"ET"),'[1]Ssn TB'!$AY:$BD,2,FALSE))</f>
        <v>7.9233702222635552E-2</v>
      </c>
      <c r="D10" s="2">
        <f>IFERROR(VLOOKUP(_xlfn.CONCAT(A10,[1]RegionSelect!$C$2),'[1]Ssn Births'!$B:$F,2,FALSE), VLOOKUP(_xlfn.CONCAT(A10,"ET"),'[1]Ssn Births'!$B:$F,2,FALSE))</f>
        <v>8.3208753466405896E-2</v>
      </c>
      <c r="E10" s="3">
        <f>IFERROR(VLOOKUP(_xlfn.CONCAT(A10,[1]RegionSelect!$C$2),'[1]Ssn Malaria'!$AR:$AV,2,FALSE), VLOOKUP(_xlfn.CONCAT(A10,"ETR"),'[1]Ssn Malaria'!$AR:$AV,2,FALSE))</f>
        <v>9.393164701025386E-2</v>
      </c>
      <c r="F10" s="3">
        <f>IFERROR(VLOOKUP(_xlfn.CONCAT(A10,[1]RegionSelect!C10),'[1]Ssn Diarrhea'!B:G,2,FALSE),VLOOKUP(_xlfn.CONCAT(A10,"ET07"),'[1]Ssn Diarrhea'!B:G,2,FALSE))</f>
        <v>5.5517049192932967E-2</v>
      </c>
    </row>
    <row r="11" spans="1:6" x14ac:dyDescent="0.35">
      <c r="A11" t="s">
        <v>15</v>
      </c>
      <c r="B11" s="2">
        <f>IFERROR(VLOOKUP(_xlfn.CONCAT(A11,[1]RegionSelect!$C$2),'[1]Ssn Nutr'!$AC:$AG,2,FALSE),VLOOKUP(_xlfn.CONCAT(A11,"ET"),'[1]Ssn Nutr'!$AC:$AG,2,FALSE))</f>
        <v>0.15417558886509636</v>
      </c>
      <c r="C11" s="3">
        <f>IFERROR(VLOOKUP(_xlfn.CONCAT(A11,[1]RegionSelect!$C$2),'[1]Ssn TB'!$AY:$BD,2,FALSE),VLOOKUP(_xlfn.CONCAT(A11,"ET"),'[1]Ssn TB'!$AY:$BD,2,FALSE))</f>
        <v>7.8117734585697027E-2</v>
      </c>
      <c r="D11" s="2">
        <f>IFERROR(VLOOKUP(_xlfn.CONCAT(A11,[1]RegionSelect!$C$2),'[1]Ssn Births'!$B:$F,2,FALSE), VLOOKUP(_xlfn.CONCAT(A11,"ET"),'[1]Ssn Births'!$B:$F,2,FALSE))</f>
        <v>7.3805667224914301E-2</v>
      </c>
      <c r="E11" s="3">
        <f>IFERROR(VLOOKUP(_xlfn.CONCAT(A11,[1]RegionSelect!$C$2),'[1]Ssn Malaria'!$AR:$AV,2,FALSE), VLOOKUP(_xlfn.CONCAT(A11,"ETR"),'[1]Ssn Malaria'!$AR:$AV,2,FALSE))</f>
        <v>0.1277403545528342</v>
      </c>
      <c r="F11" s="3">
        <f>IFERROR(VLOOKUP(_xlfn.CONCAT(A11,[1]RegionSelect!C11),'[1]Ssn Diarrhea'!B:G,2,FALSE),VLOOKUP(_xlfn.CONCAT(A11,"ET07"),'[1]Ssn Diarrhea'!B:G,2,FALSE))</f>
        <v>5.6351548258912781E-2</v>
      </c>
    </row>
    <row r="12" spans="1:6" x14ac:dyDescent="0.35">
      <c r="A12" t="s">
        <v>16</v>
      </c>
      <c r="B12" s="2">
        <f>IFERROR(VLOOKUP(_xlfn.CONCAT(A12,[1]RegionSelect!$C$2),'[1]Ssn Nutr'!$AC:$AG,2,FALSE),VLOOKUP(_xlfn.CONCAT(A12,"ET"),'[1]Ssn Nutr'!$AC:$AG,2,FALSE))</f>
        <v>0.14561027837259102</v>
      </c>
      <c r="C12" s="3">
        <f>IFERROR(VLOOKUP(_xlfn.CONCAT(A12,[1]RegionSelect!$C$2),'[1]Ssn TB'!$AY:$BD,2,FALSE),VLOOKUP(_xlfn.CONCAT(A12,"ET"),'[1]Ssn TB'!$AY:$BD,2,FALSE))</f>
        <v>7.7001766948758502E-2</v>
      </c>
      <c r="D12" s="2">
        <f>IFERROR(VLOOKUP(_xlfn.CONCAT(A12,[1]RegionSelect!$C$2),'[1]Ssn Births'!$B:$F,2,FALSE), VLOOKUP(_xlfn.CONCAT(A12,"ET"),'[1]Ssn Births'!$B:$F,2,FALSE))</f>
        <v>7.5192895334018697E-2</v>
      </c>
      <c r="E12" s="3">
        <f>IFERROR(VLOOKUP(_xlfn.CONCAT(A12,[1]RegionSelect!$C$2),'[1]Ssn Malaria'!$AR:$AV,2,FALSE), VLOOKUP(_xlfn.CONCAT(A12,"ETR"),'[1]Ssn Malaria'!$AR:$AV,2,FALSE))</f>
        <v>0.13255239757366111</v>
      </c>
      <c r="F12" s="3">
        <f>IFERROR(VLOOKUP(_xlfn.CONCAT(A12,[1]RegionSelect!C12),'[1]Ssn Diarrhea'!B:G,2,FALSE),VLOOKUP(_xlfn.CONCAT(A12,"ET07"),'[1]Ssn Diarrhea'!B:G,2,FALSE))</f>
        <v>6.8327289554465973E-2</v>
      </c>
    </row>
    <row r="13" spans="1:6" x14ac:dyDescent="0.35">
      <c r="A13" t="s">
        <v>17</v>
      </c>
      <c r="B13" s="2">
        <f>IFERROR(VLOOKUP(_xlfn.CONCAT(A13,[1]RegionSelect!$C$2),'[1]Ssn Nutr'!$AC:$AG,2,FALSE),VLOOKUP(_xlfn.CONCAT(A13,"ET"),'[1]Ssn Nutr'!$AC:$AG,2,FALSE))</f>
        <v>0.15417558886509636</v>
      </c>
      <c r="C13" s="3">
        <f>IFERROR(VLOOKUP(_xlfn.CONCAT(A13,[1]RegionSelect!$C$2),'[1]Ssn TB'!$AY:$BD,2,FALSE),VLOOKUP(_xlfn.CONCAT(A13,"ET"),'[1]Ssn TB'!$AY:$BD,2,FALSE))</f>
        <v>8.0070677950339453E-2</v>
      </c>
      <c r="D13" s="2">
        <f>IFERROR(VLOOKUP(_xlfn.CONCAT(A13,[1]RegionSelect!$C$2),'[1]Ssn Births'!$B:$F,2,FALSE), VLOOKUP(_xlfn.CONCAT(A13,"ET"),'[1]Ssn Births'!$B:$F,2,FALSE))</f>
        <v>6.2830854294664104E-2</v>
      </c>
      <c r="E13" s="3">
        <f>IFERROR(VLOOKUP(_xlfn.CONCAT(A13,[1]RegionSelect!$C$2),'[1]Ssn Malaria'!$AR:$AV,2,FALSE), VLOOKUP(_xlfn.CONCAT(A13,"ETR"),'[1]Ssn Malaria'!$AR:$AV,2,FALSE))</f>
        <v>8.7397325271139303E-2</v>
      </c>
      <c r="F13" s="3">
        <f>IFERROR(VLOOKUP(_xlfn.CONCAT(A13,[1]RegionSelect!C13),'[1]Ssn Diarrhea'!B:G,2,FALSE),VLOOKUP(_xlfn.CONCAT(A13,"ET07"),'[1]Ssn Diarrhea'!B:G,2,FALSE))</f>
        <v>8.3013046387820241E-2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F5554-3BA4-46F6-B5C6-F7E042EE5330}">
  <dimension ref="A1:AA225"/>
  <sheetViews>
    <sheetView tabSelected="1" workbookViewId="0">
      <selection activeCell="AE7" sqref="AE7"/>
    </sheetView>
  </sheetViews>
  <sheetFormatPr defaultRowHeight="14.5" x14ac:dyDescent="0.35"/>
  <cols>
    <col min="26" max="26" width="248.6328125" bestFit="1" customWidth="1"/>
  </cols>
  <sheetData>
    <row r="1" spans="1:27" ht="43.5" x14ac:dyDescent="0.35">
      <c r="A1" s="56" t="s">
        <v>18</v>
      </c>
      <c r="B1" s="56"/>
      <c r="C1" s="56"/>
      <c r="D1" s="56"/>
      <c r="E1" s="4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6" t="s">
        <v>24</v>
      </c>
      <c r="K1" s="4" t="s">
        <v>25</v>
      </c>
      <c r="L1" s="5" t="s">
        <v>26</v>
      </c>
      <c r="M1" s="7" t="s">
        <v>27</v>
      </c>
      <c r="N1" s="8" t="s">
        <v>28</v>
      </c>
      <c r="O1" s="9" t="s">
        <v>29</v>
      </c>
      <c r="P1" s="8" t="s">
        <v>30</v>
      </c>
      <c r="Q1" s="10" t="s">
        <v>31</v>
      </c>
      <c r="R1" s="10" t="s">
        <v>32</v>
      </c>
      <c r="S1" s="10" t="s">
        <v>33</v>
      </c>
      <c r="T1" s="8" t="s">
        <v>34</v>
      </c>
      <c r="U1" s="8" t="s">
        <v>35</v>
      </c>
      <c r="V1" s="11" t="s">
        <v>36</v>
      </c>
      <c r="W1" s="8" t="s">
        <v>37</v>
      </c>
      <c r="X1" s="8" t="s">
        <v>38</v>
      </c>
      <c r="Y1" s="8" t="s">
        <v>39</v>
      </c>
      <c r="Z1" s="8" t="s">
        <v>40</v>
      </c>
      <c r="AA1" s="12" t="s">
        <v>41</v>
      </c>
    </row>
    <row r="2" spans="1:27" x14ac:dyDescent="0.35">
      <c r="A2" t="s">
        <v>42</v>
      </c>
      <c r="B2" t="s">
        <v>43</v>
      </c>
      <c r="C2" s="13" t="s">
        <v>44</v>
      </c>
      <c r="D2" s="14">
        <v>1</v>
      </c>
      <c r="E2" s="15" t="s">
        <v>45</v>
      </c>
      <c r="F2" t="s">
        <v>46</v>
      </c>
      <c r="G2" t="s">
        <v>47</v>
      </c>
      <c r="H2" t="s">
        <v>48</v>
      </c>
      <c r="I2" t="s">
        <v>49</v>
      </c>
      <c r="J2" s="16" t="s">
        <v>50</v>
      </c>
      <c r="K2" s="15" t="s">
        <v>51</v>
      </c>
      <c r="L2" t="s">
        <v>51</v>
      </c>
      <c r="M2" s="16" t="s">
        <v>51</v>
      </c>
      <c r="N2" t="str">
        <f>#REF!</f>
        <v>Ethiopia</v>
      </c>
      <c r="O2" s="17">
        <v>1</v>
      </c>
      <c r="P2" t="s">
        <v>52</v>
      </c>
      <c r="S2" s="18">
        <v>1</v>
      </c>
      <c r="T2">
        <v>4</v>
      </c>
      <c r="V2" s="19">
        <v>10</v>
      </c>
    </row>
    <row r="3" spans="1:27" x14ac:dyDescent="0.35">
      <c r="A3" t="s">
        <v>42</v>
      </c>
      <c r="B3" t="s">
        <v>43</v>
      </c>
      <c r="C3" s="13" t="s">
        <v>44</v>
      </c>
      <c r="D3" s="14">
        <v>2</v>
      </c>
      <c r="E3" s="15" t="s">
        <v>53</v>
      </c>
      <c r="F3" t="s">
        <v>54</v>
      </c>
      <c r="G3" t="s">
        <v>47</v>
      </c>
      <c r="H3" t="s">
        <v>48</v>
      </c>
      <c r="I3" t="s">
        <v>49</v>
      </c>
      <c r="J3" s="16" t="s">
        <v>50</v>
      </c>
      <c r="K3" s="15" t="s">
        <v>51</v>
      </c>
      <c r="L3" t="s">
        <v>51</v>
      </c>
      <c r="M3" s="16" t="s">
        <v>55</v>
      </c>
      <c r="N3" t="str">
        <f>#REF!</f>
        <v>Ethiopia</v>
      </c>
      <c r="O3" s="17">
        <v>1</v>
      </c>
      <c r="P3" t="s">
        <v>52</v>
      </c>
      <c r="S3" s="18">
        <v>1</v>
      </c>
      <c r="T3">
        <v>1</v>
      </c>
      <c r="V3" s="20">
        <v>15</v>
      </c>
      <c r="Y3" t="s">
        <v>51</v>
      </c>
    </row>
    <row r="4" spans="1:27" x14ac:dyDescent="0.35">
      <c r="A4" t="s">
        <v>42</v>
      </c>
      <c r="B4" t="s">
        <v>43</v>
      </c>
      <c r="C4" s="13" t="s">
        <v>56</v>
      </c>
      <c r="D4" s="14">
        <v>3</v>
      </c>
      <c r="E4" s="15" t="s">
        <v>57</v>
      </c>
      <c r="F4" t="s">
        <v>58</v>
      </c>
      <c r="G4" t="s">
        <v>47</v>
      </c>
      <c r="H4" t="s">
        <v>59</v>
      </c>
      <c r="I4" t="s">
        <v>49</v>
      </c>
      <c r="J4" s="16" t="s">
        <v>50</v>
      </c>
      <c r="K4" s="15" t="s">
        <v>51</v>
      </c>
      <c r="L4" t="s">
        <v>55</v>
      </c>
      <c r="M4" s="16" t="s">
        <v>55</v>
      </c>
      <c r="N4" t="str">
        <f>#REF!</f>
        <v>Ethiopia</v>
      </c>
      <c r="O4" s="17">
        <v>1</v>
      </c>
      <c r="P4" t="s">
        <v>52</v>
      </c>
      <c r="S4" s="18">
        <v>1</v>
      </c>
      <c r="T4">
        <v>1</v>
      </c>
      <c r="V4" s="19">
        <v>15</v>
      </c>
    </row>
    <row r="5" spans="1:27" x14ac:dyDescent="0.35">
      <c r="A5" t="s">
        <v>42</v>
      </c>
      <c r="B5" t="s">
        <v>43</v>
      </c>
      <c r="C5" s="13" t="s">
        <v>56</v>
      </c>
      <c r="D5" s="14">
        <v>4</v>
      </c>
      <c r="E5" s="15" t="s">
        <v>60</v>
      </c>
      <c r="F5" t="s">
        <v>61</v>
      </c>
      <c r="G5" t="s">
        <v>47</v>
      </c>
      <c r="H5" t="s">
        <v>59</v>
      </c>
      <c r="I5" t="s">
        <v>49</v>
      </c>
      <c r="J5" s="16" t="s">
        <v>50</v>
      </c>
      <c r="K5" s="15" t="s">
        <v>51</v>
      </c>
      <c r="L5" t="s">
        <v>55</v>
      </c>
      <c r="M5" s="16" t="s">
        <v>55</v>
      </c>
      <c r="N5" t="str">
        <f>#REF!</f>
        <v>Ethiopia</v>
      </c>
      <c r="O5" s="17">
        <v>1</v>
      </c>
      <c r="P5" t="s">
        <v>52</v>
      </c>
      <c r="S5" s="18">
        <v>1</v>
      </c>
      <c r="T5">
        <v>1</v>
      </c>
      <c r="V5" s="19">
        <v>60</v>
      </c>
      <c r="Y5" t="s">
        <v>51</v>
      </c>
      <c r="Z5" t="s">
        <v>62</v>
      </c>
    </row>
    <row r="6" spans="1:27" x14ac:dyDescent="0.35">
      <c r="A6" t="s">
        <v>42</v>
      </c>
      <c r="B6" t="s">
        <v>43</v>
      </c>
      <c r="C6" s="13" t="s">
        <v>56</v>
      </c>
      <c r="D6" s="14">
        <v>5</v>
      </c>
      <c r="E6" s="15" t="s">
        <v>63</v>
      </c>
      <c r="F6" t="s">
        <v>64</v>
      </c>
      <c r="G6" t="s">
        <v>47</v>
      </c>
      <c r="H6" t="s">
        <v>59</v>
      </c>
      <c r="I6" t="s">
        <v>49</v>
      </c>
      <c r="J6" s="16" t="s">
        <v>50</v>
      </c>
      <c r="K6" s="15" t="s">
        <v>51</v>
      </c>
      <c r="L6" t="s">
        <v>55</v>
      </c>
      <c r="M6" s="16" t="s">
        <v>55</v>
      </c>
      <c r="N6" t="str">
        <f>#REF!</f>
        <v>Ethiopia</v>
      </c>
      <c r="O6" s="21">
        <f>IFERROR(VLOOKUP(_xlfn.CONCAT(AA6,#REF!),#REF!,13,FALSE),VLOOKUP(_xlfn.CONCAT(AA6,"ET"),#REF!,13,FALSE))</f>
        <v>0.1902111301461854</v>
      </c>
      <c r="P6" t="s">
        <v>65</v>
      </c>
      <c r="S6" s="18">
        <v>1</v>
      </c>
      <c r="T6">
        <v>1</v>
      </c>
      <c r="V6" s="19">
        <v>30</v>
      </c>
      <c r="Y6" t="s">
        <v>51</v>
      </c>
      <c r="Z6" s="22" t="s">
        <v>66</v>
      </c>
      <c r="AA6" t="s">
        <v>67</v>
      </c>
    </row>
    <row r="7" spans="1:27" x14ac:dyDescent="0.35">
      <c r="A7" t="s">
        <v>42</v>
      </c>
      <c r="B7" t="s">
        <v>43</v>
      </c>
      <c r="C7" s="13" t="s">
        <v>56</v>
      </c>
      <c r="D7" s="14">
        <v>6</v>
      </c>
      <c r="E7" s="15" t="s">
        <v>68</v>
      </c>
      <c r="F7" t="s">
        <v>69</v>
      </c>
      <c r="G7" t="s">
        <v>47</v>
      </c>
      <c r="H7" t="s">
        <v>48</v>
      </c>
      <c r="I7" t="s">
        <v>49</v>
      </c>
      <c r="J7" s="16" t="s">
        <v>50</v>
      </c>
      <c r="K7" s="15" t="s">
        <v>51</v>
      </c>
      <c r="L7" t="s">
        <v>55</v>
      </c>
      <c r="M7" s="16" t="s">
        <v>55</v>
      </c>
      <c r="N7" t="str">
        <f>#REF!</f>
        <v>Ethiopia</v>
      </c>
      <c r="O7" s="23"/>
      <c r="P7" t="s">
        <v>65</v>
      </c>
      <c r="S7" s="18">
        <v>1</v>
      </c>
      <c r="T7">
        <v>1</v>
      </c>
      <c r="V7" s="19">
        <v>0</v>
      </c>
      <c r="Z7" t="s">
        <v>70</v>
      </c>
    </row>
    <row r="8" spans="1:27" x14ac:dyDescent="0.35">
      <c r="A8" t="s">
        <v>42</v>
      </c>
      <c r="B8" t="s">
        <v>43</v>
      </c>
      <c r="C8" s="13" t="s">
        <v>71</v>
      </c>
      <c r="D8" s="14">
        <v>7</v>
      </c>
      <c r="E8" s="15" t="s">
        <v>72</v>
      </c>
      <c r="F8" t="s">
        <v>73</v>
      </c>
      <c r="G8" t="s">
        <v>47</v>
      </c>
      <c r="H8" t="s">
        <v>48</v>
      </c>
      <c r="I8" t="s">
        <v>49</v>
      </c>
      <c r="J8" s="16" t="s">
        <v>50</v>
      </c>
      <c r="K8" s="15" t="s">
        <v>51</v>
      </c>
      <c r="L8" t="s">
        <v>51</v>
      </c>
      <c r="M8" s="16" t="s">
        <v>51</v>
      </c>
      <c r="N8" t="str">
        <f>#REF!</f>
        <v>Ethiopia</v>
      </c>
      <c r="O8" s="17">
        <v>1</v>
      </c>
      <c r="P8" t="s">
        <v>52</v>
      </c>
      <c r="S8" s="18">
        <v>1</v>
      </c>
      <c r="T8">
        <v>2</v>
      </c>
      <c r="V8" s="19">
        <v>60</v>
      </c>
    </row>
    <row r="9" spans="1:27" x14ac:dyDescent="0.35">
      <c r="A9" t="s">
        <v>42</v>
      </c>
      <c r="B9" t="s">
        <v>43</v>
      </c>
      <c r="C9" s="13" t="s">
        <v>71</v>
      </c>
      <c r="D9" s="14">
        <v>8</v>
      </c>
      <c r="E9" s="15" t="s">
        <v>74</v>
      </c>
      <c r="F9" t="s">
        <v>75</v>
      </c>
      <c r="G9" t="s">
        <v>47</v>
      </c>
      <c r="H9" t="s">
        <v>59</v>
      </c>
      <c r="I9" t="s">
        <v>49</v>
      </c>
      <c r="J9" s="16" t="s">
        <v>50</v>
      </c>
      <c r="K9" s="15" t="s">
        <v>51</v>
      </c>
      <c r="L9" t="s">
        <v>55</v>
      </c>
      <c r="M9" s="16" t="s">
        <v>55</v>
      </c>
      <c r="N9" s="24" t="str">
        <f>#REF!</f>
        <v>Ethiopia</v>
      </c>
      <c r="O9" s="21">
        <f>IFERROR(VLOOKUP(_xlfn.CONCAT(AA9,#REF!),#REF!,13,FALSE),VLOOKUP(_xlfn.CONCAT(AA9,"ET"),#REF!,13,FALSE))</f>
        <v>0.14810000000000001</v>
      </c>
      <c r="P9" t="s">
        <v>65</v>
      </c>
      <c r="R9" t="s">
        <v>76</v>
      </c>
      <c r="S9" s="25">
        <v>1</v>
      </c>
      <c r="T9">
        <v>1</v>
      </c>
      <c r="V9" s="19">
        <f>7*60</f>
        <v>420</v>
      </c>
      <c r="Y9" t="s">
        <v>51</v>
      </c>
      <c r="Z9" t="s">
        <v>77</v>
      </c>
      <c r="AA9" t="s">
        <v>78</v>
      </c>
    </row>
    <row r="10" spans="1:27" x14ac:dyDescent="0.35">
      <c r="A10" t="s">
        <v>42</v>
      </c>
      <c r="B10" t="s">
        <v>43</v>
      </c>
      <c r="C10" s="13" t="s">
        <v>71</v>
      </c>
      <c r="D10" s="14">
        <v>9</v>
      </c>
      <c r="E10" s="15" t="s">
        <v>79</v>
      </c>
      <c r="F10" t="s">
        <v>80</v>
      </c>
      <c r="G10" t="s">
        <v>47</v>
      </c>
      <c r="H10" t="s">
        <v>59</v>
      </c>
      <c r="I10" t="s">
        <v>49</v>
      </c>
      <c r="J10" s="16" t="s">
        <v>50</v>
      </c>
      <c r="K10" s="15" t="s">
        <v>51</v>
      </c>
      <c r="L10" t="s">
        <v>51</v>
      </c>
      <c r="M10" s="16" t="s">
        <v>55</v>
      </c>
      <c r="N10" t="str">
        <f>#REF!</f>
        <v>Ethiopia</v>
      </c>
      <c r="O10" s="21">
        <f>IFERROR(VLOOKUP(_xlfn.CONCAT(AA10,#REF!),#REF!,13,FALSE),VLOOKUP(_xlfn.CONCAT(AA10,"ET"),#REF!,13,FALSE))</f>
        <v>9.5000000000000001E-2</v>
      </c>
      <c r="P10" t="s">
        <v>65</v>
      </c>
      <c r="S10" s="25">
        <v>1</v>
      </c>
      <c r="T10">
        <v>3</v>
      </c>
      <c r="V10" s="19">
        <v>10</v>
      </c>
      <c r="Y10" t="s">
        <v>51</v>
      </c>
      <c r="Z10" t="s">
        <v>81</v>
      </c>
      <c r="AA10" t="s">
        <v>82</v>
      </c>
    </row>
    <row r="11" spans="1:27" x14ac:dyDescent="0.35">
      <c r="A11" t="s">
        <v>42</v>
      </c>
      <c r="B11" t="s">
        <v>43</v>
      </c>
      <c r="C11" s="13" t="s">
        <v>71</v>
      </c>
      <c r="D11" s="14">
        <v>10</v>
      </c>
      <c r="E11" s="15" t="s">
        <v>83</v>
      </c>
      <c r="F11" t="s">
        <v>84</v>
      </c>
      <c r="G11" t="s">
        <v>47</v>
      </c>
      <c r="H11" t="s">
        <v>59</v>
      </c>
      <c r="I11" t="s">
        <v>49</v>
      </c>
      <c r="J11" s="16" t="s">
        <v>50</v>
      </c>
      <c r="K11" s="15" t="s">
        <v>51</v>
      </c>
      <c r="L11" t="s">
        <v>55</v>
      </c>
      <c r="M11" s="16" t="s">
        <v>55</v>
      </c>
      <c r="N11" t="str">
        <f>#REF!</f>
        <v>Ethiopia</v>
      </c>
      <c r="O11" s="21">
        <f>IFERROR(VLOOKUP(_xlfn.CONCAT(AA11,#REF!),#REF!,13,FALSE),VLOOKUP(_xlfn.CONCAT(AA11,"ET"),#REF!,13,FALSE))</f>
        <v>8.2400000000000001E-2</v>
      </c>
      <c r="P11" t="s">
        <v>65</v>
      </c>
      <c r="R11" t="s">
        <v>76</v>
      </c>
      <c r="S11" s="25">
        <v>1</v>
      </c>
      <c r="T11">
        <v>3</v>
      </c>
      <c r="V11" s="19">
        <v>60</v>
      </c>
      <c r="Y11" t="s">
        <v>51</v>
      </c>
      <c r="Z11" t="s">
        <v>85</v>
      </c>
      <c r="AA11" t="s">
        <v>86</v>
      </c>
    </row>
    <row r="12" spans="1:27" x14ac:dyDescent="0.35">
      <c r="A12" t="s">
        <v>42</v>
      </c>
      <c r="B12" t="s">
        <v>43</v>
      </c>
      <c r="C12" s="13" t="s">
        <v>71</v>
      </c>
      <c r="D12" s="14">
        <v>11</v>
      </c>
      <c r="E12" s="15" t="s">
        <v>87</v>
      </c>
      <c r="F12" t="s">
        <v>88</v>
      </c>
      <c r="G12" t="s">
        <v>47</v>
      </c>
      <c r="H12" t="s">
        <v>48</v>
      </c>
      <c r="I12" t="s">
        <v>49</v>
      </c>
      <c r="J12" s="16" t="s">
        <v>50</v>
      </c>
      <c r="K12" s="15" t="s">
        <v>51</v>
      </c>
      <c r="L12" t="s">
        <v>51</v>
      </c>
      <c r="M12" s="16" t="s">
        <v>55</v>
      </c>
      <c r="N12" t="str">
        <f>#REF!</f>
        <v>Ethiopia</v>
      </c>
      <c r="O12" s="26">
        <f>O11</f>
        <v>8.2400000000000001E-2</v>
      </c>
      <c r="P12" t="s">
        <v>65</v>
      </c>
      <c r="R12" t="s">
        <v>76</v>
      </c>
      <c r="S12" s="18">
        <f>S11</f>
        <v>1</v>
      </c>
      <c r="T12">
        <v>1</v>
      </c>
      <c r="V12" s="19">
        <v>10</v>
      </c>
      <c r="Y12" t="s">
        <v>51</v>
      </c>
      <c r="Z12" t="s">
        <v>89</v>
      </c>
      <c r="AA12" t="s">
        <v>86</v>
      </c>
    </row>
    <row r="13" spans="1:27" x14ac:dyDescent="0.35">
      <c r="A13" t="s">
        <v>42</v>
      </c>
      <c r="B13" t="s">
        <v>43</v>
      </c>
      <c r="C13" s="13" t="s">
        <v>90</v>
      </c>
      <c r="D13" s="14">
        <v>12</v>
      </c>
      <c r="E13" s="15" t="s">
        <v>91</v>
      </c>
      <c r="F13" t="s">
        <v>92</v>
      </c>
      <c r="G13" t="s">
        <v>93</v>
      </c>
      <c r="H13" t="s">
        <v>94</v>
      </c>
      <c r="I13" t="s">
        <v>55</v>
      </c>
      <c r="J13" s="16" t="s">
        <v>55</v>
      </c>
      <c r="K13" s="15" t="s">
        <v>51</v>
      </c>
      <c r="L13" t="s">
        <v>51</v>
      </c>
      <c r="M13" s="16" t="s">
        <v>51</v>
      </c>
      <c r="N13" t="str">
        <f>#REF!</f>
        <v>Ethiopia</v>
      </c>
      <c r="O13" s="17"/>
      <c r="P13" s="17" t="s">
        <v>55</v>
      </c>
      <c r="Q13" s="17"/>
      <c r="R13" s="17"/>
      <c r="S13" s="17"/>
      <c r="T13" s="17"/>
      <c r="U13" s="17"/>
      <c r="V13" s="19"/>
      <c r="W13" s="17"/>
      <c r="X13" s="17"/>
      <c r="Y13" t="s">
        <v>51</v>
      </c>
      <c r="Z13" t="s">
        <v>95</v>
      </c>
    </row>
    <row r="14" spans="1:27" x14ac:dyDescent="0.35">
      <c r="A14" t="s">
        <v>42</v>
      </c>
      <c r="B14" t="s">
        <v>43</v>
      </c>
      <c r="C14" s="13" t="s">
        <v>90</v>
      </c>
      <c r="D14" s="14">
        <v>13</v>
      </c>
      <c r="E14" s="15" t="s">
        <v>96</v>
      </c>
      <c r="F14" t="s">
        <v>97</v>
      </c>
      <c r="G14" t="s">
        <v>98</v>
      </c>
      <c r="H14" t="s">
        <v>94</v>
      </c>
      <c r="I14" t="s">
        <v>55</v>
      </c>
      <c r="J14" s="16" t="s">
        <v>50</v>
      </c>
      <c r="K14" s="15" t="s">
        <v>51</v>
      </c>
      <c r="L14" t="s">
        <v>51</v>
      </c>
      <c r="M14" s="16" t="s">
        <v>51</v>
      </c>
      <c r="N14" t="str">
        <f>#REF!</f>
        <v>Ethiopia</v>
      </c>
      <c r="O14" s="17"/>
      <c r="P14" s="17" t="s">
        <v>55</v>
      </c>
      <c r="Q14" s="17"/>
      <c r="R14" s="17"/>
      <c r="S14" s="17"/>
      <c r="T14" s="17"/>
      <c r="U14" s="17"/>
      <c r="V14" s="19"/>
      <c r="W14" s="17"/>
      <c r="X14" s="17"/>
      <c r="Y14" t="s">
        <v>51</v>
      </c>
      <c r="Z14" t="s">
        <v>99</v>
      </c>
    </row>
    <row r="15" spans="1:27" x14ac:dyDescent="0.35">
      <c r="A15" t="s">
        <v>42</v>
      </c>
      <c r="B15" t="s">
        <v>43</v>
      </c>
      <c r="C15" s="13" t="s">
        <v>90</v>
      </c>
      <c r="D15" s="14">
        <v>14</v>
      </c>
      <c r="E15" s="15" t="s">
        <v>100</v>
      </c>
      <c r="F15" t="s">
        <v>101</v>
      </c>
      <c r="G15" t="s">
        <v>98</v>
      </c>
      <c r="H15" t="s">
        <v>48</v>
      </c>
      <c r="I15" t="s">
        <v>102</v>
      </c>
      <c r="J15" s="16" t="s">
        <v>103</v>
      </c>
      <c r="K15" s="15" t="s">
        <v>51</v>
      </c>
      <c r="L15" t="s">
        <v>51</v>
      </c>
      <c r="M15" s="16" t="s">
        <v>51</v>
      </c>
      <c r="N15" t="str">
        <f>#REF!</f>
        <v>Ethiopia</v>
      </c>
      <c r="O15" s="17"/>
      <c r="P15" s="17" t="s">
        <v>55</v>
      </c>
      <c r="Q15" s="17"/>
      <c r="R15" s="17"/>
      <c r="S15" s="17"/>
      <c r="T15" s="17"/>
      <c r="U15" s="17"/>
      <c r="V15" s="19"/>
      <c r="W15" s="17"/>
      <c r="X15" s="17"/>
      <c r="Y15" t="s">
        <v>51</v>
      </c>
      <c r="Z15" t="s">
        <v>104</v>
      </c>
    </row>
    <row r="16" spans="1:27" x14ac:dyDescent="0.35">
      <c r="A16" t="s">
        <v>42</v>
      </c>
      <c r="B16" s="13" t="s">
        <v>105</v>
      </c>
      <c r="C16" s="13"/>
      <c r="D16" s="14">
        <v>15</v>
      </c>
      <c r="E16" s="15" t="str">
        <f>_xlfn.CONCAT("FH.MN.",D16)</f>
        <v>FH.MN.15</v>
      </c>
      <c r="F16" t="s">
        <v>106</v>
      </c>
      <c r="G16" t="s">
        <v>47</v>
      </c>
      <c r="H16" t="s">
        <v>48</v>
      </c>
      <c r="I16" t="s">
        <v>49</v>
      </c>
      <c r="J16" s="16" t="s">
        <v>50</v>
      </c>
      <c r="K16" s="15" t="s">
        <v>51</v>
      </c>
      <c r="L16" t="s">
        <v>51</v>
      </c>
      <c r="M16" s="16" t="s">
        <v>51</v>
      </c>
      <c r="N16" t="str">
        <f>#REF!</f>
        <v>Ethiopia</v>
      </c>
      <c r="O16" s="17">
        <v>1</v>
      </c>
      <c r="P16" s="17" t="s">
        <v>52</v>
      </c>
      <c r="S16" s="18">
        <v>1</v>
      </c>
      <c r="T16">
        <v>2</v>
      </c>
      <c r="U16" s="17"/>
      <c r="V16" s="19">
        <v>30</v>
      </c>
      <c r="W16" s="17"/>
      <c r="X16" s="17"/>
    </row>
    <row r="17" spans="1:27" x14ac:dyDescent="0.35">
      <c r="A17" t="s">
        <v>42</v>
      </c>
      <c r="B17" s="13" t="s">
        <v>105</v>
      </c>
      <c r="C17" s="13"/>
      <c r="D17" s="14">
        <v>16</v>
      </c>
      <c r="E17" s="15" t="str">
        <f t="shared" ref="E17:E36" si="0">_xlfn.CONCAT("FH.MN.",D17)</f>
        <v>FH.MN.16</v>
      </c>
      <c r="F17" t="s">
        <v>107</v>
      </c>
      <c r="G17" t="s">
        <v>47</v>
      </c>
      <c r="H17" t="s">
        <v>48</v>
      </c>
      <c r="I17" t="s">
        <v>49</v>
      </c>
      <c r="J17" s="16" t="s">
        <v>50</v>
      </c>
      <c r="K17" s="15" t="s">
        <v>51</v>
      </c>
      <c r="L17" t="s">
        <v>51</v>
      </c>
      <c r="M17" s="16" t="s">
        <v>55</v>
      </c>
      <c r="N17" t="str">
        <f>#REF!</f>
        <v>Ethiopia</v>
      </c>
      <c r="O17" s="17">
        <v>1</v>
      </c>
      <c r="P17" s="17" t="s">
        <v>52</v>
      </c>
      <c r="S17" s="18">
        <v>1</v>
      </c>
      <c r="T17" s="17"/>
      <c r="U17" s="17"/>
      <c r="V17" s="19"/>
      <c r="W17" s="17"/>
      <c r="X17" s="17"/>
      <c r="Z17" t="s">
        <v>108</v>
      </c>
    </row>
    <row r="18" spans="1:27" x14ac:dyDescent="0.35">
      <c r="A18" t="s">
        <v>42</v>
      </c>
      <c r="B18" s="13" t="s">
        <v>105</v>
      </c>
      <c r="C18" s="13"/>
      <c r="D18" s="14">
        <v>17</v>
      </c>
      <c r="E18" s="15" t="str">
        <f t="shared" si="0"/>
        <v>FH.MN.17</v>
      </c>
      <c r="F18" t="s">
        <v>109</v>
      </c>
      <c r="G18" t="s">
        <v>47</v>
      </c>
      <c r="H18" t="s">
        <v>48</v>
      </c>
      <c r="I18" t="s">
        <v>49</v>
      </c>
      <c r="J18" s="16" t="s">
        <v>50</v>
      </c>
      <c r="K18" s="15" t="s">
        <v>51</v>
      </c>
      <c r="L18" t="s">
        <v>51</v>
      </c>
      <c r="M18" s="16" t="s">
        <v>51</v>
      </c>
      <c r="N18" t="str">
        <f>#REF!</f>
        <v>Ethiopia</v>
      </c>
      <c r="O18" s="17">
        <v>1</v>
      </c>
      <c r="P18" s="17" t="s">
        <v>52</v>
      </c>
      <c r="S18" s="18">
        <v>1</v>
      </c>
      <c r="T18" s="17"/>
      <c r="U18" s="17"/>
      <c r="V18" s="19"/>
      <c r="W18" s="17"/>
      <c r="X18" s="17"/>
      <c r="Z18" t="s">
        <v>108</v>
      </c>
    </row>
    <row r="19" spans="1:27" x14ac:dyDescent="0.35">
      <c r="A19" t="s">
        <v>42</v>
      </c>
      <c r="B19" s="13" t="s">
        <v>105</v>
      </c>
      <c r="C19" s="13"/>
      <c r="D19" s="14">
        <v>18</v>
      </c>
      <c r="E19" s="15" t="str">
        <f t="shared" si="0"/>
        <v>FH.MN.18</v>
      </c>
      <c r="F19" t="s">
        <v>110</v>
      </c>
      <c r="G19" t="s">
        <v>47</v>
      </c>
      <c r="H19" t="s">
        <v>111</v>
      </c>
      <c r="I19" t="s">
        <v>112</v>
      </c>
      <c r="J19" s="16" t="s">
        <v>50</v>
      </c>
      <c r="K19" s="15" t="s">
        <v>51</v>
      </c>
      <c r="L19" t="s">
        <v>51</v>
      </c>
      <c r="M19" s="16" t="s">
        <v>51</v>
      </c>
      <c r="N19" t="str">
        <f>#REF!</f>
        <v>Ethiopia</v>
      </c>
      <c r="O19" s="17">
        <v>1</v>
      </c>
      <c r="P19" s="17" t="s">
        <v>52</v>
      </c>
      <c r="S19" s="18">
        <v>1</v>
      </c>
      <c r="T19" s="17"/>
      <c r="U19" s="17"/>
      <c r="V19" s="19"/>
      <c r="W19" s="17"/>
      <c r="X19" s="17"/>
      <c r="Z19" t="s">
        <v>108</v>
      </c>
    </row>
    <row r="20" spans="1:27" x14ac:dyDescent="0.35">
      <c r="A20" t="s">
        <v>42</v>
      </c>
      <c r="B20" s="13" t="s">
        <v>105</v>
      </c>
      <c r="C20" s="13"/>
      <c r="D20" s="14">
        <v>19</v>
      </c>
      <c r="E20" s="15"/>
      <c r="F20" t="s">
        <v>113</v>
      </c>
      <c r="G20" t="s">
        <v>47</v>
      </c>
      <c r="H20" t="s">
        <v>59</v>
      </c>
      <c r="I20" t="s">
        <v>112</v>
      </c>
      <c r="J20" s="16" t="s">
        <v>114</v>
      </c>
      <c r="K20" s="15" t="s">
        <v>51</v>
      </c>
      <c r="L20" t="s">
        <v>51</v>
      </c>
      <c r="M20" s="16" t="s">
        <v>51</v>
      </c>
      <c r="N20" t="str">
        <f>#REF!</f>
        <v>Ethiopia</v>
      </c>
      <c r="O20" s="17"/>
      <c r="P20" s="17" t="s">
        <v>55</v>
      </c>
      <c r="Q20" s="17"/>
      <c r="R20" s="17"/>
      <c r="S20" s="17"/>
      <c r="T20" s="17"/>
      <c r="U20" s="17"/>
      <c r="V20" s="19"/>
      <c r="W20" s="17"/>
      <c r="X20" s="17"/>
      <c r="Z20" s="17" t="s">
        <v>115</v>
      </c>
    </row>
    <row r="21" spans="1:27" x14ac:dyDescent="0.35">
      <c r="A21" t="s">
        <v>42</v>
      </c>
      <c r="B21" s="13" t="s">
        <v>105</v>
      </c>
      <c r="C21" s="13"/>
      <c r="D21" s="14">
        <v>19</v>
      </c>
      <c r="E21" s="15" t="s">
        <v>116</v>
      </c>
      <c r="F21" s="27" t="s">
        <v>117</v>
      </c>
      <c r="G21" t="s">
        <v>47</v>
      </c>
      <c r="H21" t="s">
        <v>59</v>
      </c>
      <c r="I21" t="s">
        <v>112</v>
      </c>
      <c r="J21" s="16" t="s">
        <v>114</v>
      </c>
      <c r="K21" s="15" t="s">
        <v>51</v>
      </c>
      <c r="L21" t="s">
        <v>51</v>
      </c>
      <c r="M21" s="16" t="s">
        <v>51</v>
      </c>
      <c r="N21" s="24" t="str">
        <f>#REF!</f>
        <v>Ethiopia</v>
      </c>
      <c r="O21" s="28">
        <v>2</v>
      </c>
      <c r="P21" t="s">
        <v>118</v>
      </c>
      <c r="Q21" s="17"/>
      <c r="R21" s="17"/>
      <c r="S21" s="28">
        <v>0.98</v>
      </c>
      <c r="T21" s="27">
        <v>1</v>
      </c>
      <c r="U21" s="17"/>
      <c r="V21" s="29">
        <v>5</v>
      </c>
      <c r="W21" s="17"/>
      <c r="X21" s="17"/>
    </row>
    <row r="22" spans="1:27" x14ac:dyDescent="0.35">
      <c r="A22" t="s">
        <v>42</v>
      </c>
      <c r="B22" s="13" t="s">
        <v>105</v>
      </c>
      <c r="C22" s="13"/>
      <c r="D22" s="14">
        <v>19</v>
      </c>
      <c r="E22" s="15" t="s">
        <v>119</v>
      </c>
      <c r="F22" s="27" t="s">
        <v>5</v>
      </c>
      <c r="G22" t="s">
        <v>47</v>
      </c>
      <c r="H22" t="s">
        <v>59</v>
      </c>
      <c r="I22" t="s">
        <v>112</v>
      </c>
      <c r="J22" s="16" t="s">
        <v>114</v>
      </c>
      <c r="K22" s="15" t="s">
        <v>51</v>
      </c>
      <c r="L22" t="s">
        <v>51</v>
      </c>
      <c r="M22" s="16" t="s">
        <v>51</v>
      </c>
      <c r="N22" s="24" t="str">
        <f>#REF!</f>
        <v>Ethiopia</v>
      </c>
      <c r="O22" s="27">
        <f>5-O21</f>
        <v>3</v>
      </c>
      <c r="P22" t="s">
        <v>118</v>
      </c>
      <c r="Q22" s="17"/>
      <c r="R22" s="17"/>
      <c r="S22" s="28">
        <v>0.98</v>
      </c>
      <c r="T22" s="27">
        <v>1</v>
      </c>
      <c r="U22" s="17"/>
      <c r="V22" s="29">
        <v>5</v>
      </c>
      <c r="W22" s="17"/>
      <c r="X22" s="17"/>
    </row>
    <row r="23" spans="1:27" x14ac:dyDescent="0.35">
      <c r="A23" t="s">
        <v>42</v>
      </c>
      <c r="B23" s="13" t="s">
        <v>105</v>
      </c>
      <c r="C23" s="13"/>
      <c r="D23" s="14">
        <v>19</v>
      </c>
      <c r="E23" s="15" t="s">
        <v>120</v>
      </c>
      <c r="F23" s="27" t="s">
        <v>121</v>
      </c>
      <c r="G23" t="s">
        <v>47</v>
      </c>
      <c r="H23" t="s">
        <v>59</v>
      </c>
      <c r="I23" t="s">
        <v>112</v>
      </c>
      <c r="J23" s="16" t="s">
        <v>114</v>
      </c>
      <c r="K23" s="15" t="s">
        <v>51</v>
      </c>
      <c r="L23" t="s">
        <v>51</v>
      </c>
      <c r="M23" s="16" t="s">
        <v>51</v>
      </c>
      <c r="N23" t="str">
        <f>#REF!</f>
        <v>Ethiopia</v>
      </c>
      <c r="O23" s="21">
        <f>IFERROR(VLOOKUP(_xlfn.CONCAT(AA23,#REF!),#REF!,13,FALSE),VLOOKUP(_xlfn.CONCAT(AA23,"ET"),#REF!,13,FALSE))</f>
        <v>0.46090000000000003</v>
      </c>
      <c r="P23" t="s">
        <v>122</v>
      </c>
      <c r="Q23" s="17"/>
      <c r="R23" s="17"/>
      <c r="S23" s="28">
        <v>0.98</v>
      </c>
      <c r="T23" s="27">
        <v>2</v>
      </c>
      <c r="U23" s="17"/>
      <c r="V23" s="29">
        <v>5</v>
      </c>
      <c r="W23" s="17"/>
      <c r="X23" s="17"/>
      <c r="AA23" t="s">
        <v>123</v>
      </c>
    </row>
    <row r="24" spans="1:27" x14ac:dyDescent="0.35">
      <c r="A24" t="s">
        <v>42</v>
      </c>
      <c r="B24" s="13" t="s">
        <v>105</v>
      </c>
      <c r="C24" s="13"/>
      <c r="D24" s="14">
        <v>19</v>
      </c>
      <c r="E24" s="15" t="s">
        <v>124</v>
      </c>
      <c r="F24" s="27" t="s">
        <v>125</v>
      </c>
      <c r="G24" t="s">
        <v>47</v>
      </c>
      <c r="H24" t="s">
        <v>59</v>
      </c>
      <c r="I24" t="s">
        <v>112</v>
      </c>
      <c r="J24" s="16" t="s">
        <v>114</v>
      </c>
      <c r="K24" s="15" t="s">
        <v>51</v>
      </c>
      <c r="L24" t="s">
        <v>51</v>
      </c>
      <c r="M24" s="16" t="s">
        <v>51</v>
      </c>
      <c r="N24" t="str">
        <f>#REF!</f>
        <v>Ethiopia</v>
      </c>
      <c r="O24" s="30"/>
      <c r="P24" s="24"/>
      <c r="Q24" s="17"/>
      <c r="R24" s="17"/>
      <c r="S24" s="28">
        <v>0.98</v>
      </c>
      <c r="T24" s="27">
        <v>1</v>
      </c>
      <c r="U24" s="17"/>
      <c r="V24" s="29">
        <v>5</v>
      </c>
      <c r="W24" s="17"/>
      <c r="X24" s="17"/>
    </row>
    <row r="25" spans="1:27" x14ac:dyDescent="0.35">
      <c r="A25" t="s">
        <v>42</v>
      </c>
      <c r="B25" s="13" t="s">
        <v>105</v>
      </c>
      <c r="C25" s="13"/>
      <c r="D25" s="14">
        <v>20</v>
      </c>
      <c r="E25" s="15" t="str">
        <f t="shared" si="0"/>
        <v>FH.MN.20</v>
      </c>
      <c r="F25" t="s">
        <v>126</v>
      </c>
      <c r="G25" t="s">
        <v>47</v>
      </c>
      <c r="H25" t="s">
        <v>59</v>
      </c>
      <c r="I25" t="s">
        <v>112</v>
      </c>
      <c r="J25" s="16" t="s">
        <v>55</v>
      </c>
      <c r="K25" s="15" t="s">
        <v>51</v>
      </c>
      <c r="L25" t="s">
        <v>55</v>
      </c>
      <c r="M25" s="16" t="s">
        <v>55</v>
      </c>
      <c r="N25" t="str">
        <f>#REF!</f>
        <v>Ethiopia</v>
      </c>
      <c r="O25" s="17"/>
      <c r="P25" s="17" t="s">
        <v>55</v>
      </c>
      <c r="Q25" s="17"/>
      <c r="R25" s="17"/>
      <c r="S25" s="18"/>
      <c r="T25" s="27"/>
      <c r="U25" s="17"/>
      <c r="V25" s="29"/>
      <c r="W25" s="17"/>
      <c r="X25" s="17"/>
      <c r="Y25" s="17" t="s">
        <v>51</v>
      </c>
      <c r="Z25" t="s">
        <v>127</v>
      </c>
    </row>
    <row r="26" spans="1:27" x14ac:dyDescent="0.35">
      <c r="A26" t="s">
        <v>42</v>
      </c>
      <c r="B26" s="13" t="s">
        <v>105</v>
      </c>
      <c r="C26" s="13"/>
      <c r="D26" s="14">
        <v>21</v>
      </c>
      <c r="E26" s="15" t="s">
        <v>128</v>
      </c>
      <c r="F26" t="s">
        <v>129</v>
      </c>
      <c r="G26" t="s">
        <v>47</v>
      </c>
      <c r="H26" t="s">
        <v>48</v>
      </c>
      <c r="I26" t="s">
        <v>130</v>
      </c>
      <c r="J26" s="16" t="s">
        <v>114</v>
      </c>
      <c r="K26" s="15" t="str">
        <f>K27</f>
        <v>Yes</v>
      </c>
      <c r="L26" t="str">
        <f t="shared" ref="L26:M26" si="1">L27</f>
        <v>Yes</v>
      </c>
      <c r="M26" s="16" t="str">
        <f t="shared" si="1"/>
        <v>-</v>
      </c>
      <c r="N26" t="str">
        <f>#REF!</f>
        <v>Ethiopia</v>
      </c>
      <c r="O26" s="17">
        <v>1</v>
      </c>
      <c r="P26" t="s">
        <v>52</v>
      </c>
      <c r="Q26" s="17"/>
      <c r="R26" s="17"/>
      <c r="S26" s="18">
        <v>1</v>
      </c>
      <c r="T26" s="17">
        <v>3</v>
      </c>
      <c r="V26" s="29">
        <v>5</v>
      </c>
      <c r="W26" s="17"/>
      <c r="X26" s="17"/>
    </row>
    <row r="27" spans="1:27" x14ac:dyDescent="0.35">
      <c r="A27" t="s">
        <v>42</v>
      </c>
      <c r="B27" s="13" t="s">
        <v>105</v>
      </c>
      <c r="C27" s="13"/>
      <c r="D27" s="14">
        <v>21</v>
      </c>
      <c r="E27" s="15" t="str">
        <f t="shared" si="0"/>
        <v>FH.MN.21</v>
      </c>
      <c r="F27" t="s">
        <v>131</v>
      </c>
      <c r="G27" t="s">
        <v>47</v>
      </c>
      <c r="H27" t="s">
        <v>59</v>
      </c>
      <c r="I27" t="s">
        <v>130</v>
      </c>
      <c r="J27" s="16" t="s">
        <v>114</v>
      </c>
      <c r="K27" s="15" t="s">
        <v>51</v>
      </c>
      <c r="L27" t="s">
        <v>51</v>
      </c>
      <c r="M27" s="16" t="s">
        <v>55</v>
      </c>
      <c r="N27" s="24" t="str">
        <f>#REF!</f>
        <v>Ethiopia</v>
      </c>
      <c r="O27" s="21">
        <f>IFERROR(VLOOKUP(_xlfn.CONCAT(AA27,#REF!),#REF!,13,FALSE),VLOOKUP(_xlfn.CONCAT(AA27,"ET"),#REF!,13,FALSE))</f>
        <v>0.124</v>
      </c>
      <c r="P27" t="s">
        <v>65</v>
      </c>
      <c r="Q27" s="17"/>
      <c r="R27" s="17"/>
      <c r="S27" s="28">
        <v>0.98</v>
      </c>
      <c r="T27" s="27">
        <v>4</v>
      </c>
      <c r="U27" s="17"/>
      <c r="V27" s="29">
        <v>5</v>
      </c>
      <c r="W27" s="17"/>
      <c r="X27" s="17"/>
      <c r="AA27" t="s">
        <v>132</v>
      </c>
    </row>
    <row r="28" spans="1:27" x14ac:dyDescent="0.35">
      <c r="A28" t="s">
        <v>42</v>
      </c>
      <c r="B28" s="13" t="s">
        <v>105</v>
      </c>
      <c r="C28" s="13"/>
      <c r="D28" s="14">
        <v>22</v>
      </c>
      <c r="E28" s="15" t="str">
        <f t="shared" si="0"/>
        <v>FH.MN.22</v>
      </c>
      <c r="F28" t="s">
        <v>133</v>
      </c>
      <c r="G28" t="s">
        <v>47</v>
      </c>
      <c r="H28" t="s">
        <v>59</v>
      </c>
      <c r="I28" t="s">
        <v>130</v>
      </c>
      <c r="J28" s="16" t="s">
        <v>114</v>
      </c>
      <c r="K28" s="15" t="s">
        <v>51</v>
      </c>
      <c r="L28" t="s">
        <v>51</v>
      </c>
      <c r="M28" s="16" t="s">
        <v>55</v>
      </c>
      <c r="N28" s="24" t="str">
        <f>#REF!</f>
        <v>Ethiopia</v>
      </c>
      <c r="O28" s="21">
        <f>IFERROR(VLOOKUP(_xlfn.CONCAT(AA28,#REF!),#REF!,13,FALSE),VLOOKUP(_xlfn.CONCAT(AA28,"ET"),#REF!,13,FALSE))</f>
        <v>0.36799999999999999</v>
      </c>
      <c r="P28" t="s">
        <v>65</v>
      </c>
      <c r="Q28" s="17"/>
      <c r="R28" s="17"/>
      <c r="S28" s="28">
        <v>0.98</v>
      </c>
      <c r="T28" s="27">
        <v>2</v>
      </c>
      <c r="U28" s="17"/>
      <c r="V28" s="29">
        <v>5</v>
      </c>
      <c r="W28" s="17"/>
      <c r="X28" s="17"/>
      <c r="AA28" t="s">
        <v>134</v>
      </c>
    </row>
    <row r="29" spans="1:27" x14ac:dyDescent="0.35">
      <c r="A29" t="s">
        <v>42</v>
      </c>
      <c r="B29" s="13" t="s">
        <v>105</v>
      </c>
      <c r="C29" s="13"/>
      <c r="D29" s="14">
        <v>23</v>
      </c>
      <c r="E29" s="15" t="str">
        <f t="shared" si="0"/>
        <v>FH.MN.23</v>
      </c>
      <c r="F29" t="s">
        <v>135</v>
      </c>
      <c r="G29" t="s">
        <v>47</v>
      </c>
      <c r="H29" t="s">
        <v>48</v>
      </c>
      <c r="I29" t="s">
        <v>130</v>
      </c>
      <c r="J29" s="16" t="s">
        <v>114</v>
      </c>
      <c r="K29" s="15" t="s">
        <v>51</v>
      </c>
      <c r="L29" t="s">
        <v>51</v>
      </c>
      <c r="M29" s="16" t="s">
        <v>51</v>
      </c>
      <c r="N29" t="str">
        <f>#REF!</f>
        <v>Ethiopia</v>
      </c>
      <c r="O29" s="17">
        <v>1</v>
      </c>
      <c r="P29" t="s">
        <v>52</v>
      </c>
      <c r="Q29" s="17"/>
      <c r="R29" s="17"/>
      <c r="S29" s="18">
        <v>1</v>
      </c>
      <c r="U29">
        <v>2</v>
      </c>
      <c r="V29" s="19">
        <v>5</v>
      </c>
      <c r="W29" s="17"/>
      <c r="X29" s="17"/>
      <c r="Y29" s="17" t="s">
        <v>51</v>
      </c>
    </row>
    <row r="30" spans="1:27" x14ac:dyDescent="0.35">
      <c r="A30" t="s">
        <v>42</v>
      </c>
      <c r="B30" s="13" t="s">
        <v>105</v>
      </c>
      <c r="C30" s="13"/>
      <c r="D30" s="14">
        <v>24</v>
      </c>
      <c r="E30" s="15" t="str">
        <f t="shared" si="0"/>
        <v>FH.MN.24</v>
      </c>
      <c r="F30" t="s">
        <v>136</v>
      </c>
      <c r="G30" t="s">
        <v>47</v>
      </c>
      <c r="H30" t="s">
        <v>59</v>
      </c>
      <c r="I30" t="s">
        <v>112</v>
      </c>
      <c r="J30" s="16" t="s">
        <v>114</v>
      </c>
      <c r="K30" s="15" t="s">
        <v>51</v>
      </c>
      <c r="L30" t="s">
        <v>51</v>
      </c>
      <c r="M30" s="16" t="s">
        <v>51</v>
      </c>
      <c r="N30" t="str">
        <f>#REF!</f>
        <v>Ethiopia</v>
      </c>
      <c r="O30" s="21">
        <f>IFERROR(VLOOKUP(_xlfn.CONCAT(AA30,#REF!),#REF!,13,FALSE),VLOOKUP(_xlfn.CONCAT(AA30,"ET"),#REF!,13,FALSE))</f>
        <v>3.5000000000000001E-3</v>
      </c>
      <c r="P30" t="s">
        <v>137</v>
      </c>
      <c r="Q30" s="17"/>
      <c r="R30" s="17"/>
      <c r="S30" s="18">
        <f>#REF!</f>
        <v>0.95480225988700573</v>
      </c>
      <c r="T30" s="27">
        <v>1</v>
      </c>
      <c r="U30" s="17"/>
      <c r="V30" s="29">
        <v>15</v>
      </c>
      <c r="W30" s="17"/>
      <c r="X30" s="17"/>
      <c r="Y30" t="s">
        <v>51</v>
      </c>
      <c r="Z30" s="31" t="s">
        <v>138</v>
      </c>
      <c r="AA30" t="s">
        <v>139</v>
      </c>
    </row>
    <row r="31" spans="1:27" x14ac:dyDescent="0.35">
      <c r="A31" t="s">
        <v>42</v>
      </c>
      <c r="B31" s="13" t="s">
        <v>105</v>
      </c>
      <c r="C31" s="13"/>
      <c r="D31" s="14">
        <v>25</v>
      </c>
      <c r="E31" s="15" t="str">
        <f t="shared" si="0"/>
        <v>FH.MN.25</v>
      </c>
      <c r="F31" t="s">
        <v>140</v>
      </c>
      <c r="G31" t="s">
        <v>47</v>
      </c>
      <c r="H31" t="s">
        <v>59</v>
      </c>
      <c r="I31" t="s">
        <v>112</v>
      </c>
      <c r="J31" s="16" t="s">
        <v>114</v>
      </c>
      <c r="K31" s="15" t="s">
        <v>51</v>
      </c>
      <c r="L31" t="s">
        <v>51</v>
      </c>
      <c r="M31" s="16" t="s">
        <v>55</v>
      </c>
      <c r="N31" t="str">
        <f>#REF!</f>
        <v>Ethiopia</v>
      </c>
      <c r="O31" s="32"/>
      <c r="P31" t="s">
        <v>65</v>
      </c>
      <c r="Q31" s="17"/>
      <c r="R31" s="17"/>
      <c r="S31" s="28">
        <v>0.98</v>
      </c>
      <c r="T31" s="27">
        <v>1</v>
      </c>
      <c r="U31" s="17"/>
      <c r="V31" s="29">
        <v>10</v>
      </c>
      <c r="W31" s="17"/>
      <c r="X31" s="17"/>
      <c r="Y31" t="s">
        <v>51</v>
      </c>
      <c r="Z31" s="17" t="s">
        <v>141</v>
      </c>
    </row>
    <row r="32" spans="1:27" x14ac:dyDescent="0.35">
      <c r="A32" t="s">
        <v>42</v>
      </c>
      <c r="B32" s="13" t="s">
        <v>105</v>
      </c>
      <c r="C32" s="13"/>
      <c r="D32" s="33">
        <v>26</v>
      </c>
      <c r="E32" s="34"/>
      <c r="F32" s="22" t="s">
        <v>142</v>
      </c>
      <c r="J32" s="16"/>
      <c r="K32" s="15"/>
      <c r="M32" s="16"/>
      <c r="N32" t="str">
        <f>#REF!</f>
        <v>Ethiopia</v>
      </c>
      <c r="O32" s="35"/>
      <c r="Q32" s="17"/>
      <c r="R32" s="17"/>
      <c r="S32" s="17"/>
      <c r="T32" s="27"/>
      <c r="U32" s="17"/>
      <c r="V32" s="29"/>
      <c r="W32" s="17"/>
      <c r="X32" s="17"/>
      <c r="Z32" s="17"/>
    </row>
    <row r="33" spans="1:27" x14ac:dyDescent="0.35">
      <c r="A33" t="s">
        <v>42</v>
      </c>
      <c r="B33" s="13" t="s">
        <v>105</v>
      </c>
      <c r="C33" s="13"/>
      <c r="D33" s="33">
        <v>27</v>
      </c>
      <c r="E33" s="34"/>
      <c r="F33" s="22" t="s">
        <v>142</v>
      </c>
      <c r="J33" s="16"/>
      <c r="K33" s="15"/>
      <c r="M33" s="16"/>
      <c r="N33" t="str">
        <f>#REF!</f>
        <v>Ethiopia</v>
      </c>
      <c r="O33" s="35"/>
      <c r="Q33" s="17"/>
      <c r="R33" s="17"/>
      <c r="S33" s="17"/>
      <c r="T33" s="27"/>
      <c r="U33" s="17"/>
      <c r="V33" s="29"/>
      <c r="W33" s="17"/>
      <c r="X33" s="17"/>
      <c r="Z33" s="17"/>
    </row>
    <row r="34" spans="1:27" x14ac:dyDescent="0.35">
      <c r="A34" t="s">
        <v>42</v>
      </c>
      <c r="B34" s="13" t="s">
        <v>105</v>
      </c>
      <c r="C34" s="13"/>
      <c r="D34" s="14">
        <v>28</v>
      </c>
      <c r="E34" s="15" t="str">
        <f t="shared" si="0"/>
        <v>FH.MN.28</v>
      </c>
      <c r="F34" t="s">
        <v>143</v>
      </c>
      <c r="G34" t="s">
        <v>47</v>
      </c>
      <c r="H34" t="s">
        <v>59</v>
      </c>
      <c r="I34" t="s">
        <v>112</v>
      </c>
      <c r="J34" s="16" t="s">
        <v>144</v>
      </c>
      <c r="K34" s="15" t="s">
        <v>51</v>
      </c>
      <c r="L34" t="s">
        <v>51</v>
      </c>
      <c r="M34" s="16" t="s">
        <v>55</v>
      </c>
      <c r="N34" t="str">
        <f>#REF!</f>
        <v>Ethiopia</v>
      </c>
      <c r="O34" s="21">
        <f>IFERROR(VLOOKUP(_xlfn.CONCAT(AA34,#REF!),#REF!,13,FALSE),VLOOKUP(_xlfn.CONCAT(AA34,"ET"),#REF!,13,FALSE))</f>
        <v>3.3599999999999998E-2</v>
      </c>
      <c r="P34" t="s">
        <v>145</v>
      </c>
      <c r="Q34" s="17"/>
      <c r="R34" s="17"/>
      <c r="S34" s="28">
        <v>0.98</v>
      </c>
      <c r="T34" s="27">
        <v>1</v>
      </c>
      <c r="U34" s="17"/>
      <c r="V34" s="29">
        <v>5</v>
      </c>
      <c r="W34" s="17"/>
      <c r="X34" s="17"/>
      <c r="Y34" s="17" t="s">
        <v>51</v>
      </c>
      <c r="Z34" s="17"/>
      <c r="AA34" t="s">
        <v>146</v>
      </c>
    </row>
    <row r="35" spans="1:27" x14ac:dyDescent="0.35">
      <c r="A35" t="s">
        <v>42</v>
      </c>
      <c r="B35" s="13" t="s">
        <v>105</v>
      </c>
      <c r="C35" s="13"/>
      <c r="D35" s="14">
        <v>29</v>
      </c>
      <c r="E35" s="15" t="str">
        <f t="shared" si="0"/>
        <v>FH.MN.29</v>
      </c>
      <c r="F35" t="s">
        <v>147</v>
      </c>
      <c r="G35" t="s">
        <v>98</v>
      </c>
      <c r="H35" t="s">
        <v>94</v>
      </c>
      <c r="I35" t="s">
        <v>55</v>
      </c>
      <c r="J35" s="16" t="s">
        <v>148</v>
      </c>
      <c r="K35" s="15" t="s">
        <v>51</v>
      </c>
      <c r="L35" t="s">
        <v>51</v>
      </c>
      <c r="M35" s="16" t="s">
        <v>51</v>
      </c>
      <c r="N35" t="str">
        <f>#REF!</f>
        <v>Ethiopia</v>
      </c>
      <c r="O35" s="36">
        <f>IFERROR(VLOOKUP(_xlfn.CONCAT(AA35,#REF!),#REF!,13,FALSE),VLOOKUP(_xlfn.CONCAT(AA35,"ET"),#REF!,13,FALSE))</f>
        <v>0.1</v>
      </c>
      <c r="P35" t="s">
        <v>122</v>
      </c>
      <c r="Q35" s="17"/>
      <c r="R35" s="17"/>
      <c r="S35" s="37">
        <v>1</v>
      </c>
      <c r="T35" s="27">
        <v>2</v>
      </c>
      <c r="U35" s="17"/>
      <c r="V35" s="29">
        <v>15</v>
      </c>
      <c r="W35" s="17"/>
      <c r="X35" s="17"/>
      <c r="Y35" s="17" t="s">
        <v>51</v>
      </c>
      <c r="Z35" s="31" t="s">
        <v>149</v>
      </c>
      <c r="AA35" t="s">
        <v>150</v>
      </c>
    </row>
    <row r="36" spans="1:27" x14ac:dyDescent="0.35">
      <c r="A36" t="s">
        <v>42</v>
      </c>
      <c r="B36" s="13" t="s">
        <v>105</v>
      </c>
      <c r="C36" s="13"/>
      <c r="D36" s="14">
        <v>30</v>
      </c>
      <c r="E36" s="15" t="str">
        <f t="shared" si="0"/>
        <v>FH.MN.30</v>
      </c>
      <c r="F36" t="s">
        <v>151</v>
      </c>
      <c r="G36" t="s">
        <v>98</v>
      </c>
      <c r="H36" t="s">
        <v>94</v>
      </c>
      <c r="I36" t="s">
        <v>55</v>
      </c>
      <c r="J36" s="16" t="s">
        <v>152</v>
      </c>
      <c r="K36" s="15" t="s">
        <v>51</v>
      </c>
      <c r="L36" t="s">
        <v>51</v>
      </c>
      <c r="M36" s="16" t="s">
        <v>51</v>
      </c>
      <c r="N36" t="str">
        <f>#REF!</f>
        <v>Ethiopia</v>
      </c>
      <c r="O36" s="32"/>
      <c r="P36" t="s">
        <v>122</v>
      </c>
      <c r="Q36" s="17"/>
      <c r="R36" s="17"/>
      <c r="S36" s="37">
        <v>1</v>
      </c>
      <c r="T36" s="27">
        <v>2</v>
      </c>
      <c r="U36" s="17"/>
      <c r="V36" s="29">
        <v>15</v>
      </c>
      <c r="W36" s="17"/>
      <c r="X36" s="17"/>
      <c r="Y36" s="17" t="s">
        <v>51</v>
      </c>
      <c r="Z36" s="31" t="s">
        <v>153</v>
      </c>
    </row>
    <row r="37" spans="1:27" x14ac:dyDescent="0.35">
      <c r="A37" t="s">
        <v>42</v>
      </c>
      <c r="B37" s="13" t="s">
        <v>154</v>
      </c>
      <c r="C37" s="13"/>
      <c r="D37" s="14">
        <v>31</v>
      </c>
      <c r="E37" s="15" t="s">
        <v>155</v>
      </c>
      <c r="F37" t="s">
        <v>156</v>
      </c>
      <c r="G37" t="s">
        <v>98</v>
      </c>
      <c r="H37" t="s">
        <v>94</v>
      </c>
      <c r="I37" t="s">
        <v>157</v>
      </c>
      <c r="J37" s="16" t="s">
        <v>55</v>
      </c>
      <c r="K37" s="15" t="s">
        <v>51</v>
      </c>
      <c r="L37" t="s">
        <v>51</v>
      </c>
      <c r="M37" s="16" t="s">
        <v>51</v>
      </c>
      <c r="N37" t="str">
        <f>#REF!</f>
        <v>Ethiopia</v>
      </c>
      <c r="O37" s="17"/>
      <c r="P37" s="17" t="s">
        <v>55</v>
      </c>
      <c r="Q37" s="17"/>
      <c r="R37" s="17"/>
      <c r="S37" s="17"/>
      <c r="T37" s="17"/>
      <c r="U37" s="17"/>
      <c r="V37" s="19"/>
      <c r="W37" s="17"/>
      <c r="X37" s="17"/>
      <c r="Z37" t="s">
        <v>104</v>
      </c>
    </row>
    <row r="38" spans="1:27" x14ac:dyDescent="0.35">
      <c r="A38" t="s">
        <v>42</v>
      </c>
      <c r="B38" s="13" t="s">
        <v>154</v>
      </c>
      <c r="C38" s="13"/>
      <c r="D38" s="14">
        <v>32</v>
      </c>
      <c r="E38" s="15"/>
      <c r="F38" t="s">
        <v>158</v>
      </c>
      <c r="G38" t="s">
        <v>47</v>
      </c>
      <c r="H38" t="s">
        <v>48</v>
      </c>
      <c r="I38" t="s">
        <v>157</v>
      </c>
      <c r="J38" s="16" t="s">
        <v>55</v>
      </c>
      <c r="K38" s="15" t="s">
        <v>51</v>
      </c>
      <c r="L38" t="s">
        <v>51</v>
      </c>
      <c r="M38" s="16" t="s">
        <v>51</v>
      </c>
      <c r="N38" t="str">
        <f>#REF!</f>
        <v>Ethiopia</v>
      </c>
      <c r="O38" s="17"/>
      <c r="P38" s="17" t="s">
        <v>55</v>
      </c>
      <c r="Q38" s="17"/>
      <c r="R38" s="17"/>
      <c r="S38" s="17"/>
      <c r="T38" s="17"/>
      <c r="U38" s="17"/>
      <c r="V38" s="19"/>
      <c r="W38" s="17"/>
      <c r="X38" s="17"/>
      <c r="Z38" s="38" t="s">
        <v>159</v>
      </c>
    </row>
    <row r="39" spans="1:27" x14ac:dyDescent="0.35">
      <c r="A39" t="s">
        <v>42</v>
      </c>
      <c r="B39" s="13" t="s">
        <v>154</v>
      </c>
      <c r="C39" s="13"/>
      <c r="D39" s="14">
        <v>32</v>
      </c>
      <c r="E39" s="15" t="s">
        <v>160</v>
      </c>
      <c r="F39" t="s">
        <v>161</v>
      </c>
      <c r="G39" t="s">
        <v>47</v>
      </c>
      <c r="H39" t="s">
        <v>48</v>
      </c>
      <c r="I39" t="s">
        <v>157</v>
      </c>
      <c r="J39" s="16" t="s">
        <v>50</v>
      </c>
      <c r="K39" s="15" t="s">
        <v>51</v>
      </c>
      <c r="L39" t="s">
        <v>51</v>
      </c>
      <c r="M39" s="16" t="s">
        <v>51</v>
      </c>
      <c r="N39" t="str">
        <f>#REF!</f>
        <v>Ethiopia</v>
      </c>
      <c r="O39" s="17"/>
      <c r="P39" s="17" t="s">
        <v>55</v>
      </c>
      <c r="Q39" s="17"/>
      <c r="R39" s="17"/>
      <c r="V39" s="19"/>
      <c r="W39" s="17"/>
      <c r="X39" s="17"/>
      <c r="Z39" s="38" t="s">
        <v>162</v>
      </c>
    </row>
    <row r="40" spans="1:27" x14ac:dyDescent="0.35">
      <c r="A40" t="s">
        <v>42</v>
      </c>
      <c r="B40" s="13" t="s">
        <v>154</v>
      </c>
      <c r="C40" s="13"/>
      <c r="D40" s="14">
        <v>32</v>
      </c>
      <c r="E40" s="15" t="s">
        <v>163</v>
      </c>
      <c r="F40" t="s">
        <v>164</v>
      </c>
      <c r="G40" t="s">
        <v>47</v>
      </c>
      <c r="H40" t="s">
        <v>48</v>
      </c>
      <c r="I40" t="s">
        <v>157</v>
      </c>
      <c r="J40" s="16" t="s">
        <v>165</v>
      </c>
      <c r="K40" s="15" t="s">
        <v>51</v>
      </c>
      <c r="L40" t="s">
        <v>51</v>
      </c>
      <c r="M40" s="16" t="s">
        <v>51</v>
      </c>
      <c r="N40" t="str">
        <f>#REF!</f>
        <v>Ethiopia</v>
      </c>
      <c r="O40" s="17">
        <v>1</v>
      </c>
      <c r="P40" s="17" t="s">
        <v>52</v>
      </c>
      <c r="Q40" s="17"/>
      <c r="R40" s="17"/>
      <c r="S40">
        <v>1</v>
      </c>
      <c r="T40">
        <v>4</v>
      </c>
      <c r="V40" s="19">
        <v>5</v>
      </c>
      <c r="W40" s="17"/>
      <c r="X40" s="17"/>
    </row>
    <row r="41" spans="1:27" x14ac:dyDescent="0.35">
      <c r="A41" t="s">
        <v>42</v>
      </c>
      <c r="B41" s="13" t="s">
        <v>154</v>
      </c>
      <c r="C41" s="13"/>
      <c r="D41" s="14">
        <v>32</v>
      </c>
      <c r="E41" s="15" t="s">
        <v>166</v>
      </c>
      <c r="F41" t="s">
        <v>167</v>
      </c>
      <c r="G41" t="s">
        <v>47</v>
      </c>
      <c r="H41" t="s">
        <v>48</v>
      </c>
      <c r="I41" t="s">
        <v>157</v>
      </c>
      <c r="J41" s="16" t="s">
        <v>168</v>
      </c>
      <c r="K41" s="15" t="s">
        <v>51</v>
      </c>
      <c r="L41" t="s">
        <v>51</v>
      </c>
      <c r="M41" s="16" t="s">
        <v>51</v>
      </c>
      <c r="N41" t="str">
        <f>#REF!</f>
        <v>Ethiopia</v>
      </c>
      <c r="O41" s="17">
        <v>1</v>
      </c>
      <c r="P41" s="17" t="s">
        <v>52</v>
      </c>
      <c r="Q41" s="17"/>
      <c r="R41" s="17"/>
      <c r="S41">
        <v>1</v>
      </c>
      <c r="T41">
        <v>1</v>
      </c>
      <c r="V41" s="19">
        <v>5</v>
      </c>
      <c r="W41" s="17"/>
      <c r="X41" s="17"/>
    </row>
    <row r="42" spans="1:27" x14ac:dyDescent="0.35">
      <c r="A42" t="s">
        <v>42</v>
      </c>
      <c r="B42" s="13" t="s">
        <v>154</v>
      </c>
      <c r="C42" s="13"/>
      <c r="D42" s="14">
        <v>32</v>
      </c>
      <c r="E42" s="15" t="s">
        <v>169</v>
      </c>
      <c r="F42" t="s">
        <v>170</v>
      </c>
      <c r="G42" t="s">
        <v>47</v>
      </c>
      <c r="H42" t="s">
        <v>48</v>
      </c>
      <c r="I42" t="s">
        <v>157</v>
      </c>
      <c r="J42" s="16" t="s">
        <v>50</v>
      </c>
      <c r="K42" s="15" t="s">
        <v>51</v>
      </c>
      <c r="L42" t="s">
        <v>51</v>
      </c>
      <c r="M42" s="16" t="s">
        <v>51</v>
      </c>
      <c r="N42" t="str">
        <f>#REF!</f>
        <v>Ethiopia</v>
      </c>
      <c r="O42" s="17">
        <v>1</v>
      </c>
      <c r="P42" s="17" t="s">
        <v>52</v>
      </c>
      <c r="Q42" s="17"/>
      <c r="R42" s="17"/>
      <c r="S42">
        <v>1</v>
      </c>
      <c r="T42">
        <v>2</v>
      </c>
      <c r="V42" s="19"/>
      <c r="W42" s="17"/>
      <c r="X42" s="17"/>
      <c r="Z42" s="38" t="s">
        <v>171</v>
      </c>
    </row>
    <row r="43" spans="1:27" x14ac:dyDescent="0.35">
      <c r="A43" t="s">
        <v>42</v>
      </c>
      <c r="B43" s="13" t="s">
        <v>154</v>
      </c>
      <c r="C43" s="13"/>
      <c r="D43" s="14">
        <v>33</v>
      </c>
      <c r="E43" s="15" t="s">
        <v>172</v>
      </c>
      <c r="F43" t="s">
        <v>173</v>
      </c>
      <c r="G43" t="s">
        <v>47</v>
      </c>
      <c r="H43" t="s">
        <v>48</v>
      </c>
      <c r="I43" t="s">
        <v>157</v>
      </c>
      <c r="J43" s="16" t="s">
        <v>114</v>
      </c>
      <c r="K43" s="15" t="s">
        <v>51</v>
      </c>
      <c r="L43" t="s">
        <v>51</v>
      </c>
      <c r="M43" s="16" t="s">
        <v>51</v>
      </c>
      <c r="N43" s="24" t="str">
        <f>#REF!</f>
        <v>Ethiopia</v>
      </c>
      <c r="O43" s="17">
        <v>1</v>
      </c>
      <c r="P43" s="17" t="s">
        <v>52</v>
      </c>
      <c r="Q43" s="17"/>
      <c r="R43" s="17"/>
      <c r="U43">
        <v>1</v>
      </c>
      <c r="V43" s="19">
        <v>2</v>
      </c>
      <c r="W43" s="17"/>
      <c r="X43" s="17"/>
      <c r="Y43" t="s">
        <v>51</v>
      </c>
      <c r="Z43" s="22" t="s">
        <v>174</v>
      </c>
    </row>
    <row r="44" spans="1:27" x14ac:dyDescent="0.35">
      <c r="A44" t="s">
        <v>42</v>
      </c>
      <c r="B44" s="13" t="s">
        <v>154</v>
      </c>
      <c r="C44" s="13"/>
      <c r="D44" s="14">
        <v>34</v>
      </c>
      <c r="E44" s="15" t="s">
        <v>175</v>
      </c>
      <c r="F44" t="s">
        <v>176</v>
      </c>
      <c r="G44" t="s">
        <v>47</v>
      </c>
      <c r="H44" t="s">
        <v>59</v>
      </c>
      <c r="I44" t="s">
        <v>157</v>
      </c>
      <c r="J44" s="16" t="s">
        <v>55</v>
      </c>
      <c r="K44" s="15" t="s">
        <v>51</v>
      </c>
      <c r="L44" t="s">
        <v>51</v>
      </c>
      <c r="M44" s="16" t="s">
        <v>51</v>
      </c>
      <c r="N44" t="str">
        <f>#REF!</f>
        <v>Ethiopia</v>
      </c>
      <c r="O44" s="21">
        <f>IFERROR(VLOOKUP(_xlfn.CONCAT(AA44,#REF!),#REF!,13,FALSE),VLOOKUP(_xlfn.CONCAT(AA44,"ET"),#REF!,13,FALSE))</f>
        <v>1.4999999999999999E-2</v>
      </c>
      <c r="P44" s="17" t="s">
        <v>65</v>
      </c>
      <c r="Q44" s="17"/>
      <c r="R44" s="17"/>
      <c r="S44">
        <v>1</v>
      </c>
      <c r="T44">
        <v>1</v>
      </c>
      <c r="V44" s="19">
        <v>5</v>
      </c>
      <c r="W44" s="19"/>
      <c r="X44" s="19"/>
      <c r="Y44" s="19" t="s">
        <v>51</v>
      </c>
      <c r="Z44" s="39"/>
      <c r="AA44" t="s">
        <v>177</v>
      </c>
    </row>
    <row r="45" spans="1:27" x14ac:dyDescent="0.35">
      <c r="A45" t="s">
        <v>42</v>
      </c>
      <c r="B45" s="13" t="s">
        <v>154</v>
      </c>
      <c r="C45" s="13"/>
      <c r="D45" s="14">
        <v>35</v>
      </c>
      <c r="E45" s="15" t="s">
        <v>178</v>
      </c>
      <c r="F45" t="s">
        <v>179</v>
      </c>
      <c r="G45" t="s">
        <v>98</v>
      </c>
      <c r="H45" t="s">
        <v>94</v>
      </c>
      <c r="I45" t="s">
        <v>157</v>
      </c>
      <c r="J45" s="16" t="s">
        <v>55</v>
      </c>
      <c r="K45" s="15" t="s">
        <v>51</v>
      </c>
      <c r="L45" t="s">
        <v>51</v>
      </c>
      <c r="M45" s="16" t="s">
        <v>51</v>
      </c>
      <c r="N45" t="str">
        <f>#REF!</f>
        <v>Ethiopia</v>
      </c>
      <c r="O45" s="17"/>
      <c r="P45" s="17" t="s">
        <v>55</v>
      </c>
      <c r="Q45" s="17"/>
      <c r="R45" s="17"/>
      <c r="V45" s="19"/>
      <c r="W45" s="19"/>
      <c r="X45" s="19"/>
      <c r="Y45" s="19" t="s">
        <v>51</v>
      </c>
      <c r="Z45" s="39" t="s">
        <v>180</v>
      </c>
    </row>
    <row r="46" spans="1:27" x14ac:dyDescent="0.35">
      <c r="A46" t="s">
        <v>42</v>
      </c>
      <c r="B46" s="13" t="s">
        <v>154</v>
      </c>
      <c r="C46" s="13"/>
      <c r="D46" s="14">
        <v>36</v>
      </c>
      <c r="E46" s="15" t="s">
        <v>181</v>
      </c>
      <c r="F46" t="s">
        <v>182</v>
      </c>
      <c r="G46" t="s">
        <v>98</v>
      </c>
      <c r="H46" t="s">
        <v>94</v>
      </c>
      <c r="I46" t="s">
        <v>157</v>
      </c>
      <c r="J46" s="16" t="s">
        <v>55</v>
      </c>
      <c r="K46" s="15" t="s">
        <v>51</v>
      </c>
      <c r="L46" t="s">
        <v>51</v>
      </c>
      <c r="M46" s="16" t="s">
        <v>51</v>
      </c>
      <c r="N46" t="str">
        <f>#REF!</f>
        <v>Ethiopia</v>
      </c>
      <c r="O46" s="17"/>
      <c r="P46" s="17" t="s">
        <v>55</v>
      </c>
      <c r="Q46" s="17"/>
      <c r="R46" s="17"/>
      <c r="V46" s="19"/>
      <c r="W46" s="19"/>
      <c r="X46" s="19"/>
      <c r="Y46" s="19" t="s">
        <v>51</v>
      </c>
      <c r="Z46" s="38" t="s">
        <v>183</v>
      </c>
    </row>
    <row r="47" spans="1:27" x14ac:dyDescent="0.35">
      <c r="A47" t="s">
        <v>42</v>
      </c>
      <c r="B47" s="13" t="s">
        <v>154</v>
      </c>
      <c r="C47" s="13"/>
      <c r="D47" s="14">
        <v>37</v>
      </c>
      <c r="E47" s="15" t="s">
        <v>184</v>
      </c>
      <c r="F47" t="s">
        <v>185</v>
      </c>
      <c r="G47" t="s">
        <v>93</v>
      </c>
      <c r="H47" t="s">
        <v>94</v>
      </c>
      <c r="I47" t="s">
        <v>157</v>
      </c>
      <c r="J47" s="16" t="s">
        <v>55</v>
      </c>
      <c r="K47" s="15" t="s">
        <v>51</v>
      </c>
      <c r="L47" t="s">
        <v>51</v>
      </c>
      <c r="M47" s="16" t="s">
        <v>51</v>
      </c>
      <c r="N47" t="str">
        <f>#REF!</f>
        <v>Ethiopia</v>
      </c>
      <c r="O47" s="17"/>
      <c r="P47" s="17" t="s">
        <v>55</v>
      </c>
      <c r="Q47" s="17"/>
      <c r="R47" s="17"/>
      <c r="V47" s="19"/>
      <c r="W47" s="19"/>
      <c r="X47" s="19"/>
      <c r="Y47" s="19" t="s">
        <v>51</v>
      </c>
      <c r="Z47" s="39" t="s">
        <v>186</v>
      </c>
    </row>
    <row r="48" spans="1:27" x14ac:dyDescent="0.35">
      <c r="A48" t="s">
        <v>42</v>
      </c>
      <c r="B48" s="13" t="s">
        <v>187</v>
      </c>
      <c r="C48" s="13"/>
      <c r="D48" s="14">
        <v>38</v>
      </c>
      <c r="E48" s="15"/>
      <c r="F48" t="s">
        <v>188</v>
      </c>
      <c r="G48" t="s">
        <v>47</v>
      </c>
      <c r="H48" t="s">
        <v>48</v>
      </c>
      <c r="I48" t="s">
        <v>189</v>
      </c>
      <c r="J48" s="16"/>
      <c r="K48" s="15" t="s">
        <v>51</v>
      </c>
      <c r="L48" t="s">
        <v>51</v>
      </c>
      <c r="M48" s="16" t="s">
        <v>51</v>
      </c>
      <c r="N48" t="str">
        <f>#REF!</f>
        <v>Ethiopia</v>
      </c>
      <c r="O48" s="17"/>
      <c r="P48" s="17" t="s">
        <v>55</v>
      </c>
      <c r="Q48" s="17"/>
      <c r="R48" s="17"/>
      <c r="S48" s="17"/>
      <c r="T48" s="17"/>
      <c r="U48" s="17"/>
      <c r="V48" s="17"/>
      <c r="W48" s="17"/>
      <c r="X48" s="17"/>
      <c r="Z48" t="s">
        <v>190</v>
      </c>
    </row>
    <row r="49" spans="1:27" x14ac:dyDescent="0.35">
      <c r="A49" t="s">
        <v>42</v>
      </c>
      <c r="B49" s="13" t="s">
        <v>187</v>
      </c>
      <c r="C49" s="13"/>
      <c r="D49" s="14">
        <v>38</v>
      </c>
      <c r="E49" s="15" t="s">
        <v>191</v>
      </c>
      <c r="F49" s="27" t="s">
        <v>192</v>
      </c>
      <c r="G49" t="s">
        <v>47</v>
      </c>
      <c r="H49" t="s">
        <v>48</v>
      </c>
      <c r="I49" t="s">
        <v>189</v>
      </c>
      <c r="J49" s="16" t="s">
        <v>193</v>
      </c>
      <c r="K49" s="15" t="s">
        <v>51</v>
      </c>
      <c r="L49" t="s">
        <v>51</v>
      </c>
      <c r="M49" s="16" t="s">
        <v>51</v>
      </c>
      <c r="N49" s="24" t="str">
        <f>#REF!</f>
        <v>Ethiopia</v>
      </c>
      <c r="O49" s="21">
        <f>IFERROR(VLOOKUP(_xlfn.CONCAT(AA49,#REF!),#REF!,13,FALSE),VLOOKUP(_xlfn.CONCAT(AA49,"ET"),#REF!,13,FALSE))</f>
        <v>0.40500000000000003</v>
      </c>
      <c r="P49" s="17" t="s">
        <v>122</v>
      </c>
      <c r="Q49" s="17"/>
      <c r="R49" s="17"/>
      <c r="S49" s="18">
        <v>1</v>
      </c>
      <c r="T49">
        <v>1</v>
      </c>
      <c r="V49" s="19">
        <v>15</v>
      </c>
      <c r="AA49" t="s">
        <v>194</v>
      </c>
    </row>
    <row r="50" spans="1:27" x14ac:dyDescent="0.35">
      <c r="A50" t="s">
        <v>42</v>
      </c>
      <c r="B50" s="13" t="s">
        <v>187</v>
      </c>
      <c r="C50" s="13"/>
      <c r="D50" s="14">
        <v>38</v>
      </c>
      <c r="E50" s="15" t="s">
        <v>195</v>
      </c>
      <c r="F50" s="27" t="s">
        <v>196</v>
      </c>
      <c r="G50" t="s">
        <v>47</v>
      </c>
      <c r="H50" t="s">
        <v>48</v>
      </c>
      <c r="I50" t="s">
        <v>189</v>
      </c>
      <c r="J50" s="16" t="s">
        <v>50</v>
      </c>
      <c r="K50" s="15" t="s">
        <v>51</v>
      </c>
      <c r="L50" t="s">
        <v>51</v>
      </c>
      <c r="M50" s="16" t="s">
        <v>51</v>
      </c>
      <c r="N50" s="24" t="str">
        <f>#REF!</f>
        <v>Ethiopia</v>
      </c>
      <c r="O50" s="17">
        <v>1</v>
      </c>
      <c r="P50" s="17" t="s">
        <v>52</v>
      </c>
      <c r="Q50" s="17"/>
      <c r="R50" s="17"/>
      <c r="S50" s="18">
        <v>1</v>
      </c>
      <c r="T50">
        <v>1</v>
      </c>
      <c r="V50" s="19">
        <v>15</v>
      </c>
    </row>
    <row r="51" spans="1:27" x14ac:dyDescent="0.35">
      <c r="A51" t="s">
        <v>42</v>
      </c>
      <c r="B51" s="13" t="s">
        <v>187</v>
      </c>
      <c r="C51" s="13"/>
      <c r="D51" s="14">
        <v>38</v>
      </c>
      <c r="E51" s="15" t="s">
        <v>197</v>
      </c>
      <c r="F51" s="27" t="s">
        <v>198</v>
      </c>
      <c r="G51" t="s">
        <v>47</v>
      </c>
      <c r="H51" t="s">
        <v>48</v>
      </c>
      <c r="I51" t="s">
        <v>189</v>
      </c>
      <c r="J51" s="16" t="s">
        <v>103</v>
      </c>
      <c r="K51" s="15" t="s">
        <v>51</v>
      </c>
      <c r="L51" t="s">
        <v>51</v>
      </c>
      <c r="M51" s="16" t="s">
        <v>51</v>
      </c>
      <c r="N51" s="24" t="str">
        <f>#REF!</f>
        <v>Ethiopia</v>
      </c>
      <c r="O51" s="21">
        <f>IFERROR(VLOOKUP(_xlfn.CONCAT(AA51,#REF!),#REF!,13,FALSE),VLOOKUP(_xlfn.CONCAT(AA51,"ET"),#REF!,13,FALSE))</f>
        <v>1.9911686746987955E-2</v>
      </c>
      <c r="P51" s="17" t="s">
        <v>199</v>
      </c>
      <c r="Q51" s="17"/>
      <c r="R51" s="17"/>
      <c r="S51" s="18">
        <v>1</v>
      </c>
      <c r="T51">
        <v>1</v>
      </c>
      <c r="V51" s="19">
        <v>15</v>
      </c>
      <c r="AA51" t="s">
        <v>200</v>
      </c>
    </row>
    <row r="52" spans="1:27" x14ac:dyDescent="0.35">
      <c r="A52" t="s">
        <v>42</v>
      </c>
      <c r="B52" s="13" t="s">
        <v>187</v>
      </c>
      <c r="C52" s="13"/>
      <c r="D52" s="14">
        <v>39</v>
      </c>
      <c r="E52" s="15" t="str">
        <f>_xlfn.CONCAT("FH.FP.",D52)</f>
        <v>FH.FP.39</v>
      </c>
      <c r="F52" t="s">
        <v>201</v>
      </c>
      <c r="G52" t="s">
        <v>47</v>
      </c>
      <c r="H52" t="s">
        <v>48</v>
      </c>
      <c r="I52" t="s">
        <v>189</v>
      </c>
      <c r="J52" s="16" t="s">
        <v>103</v>
      </c>
      <c r="K52" s="15" t="s">
        <v>51</v>
      </c>
      <c r="L52" t="s">
        <v>51</v>
      </c>
      <c r="M52" s="16" t="s">
        <v>51</v>
      </c>
      <c r="N52" s="24" t="str">
        <f>#REF!</f>
        <v>Ethiopia</v>
      </c>
      <c r="O52" s="21">
        <f>IFERROR(VLOOKUP(_xlfn.CONCAT(AA52,#REF!),#REF!,13,FALSE),VLOOKUP(_xlfn.CONCAT(AA52,"ET"),#REF!,13,FALSE))</f>
        <v>0.27813253012048195</v>
      </c>
      <c r="P52" s="17" t="s">
        <v>122</v>
      </c>
      <c r="Q52" s="17"/>
      <c r="R52" s="17"/>
      <c r="S52" s="18">
        <v>1</v>
      </c>
      <c r="U52">
        <v>4</v>
      </c>
      <c r="V52" s="19">
        <v>5</v>
      </c>
      <c r="AA52" t="s">
        <v>202</v>
      </c>
    </row>
    <row r="53" spans="1:27" x14ac:dyDescent="0.35">
      <c r="A53" t="s">
        <v>42</v>
      </c>
      <c r="B53" s="13" t="s">
        <v>187</v>
      </c>
      <c r="C53" s="13"/>
      <c r="D53" s="14">
        <v>40</v>
      </c>
      <c r="E53" s="15" t="str">
        <f t="shared" ref="E53:E75" si="2">_xlfn.CONCAT("FH.FP.",D53)</f>
        <v>FH.FP.40</v>
      </c>
      <c r="F53" t="s">
        <v>203</v>
      </c>
      <c r="G53" t="s">
        <v>47</v>
      </c>
      <c r="H53" t="s">
        <v>48</v>
      </c>
      <c r="I53" t="s">
        <v>189</v>
      </c>
      <c r="J53" s="16" t="s">
        <v>103</v>
      </c>
      <c r="K53" s="15" t="s">
        <v>51</v>
      </c>
      <c r="L53" t="s">
        <v>51</v>
      </c>
      <c r="M53" s="16" t="s">
        <v>55</v>
      </c>
      <c r="N53" s="24" t="str">
        <f>#REF!</f>
        <v>Ethiopia</v>
      </c>
      <c r="O53" s="21">
        <f>IFERROR(VLOOKUP(_xlfn.CONCAT(AA53,#REF!),#REF!,13,FALSE),VLOOKUP(_xlfn.CONCAT(AA53,"ET"),#REF!,13,FALSE))</f>
        <v>0.11548192771084338</v>
      </c>
      <c r="P53" s="17" t="s">
        <v>122</v>
      </c>
      <c r="Q53" s="17">
        <f>1/4</f>
        <v>0.25</v>
      </c>
      <c r="R53" s="17" t="s">
        <v>204</v>
      </c>
      <c r="S53" s="18">
        <v>1</v>
      </c>
      <c r="T53">
        <v>1</v>
      </c>
      <c r="V53" s="19">
        <v>20</v>
      </c>
      <c r="AA53" t="s">
        <v>205</v>
      </c>
    </row>
    <row r="54" spans="1:27" x14ac:dyDescent="0.35">
      <c r="A54" t="s">
        <v>42</v>
      </c>
      <c r="B54" s="13" t="s">
        <v>187</v>
      </c>
      <c r="C54" s="13"/>
      <c r="D54" s="14">
        <v>41</v>
      </c>
      <c r="E54" s="15" t="str">
        <f t="shared" si="2"/>
        <v>FH.FP.41</v>
      </c>
      <c r="F54" t="s">
        <v>206</v>
      </c>
      <c r="G54" t="s">
        <v>47</v>
      </c>
      <c r="H54" t="s">
        <v>48</v>
      </c>
      <c r="I54" t="s">
        <v>189</v>
      </c>
      <c r="J54" s="16" t="s">
        <v>103</v>
      </c>
      <c r="K54" s="15" t="s">
        <v>51</v>
      </c>
      <c r="L54" t="s">
        <v>55</v>
      </c>
      <c r="M54" s="16" t="s">
        <v>55</v>
      </c>
      <c r="N54" s="24" t="str">
        <f>#REF!</f>
        <v>Ethiopia</v>
      </c>
      <c r="O54" s="17">
        <f>O53</f>
        <v>0.11548192771084338</v>
      </c>
      <c r="P54" s="17" t="s">
        <v>122</v>
      </c>
      <c r="Q54" s="17">
        <f>1/4</f>
        <v>0.25</v>
      </c>
      <c r="R54" s="17" t="s">
        <v>204</v>
      </c>
      <c r="S54" s="18">
        <v>1</v>
      </c>
      <c r="T54">
        <v>1</v>
      </c>
      <c r="V54" s="19">
        <v>20</v>
      </c>
      <c r="AA54" t="s">
        <v>205</v>
      </c>
    </row>
    <row r="55" spans="1:27" x14ac:dyDescent="0.35">
      <c r="A55" t="s">
        <v>42</v>
      </c>
      <c r="B55" s="13" t="s">
        <v>187</v>
      </c>
      <c r="C55" s="13"/>
      <c r="D55" s="14">
        <v>42</v>
      </c>
      <c r="E55" s="15" t="str">
        <f t="shared" si="2"/>
        <v>FH.FP.42</v>
      </c>
      <c r="F55" t="s">
        <v>207</v>
      </c>
      <c r="G55" t="s">
        <v>47</v>
      </c>
      <c r="H55" t="s">
        <v>48</v>
      </c>
      <c r="I55" t="s">
        <v>189</v>
      </c>
      <c r="J55" s="16" t="s">
        <v>103</v>
      </c>
      <c r="K55" s="15" t="s">
        <v>51</v>
      </c>
      <c r="L55" t="s">
        <v>51</v>
      </c>
      <c r="M55" s="16" t="s">
        <v>51</v>
      </c>
      <c r="N55" t="str">
        <f>#REF!</f>
        <v>Ethiopia</v>
      </c>
      <c r="O55" s="32"/>
      <c r="P55" s="17" t="s">
        <v>122</v>
      </c>
      <c r="Q55" s="17"/>
      <c r="R55" s="17"/>
      <c r="S55" s="18">
        <v>1</v>
      </c>
      <c r="T55">
        <v>1</v>
      </c>
      <c r="U55" s="17"/>
      <c r="V55" s="19">
        <v>15</v>
      </c>
      <c r="Y55" t="s">
        <v>51</v>
      </c>
      <c r="Z55" s="31" t="s">
        <v>138</v>
      </c>
    </row>
    <row r="56" spans="1:27" x14ac:dyDescent="0.35">
      <c r="A56" t="s">
        <v>42</v>
      </c>
      <c r="B56" s="13" t="s">
        <v>187</v>
      </c>
      <c r="C56" s="13"/>
      <c r="D56" s="14">
        <v>43</v>
      </c>
      <c r="E56" s="15" t="str">
        <f t="shared" si="2"/>
        <v>FH.FP.43</v>
      </c>
      <c r="F56" t="s">
        <v>208</v>
      </c>
      <c r="G56" t="s">
        <v>47</v>
      </c>
      <c r="H56" t="s">
        <v>59</v>
      </c>
      <c r="I56" t="s">
        <v>189</v>
      </c>
      <c r="J56" s="16" t="s">
        <v>50</v>
      </c>
      <c r="K56" s="15" t="s">
        <v>51</v>
      </c>
      <c r="L56" t="s">
        <v>55</v>
      </c>
      <c r="M56" s="16" t="s">
        <v>55</v>
      </c>
      <c r="N56" t="str">
        <f>#REF!</f>
        <v>Ethiopia</v>
      </c>
      <c r="O56" s="21">
        <f>IFERROR(VLOOKUP(_xlfn.CONCAT(AA56,#REF!),#REF!,13,FALSE),VLOOKUP(_xlfn.CONCAT(AA56,"ET"),#REF!,13,FALSE))</f>
        <v>9.6000000000000002E-2</v>
      </c>
      <c r="P56" s="17" t="s">
        <v>65</v>
      </c>
      <c r="Q56" s="17"/>
      <c r="R56" s="17"/>
      <c r="S56" s="37">
        <v>1</v>
      </c>
      <c r="T56">
        <v>1</v>
      </c>
      <c r="U56" s="17"/>
      <c r="V56" s="40">
        <v>20</v>
      </c>
      <c r="Y56" t="s">
        <v>51</v>
      </c>
      <c r="AA56" t="s">
        <v>209</v>
      </c>
    </row>
    <row r="57" spans="1:27" x14ac:dyDescent="0.35">
      <c r="A57" t="s">
        <v>42</v>
      </c>
      <c r="B57" s="13" t="s">
        <v>187</v>
      </c>
      <c r="C57" s="13"/>
      <c r="D57" s="14">
        <v>44</v>
      </c>
      <c r="E57" s="15" t="str">
        <f t="shared" si="2"/>
        <v>FH.FP.44</v>
      </c>
      <c r="F57" t="s">
        <v>210</v>
      </c>
      <c r="G57" t="s">
        <v>47</v>
      </c>
      <c r="H57" t="s">
        <v>59</v>
      </c>
      <c r="I57" t="s">
        <v>189</v>
      </c>
      <c r="J57" s="16" t="s">
        <v>50</v>
      </c>
      <c r="K57" s="15" t="s">
        <v>51</v>
      </c>
      <c r="L57" t="s">
        <v>51</v>
      </c>
      <c r="M57" s="16" t="s">
        <v>51</v>
      </c>
      <c r="N57" t="str">
        <f>#REF!</f>
        <v>Ethiopia</v>
      </c>
      <c r="O57" s="21">
        <f>O56</f>
        <v>9.6000000000000002E-2</v>
      </c>
      <c r="P57" s="17" t="s">
        <v>65</v>
      </c>
      <c r="Q57" s="17"/>
      <c r="R57" s="17" t="s">
        <v>211</v>
      </c>
      <c r="S57" s="37">
        <v>1</v>
      </c>
      <c r="T57">
        <v>1</v>
      </c>
      <c r="U57" s="17"/>
      <c r="V57" s="40">
        <v>10</v>
      </c>
      <c r="Y57" t="s">
        <v>51</v>
      </c>
      <c r="AA57" t="s">
        <v>209</v>
      </c>
    </row>
    <row r="58" spans="1:27" x14ac:dyDescent="0.35">
      <c r="A58" t="s">
        <v>42</v>
      </c>
      <c r="B58" s="13" t="s">
        <v>187</v>
      </c>
      <c r="C58" s="13"/>
      <c r="D58" s="14">
        <v>45</v>
      </c>
      <c r="E58" s="15" t="str">
        <f t="shared" si="2"/>
        <v>FH.FP.45</v>
      </c>
      <c r="F58" t="s">
        <v>212</v>
      </c>
      <c r="G58" t="s">
        <v>98</v>
      </c>
      <c r="H58" t="s">
        <v>94</v>
      </c>
      <c r="I58" t="s">
        <v>102</v>
      </c>
      <c r="J58" s="16" t="s">
        <v>193</v>
      </c>
      <c r="K58" s="15" t="s">
        <v>51</v>
      </c>
      <c r="L58" t="s">
        <v>51</v>
      </c>
      <c r="M58" s="16" t="s">
        <v>51</v>
      </c>
      <c r="N58" t="str">
        <f>#REF!</f>
        <v>Ethiopia</v>
      </c>
      <c r="O58" s="21">
        <v>1</v>
      </c>
      <c r="P58" s="17" t="s">
        <v>52</v>
      </c>
      <c r="Q58" s="17"/>
      <c r="R58" s="17"/>
      <c r="S58" s="18">
        <v>1</v>
      </c>
      <c r="T58" s="17"/>
      <c r="U58" s="17"/>
      <c r="V58" s="19"/>
      <c r="Y58" t="s">
        <v>51</v>
      </c>
      <c r="Z58" s="38" t="s">
        <v>213</v>
      </c>
    </row>
    <row r="59" spans="1:27" x14ac:dyDescent="0.35">
      <c r="A59" t="s">
        <v>42</v>
      </c>
      <c r="B59" s="13" t="s">
        <v>187</v>
      </c>
      <c r="C59" s="13"/>
      <c r="D59" s="14">
        <v>46</v>
      </c>
      <c r="E59" s="15" t="str">
        <f t="shared" si="2"/>
        <v>FH.FP.46</v>
      </c>
      <c r="F59" t="s">
        <v>214</v>
      </c>
      <c r="G59" t="s">
        <v>47</v>
      </c>
      <c r="H59" t="s">
        <v>59</v>
      </c>
      <c r="I59" t="s">
        <v>102</v>
      </c>
      <c r="J59" s="16" t="s">
        <v>103</v>
      </c>
      <c r="K59" s="15" t="s">
        <v>51</v>
      </c>
      <c r="L59" t="s">
        <v>51</v>
      </c>
      <c r="M59" s="16" t="s">
        <v>55</v>
      </c>
      <c r="N59" t="str">
        <f>#REF!</f>
        <v>Ethiopia</v>
      </c>
      <c r="O59" s="21">
        <f>IFERROR(VLOOKUP(_xlfn.CONCAT(AA59,#REF!),#REF!,13,FALSE),VLOOKUP(_xlfn.CONCAT(AA59,"ET"),#REF!,13,FALSE))</f>
        <v>0.14000000000000001</v>
      </c>
      <c r="P59" s="17" t="s">
        <v>122</v>
      </c>
      <c r="Q59" s="17"/>
      <c r="R59" s="17"/>
      <c r="S59" s="18">
        <v>1</v>
      </c>
      <c r="T59">
        <v>1</v>
      </c>
      <c r="U59" s="41">
        <f>1/5</f>
        <v>0.2</v>
      </c>
      <c r="V59" s="19">
        <v>10</v>
      </c>
      <c r="Y59" t="s">
        <v>51</v>
      </c>
      <c r="Z59" t="s">
        <v>215</v>
      </c>
      <c r="AA59" t="s">
        <v>216</v>
      </c>
    </row>
    <row r="60" spans="1:27" x14ac:dyDescent="0.35">
      <c r="A60" t="s">
        <v>42</v>
      </c>
      <c r="B60" s="13" t="s">
        <v>187</v>
      </c>
      <c r="C60" s="13"/>
      <c r="D60" s="14">
        <v>47</v>
      </c>
      <c r="E60" s="15" t="str">
        <f t="shared" si="2"/>
        <v>FH.FP.47</v>
      </c>
      <c r="F60" t="s">
        <v>217</v>
      </c>
      <c r="G60" t="s">
        <v>98</v>
      </c>
      <c r="H60" t="s">
        <v>48</v>
      </c>
      <c r="I60" t="s">
        <v>102</v>
      </c>
      <c r="J60" s="16" t="s">
        <v>193</v>
      </c>
      <c r="K60" s="15" t="s">
        <v>51</v>
      </c>
      <c r="L60" t="s">
        <v>51</v>
      </c>
      <c r="M60" s="16" t="s">
        <v>51</v>
      </c>
      <c r="N60" t="str">
        <f>#REF!</f>
        <v>Ethiopia</v>
      </c>
      <c r="O60" s="21">
        <v>1</v>
      </c>
      <c r="P60" s="17" t="s">
        <v>52</v>
      </c>
      <c r="Q60" s="17"/>
      <c r="R60" s="17"/>
      <c r="S60" s="18">
        <v>1</v>
      </c>
      <c r="T60" s="17"/>
      <c r="U60" s="17"/>
      <c r="V60" s="19"/>
      <c r="Y60" t="s">
        <v>51</v>
      </c>
      <c r="Z60" s="38" t="s">
        <v>213</v>
      </c>
    </row>
    <row r="61" spans="1:27" x14ac:dyDescent="0.35">
      <c r="A61" t="s">
        <v>42</v>
      </c>
      <c r="B61" s="13" t="s">
        <v>187</v>
      </c>
      <c r="C61" s="13"/>
      <c r="D61" s="14">
        <v>48</v>
      </c>
      <c r="E61" s="15" t="str">
        <f t="shared" si="2"/>
        <v>FH.FP.48</v>
      </c>
      <c r="F61" t="s">
        <v>218</v>
      </c>
      <c r="G61" t="s">
        <v>47</v>
      </c>
      <c r="H61" t="s">
        <v>48</v>
      </c>
      <c r="I61" t="s">
        <v>157</v>
      </c>
      <c r="J61" s="16" t="s">
        <v>219</v>
      </c>
      <c r="K61" s="15" t="s">
        <v>51</v>
      </c>
      <c r="L61" t="s">
        <v>51</v>
      </c>
      <c r="M61" s="16" t="s">
        <v>51</v>
      </c>
      <c r="N61" t="str">
        <f>#REF!</f>
        <v>Ethiopia</v>
      </c>
      <c r="O61" s="17">
        <v>1</v>
      </c>
      <c r="P61" s="17" t="s">
        <v>52</v>
      </c>
      <c r="Q61" s="17"/>
      <c r="R61" s="17"/>
      <c r="S61" s="18">
        <v>1</v>
      </c>
      <c r="T61">
        <v>2</v>
      </c>
      <c r="V61" s="19"/>
      <c r="W61" s="17"/>
      <c r="X61" s="17"/>
      <c r="Z61" s="38" t="s">
        <v>183</v>
      </c>
    </row>
    <row r="62" spans="1:27" x14ac:dyDescent="0.35">
      <c r="A62" t="s">
        <v>42</v>
      </c>
      <c r="B62" s="13" t="s">
        <v>187</v>
      </c>
      <c r="C62" s="13"/>
      <c r="D62" s="14">
        <v>49</v>
      </c>
      <c r="E62" s="15" t="str">
        <f t="shared" si="2"/>
        <v>FH.FP.49</v>
      </c>
      <c r="F62" t="s">
        <v>220</v>
      </c>
      <c r="G62" t="s">
        <v>98</v>
      </c>
      <c r="H62" t="s">
        <v>94</v>
      </c>
      <c r="I62" t="s">
        <v>102</v>
      </c>
      <c r="J62" s="16" t="s">
        <v>103</v>
      </c>
      <c r="K62" s="15" t="s">
        <v>51</v>
      </c>
      <c r="L62" t="s">
        <v>51</v>
      </c>
      <c r="M62" s="16" t="s">
        <v>51</v>
      </c>
      <c r="N62" t="str">
        <f>#REF!</f>
        <v>Ethiopia</v>
      </c>
      <c r="O62" s="17"/>
      <c r="P62" s="17" t="s">
        <v>55</v>
      </c>
      <c r="Q62" s="17"/>
      <c r="R62" s="17"/>
      <c r="S62" s="17"/>
      <c r="T62" s="17"/>
      <c r="U62" s="17"/>
      <c r="V62" s="19"/>
      <c r="Y62" t="s">
        <v>51</v>
      </c>
      <c r="Z62" s="38" t="s">
        <v>213</v>
      </c>
    </row>
    <row r="63" spans="1:27" x14ac:dyDescent="0.35">
      <c r="A63" t="s">
        <v>42</v>
      </c>
      <c r="B63" s="13" t="s">
        <v>187</v>
      </c>
      <c r="C63" s="13"/>
      <c r="D63" s="14">
        <v>50</v>
      </c>
      <c r="E63" s="15" t="str">
        <f t="shared" si="2"/>
        <v>FH.FP.50</v>
      </c>
      <c r="F63" t="s">
        <v>221</v>
      </c>
      <c r="G63" t="s">
        <v>47</v>
      </c>
      <c r="H63" t="s">
        <v>48</v>
      </c>
      <c r="I63" t="s">
        <v>189</v>
      </c>
      <c r="J63" s="16" t="s">
        <v>219</v>
      </c>
      <c r="K63" s="15" t="s">
        <v>51</v>
      </c>
      <c r="L63" t="s">
        <v>51</v>
      </c>
      <c r="M63" s="16" t="s">
        <v>51</v>
      </c>
      <c r="N63" t="str">
        <f>#REF!</f>
        <v>Ethiopia</v>
      </c>
      <c r="O63" s="17"/>
      <c r="P63" s="17" t="s">
        <v>55</v>
      </c>
      <c r="Q63" s="17"/>
      <c r="R63" s="17"/>
      <c r="S63" s="17"/>
      <c r="T63" s="17"/>
      <c r="U63" s="17"/>
      <c r="V63" s="19"/>
      <c r="Z63" s="38" t="s">
        <v>222</v>
      </c>
    </row>
    <row r="64" spans="1:27" x14ac:dyDescent="0.35">
      <c r="A64" t="s">
        <v>42</v>
      </c>
      <c r="B64" s="13" t="s">
        <v>187</v>
      </c>
      <c r="C64" s="13"/>
      <c r="D64" s="14">
        <v>51</v>
      </c>
      <c r="E64" s="15" t="str">
        <f t="shared" si="2"/>
        <v>FH.FP.51</v>
      </c>
      <c r="F64" t="s">
        <v>223</v>
      </c>
      <c r="G64" t="s">
        <v>47</v>
      </c>
      <c r="H64" t="s">
        <v>48</v>
      </c>
      <c r="I64" t="s">
        <v>189</v>
      </c>
      <c r="J64" s="16" t="s">
        <v>219</v>
      </c>
      <c r="K64" s="15" t="s">
        <v>51</v>
      </c>
      <c r="L64" t="s">
        <v>51</v>
      </c>
      <c r="M64" s="16" t="s">
        <v>51</v>
      </c>
      <c r="N64" t="str">
        <f>#REF!</f>
        <v>Ethiopia</v>
      </c>
      <c r="O64" s="17"/>
      <c r="P64" s="17" t="s">
        <v>55</v>
      </c>
      <c r="Q64" s="17"/>
      <c r="R64" s="17"/>
      <c r="S64" s="17"/>
      <c r="T64" s="17"/>
      <c r="U64" s="17"/>
      <c r="V64" s="19"/>
      <c r="Z64" t="s">
        <v>224</v>
      </c>
    </row>
    <row r="65" spans="1:27" x14ac:dyDescent="0.35">
      <c r="A65" t="s">
        <v>42</v>
      </c>
      <c r="B65" s="13" t="s">
        <v>187</v>
      </c>
      <c r="C65" s="13"/>
      <c r="D65" s="14">
        <v>52</v>
      </c>
      <c r="E65" s="15" t="str">
        <f t="shared" si="2"/>
        <v>FH.FP.52</v>
      </c>
      <c r="F65" t="s">
        <v>225</v>
      </c>
      <c r="G65" t="s">
        <v>98</v>
      </c>
      <c r="H65" t="s">
        <v>94</v>
      </c>
      <c r="I65" t="s">
        <v>102</v>
      </c>
      <c r="J65" s="16" t="s">
        <v>55</v>
      </c>
      <c r="K65" s="15" t="s">
        <v>51</v>
      </c>
      <c r="L65" t="s">
        <v>51</v>
      </c>
      <c r="M65" s="16" t="s">
        <v>51</v>
      </c>
      <c r="N65" t="str">
        <f>#REF!</f>
        <v>Ethiopia</v>
      </c>
      <c r="O65" s="17"/>
      <c r="P65" s="17" t="s">
        <v>55</v>
      </c>
      <c r="Q65" s="17"/>
      <c r="R65" s="17"/>
      <c r="S65" s="17"/>
      <c r="T65" s="17"/>
      <c r="U65" s="17"/>
      <c r="V65" s="19"/>
      <c r="Y65" t="s">
        <v>51</v>
      </c>
      <c r="Z65" s="38" t="s">
        <v>183</v>
      </c>
    </row>
    <row r="66" spans="1:27" x14ac:dyDescent="0.35">
      <c r="A66" t="s">
        <v>42</v>
      </c>
      <c r="B66" s="13" t="s">
        <v>187</v>
      </c>
      <c r="C66" s="13"/>
      <c r="D66" s="14">
        <v>53</v>
      </c>
      <c r="E66" s="15" t="str">
        <f t="shared" si="2"/>
        <v>FH.FP.53</v>
      </c>
      <c r="F66" t="s">
        <v>226</v>
      </c>
      <c r="G66" t="s">
        <v>98</v>
      </c>
      <c r="H66" t="s">
        <v>94</v>
      </c>
      <c r="I66" t="s">
        <v>102</v>
      </c>
      <c r="J66" s="16" t="s">
        <v>55</v>
      </c>
      <c r="K66" s="15" t="s">
        <v>51</v>
      </c>
      <c r="L66" t="s">
        <v>51</v>
      </c>
      <c r="M66" s="16" t="s">
        <v>51</v>
      </c>
      <c r="N66" t="str">
        <f>#REF!</f>
        <v>Ethiopia</v>
      </c>
      <c r="O66" s="17"/>
      <c r="P66" s="17" t="s">
        <v>55</v>
      </c>
      <c r="Q66" s="17"/>
      <c r="R66" s="17"/>
      <c r="S66" s="17"/>
      <c r="T66" s="17"/>
      <c r="U66" s="17"/>
      <c r="V66" s="19"/>
      <c r="Y66" t="s">
        <v>51</v>
      </c>
      <c r="Z66" s="38" t="s">
        <v>183</v>
      </c>
    </row>
    <row r="67" spans="1:27" x14ac:dyDescent="0.35">
      <c r="A67" t="s">
        <v>42</v>
      </c>
      <c r="B67" s="13" t="s">
        <v>187</v>
      </c>
      <c r="C67" s="13"/>
      <c r="D67" s="14">
        <v>54</v>
      </c>
      <c r="E67" s="15" t="str">
        <f t="shared" si="2"/>
        <v>FH.FP.54</v>
      </c>
      <c r="F67" t="s">
        <v>227</v>
      </c>
      <c r="G67" t="s">
        <v>47</v>
      </c>
      <c r="H67" t="s">
        <v>59</v>
      </c>
      <c r="I67" t="s">
        <v>102</v>
      </c>
      <c r="J67" s="16" t="s">
        <v>103</v>
      </c>
      <c r="K67" s="15" t="s">
        <v>51</v>
      </c>
      <c r="L67" t="s">
        <v>51</v>
      </c>
      <c r="M67" s="16" t="s">
        <v>55</v>
      </c>
      <c r="N67" t="str">
        <f>#REF!</f>
        <v>Ethiopia</v>
      </c>
      <c r="O67" s="21">
        <f>IFERROR(VLOOKUP(_xlfn.CONCAT(AA67,#REF!),#REF!,13,FALSE),VLOOKUP(_xlfn.CONCAT(AA67,"ET"),#REF!,13,FALSE))</f>
        <v>6.5000000000000002E-2</v>
      </c>
      <c r="P67" t="s">
        <v>65</v>
      </c>
      <c r="Q67" s="17"/>
      <c r="R67" s="17"/>
      <c r="S67" s="28">
        <v>0.98</v>
      </c>
      <c r="T67">
        <v>1</v>
      </c>
      <c r="V67" s="19">
        <v>5</v>
      </c>
      <c r="Y67" t="s">
        <v>51</v>
      </c>
      <c r="AA67" t="s">
        <v>228</v>
      </c>
    </row>
    <row r="68" spans="1:27" x14ac:dyDescent="0.35">
      <c r="A68" t="s">
        <v>42</v>
      </c>
      <c r="B68" s="13" t="s">
        <v>187</v>
      </c>
      <c r="C68" s="13"/>
      <c r="D68" s="14">
        <v>55</v>
      </c>
      <c r="E68" s="15" t="str">
        <f t="shared" si="2"/>
        <v>FH.FP.55</v>
      </c>
      <c r="F68" t="s">
        <v>229</v>
      </c>
      <c r="G68" t="s">
        <v>47</v>
      </c>
      <c r="H68" t="s">
        <v>59</v>
      </c>
      <c r="I68" t="s">
        <v>102</v>
      </c>
      <c r="J68" s="16" t="s">
        <v>103</v>
      </c>
      <c r="K68" s="15" t="s">
        <v>51</v>
      </c>
      <c r="L68" t="s">
        <v>51</v>
      </c>
      <c r="M68" s="16" t="s">
        <v>55</v>
      </c>
      <c r="N68" t="str">
        <f>#REF!</f>
        <v>Ethiopia</v>
      </c>
      <c r="O68" s="17">
        <f>O67</f>
        <v>6.5000000000000002E-2</v>
      </c>
      <c r="P68" t="s">
        <v>65</v>
      </c>
      <c r="Q68" s="17"/>
      <c r="R68" s="17"/>
      <c r="S68" s="18">
        <f>S67</f>
        <v>0.98</v>
      </c>
      <c r="T68">
        <v>3</v>
      </c>
      <c r="V68" s="19">
        <v>5</v>
      </c>
      <c r="Y68" t="s">
        <v>51</v>
      </c>
      <c r="AA68" t="s">
        <v>228</v>
      </c>
    </row>
    <row r="69" spans="1:27" x14ac:dyDescent="0.35">
      <c r="A69" t="s">
        <v>42</v>
      </c>
      <c r="B69" s="13" t="s">
        <v>187</v>
      </c>
      <c r="C69" s="13"/>
      <c r="D69" s="14">
        <v>56</v>
      </c>
      <c r="E69" s="15" t="str">
        <f t="shared" si="2"/>
        <v>FH.FP.56</v>
      </c>
      <c r="F69" t="s">
        <v>230</v>
      </c>
      <c r="G69" t="s">
        <v>47</v>
      </c>
      <c r="H69" t="s">
        <v>59</v>
      </c>
      <c r="I69" t="s">
        <v>102</v>
      </c>
      <c r="J69" s="16" t="s">
        <v>103</v>
      </c>
      <c r="K69" s="15" t="s">
        <v>51</v>
      </c>
      <c r="L69" t="s">
        <v>51</v>
      </c>
      <c r="M69" s="16" t="s">
        <v>55</v>
      </c>
      <c r="N69" t="str">
        <f>#REF!</f>
        <v>Ethiopia</v>
      </c>
      <c r="O69" s="21">
        <f>IFERROR(VLOOKUP(_xlfn.CONCAT(AA69,#REF!),#REF!,13,FALSE),VLOOKUP(_xlfn.CONCAT(AA69,"ET"),#REF!,13,FALSE))</f>
        <v>0.14800000000000002</v>
      </c>
      <c r="P69" t="s">
        <v>65</v>
      </c>
      <c r="Q69" s="17"/>
      <c r="R69" s="17" t="s">
        <v>231</v>
      </c>
      <c r="S69" s="18">
        <f t="shared" ref="S69:S71" si="3">S68</f>
        <v>0.98</v>
      </c>
      <c r="T69">
        <v>1</v>
      </c>
      <c r="V69" s="40">
        <v>20</v>
      </c>
      <c r="Y69" t="s">
        <v>51</v>
      </c>
      <c r="AA69" t="s">
        <v>232</v>
      </c>
    </row>
    <row r="70" spans="1:27" x14ac:dyDescent="0.35">
      <c r="A70" t="s">
        <v>42</v>
      </c>
      <c r="B70" s="13" t="s">
        <v>187</v>
      </c>
      <c r="C70" s="13"/>
      <c r="D70" s="14">
        <v>57</v>
      </c>
      <c r="E70" s="15" t="str">
        <f t="shared" si="2"/>
        <v>FH.FP.57</v>
      </c>
      <c r="F70" t="s">
        <v>233</v>
      </c>
      <c r="G70" t="s">
        <v>47</v>
      </c>
      <c r="H70" t="s">
        <v>59</v>
      </c>
      <c r="I70" t="s">
        <v>102</v>
      </c>
      <c r="J70" s="16" t="s">
        <v>103</v>
      </c>
      <c r="K70" s="15" t="s">
        <v>51</v>
      </c>
      <c r="L70" t="s">
        <v>51</v>
      </c>
      <c r="M70" s="16" t="s">
        <v>55</v>
      </c>
      <c r="N70" t="str">
        <f>#REF!</f>
        <v>Ethiopia</v>
      </c>
      <c r="O70" s="17">
        <f>O69</f>
        <v>0.14800000000000002</v>
      </c>
      <c r="P70" t="s">
        <v>65</v>
      </c>
      <c r="Q70" s="17"/>
      <c r="R70" s="17" t="s">
        <v>231</v>
      </c>
      <c r="S70" s="18">
        <f t="shared" si="3"/>
        <v>0.98</v>
      </c>
      <c r="T70">
        <v>1</v>
      </c>
      <c r="V70" s="40">
        <v>20</v>
      </c>
      <c r="Y70" t="s">
        <v>51</v>
      </c>
      <c r="AA70" t="s">
        <v>232</v>
      </c>
    </row>
    <row r="71" spans="1:27" x14ac:dyDescent="0.35">
      <c r="A71" t="s">
        <v>42</v>
      </c>
      <c r="B71" s="13" t="s">
        <v>187</v>
      </c>
      <c r="C71" s="13"/>
      <c r="D71" s="14">
        <v>58</v>
      </c>
      <c r="E71" s="15" t="str">
        <f t="shared" si="2"/>
        <v>FH.FP.58</v>
      </c>
      <c r="F71" t="s">
        <v>234</v>
      </c>
      <c r="G71" t="s">
        <v>47</v>
      </c>
      <c r="H71" t="s">
        <v>59</v>
      </c>
      <c r="I71" t="s">
        <v>102</v>
      </c>
      <c r="J71" s="16" t="s">
        <v>103</v>
      </c>
      <c r="K71" s="15" t="s">
        <v>51</v>
      </c>
      <c r="L71" t="s">
        <v>51</v>
      </c>
      <c r="M71" s="16" t="s">
        <v>51</v>
      </c>
      <c r="N71" t="str">
        <f>#REF!</f>
        <v>Ethiopia</v>
      </c>
      <c r="O71" s="17">
        <f>O67+O69</f>
        <v>0.21300000000000002</v>
      </c>
      <c r="P71" t="s">
        <v>65</v>
      </c>
      <c r="Q71" s="41">
        <v>0.1</v>
      </c>
      <c r="R71" s="17" t="s">
        <v>235</v>
      </c>
      <c r="S71" s="18">
        <f t="shared" si="3"/>
        <v>0.98</v>
      </c>
      <c r="T71">
        <v>1</v>
      </c>
      <c r="V71" s="40">
        <v>20</v>
      </c>
      <c r="Y71" t="s">
        <v>51</v>
      </c>
    </row>
    <row r="72" spans="1:27" x14ac:dyDescent="0.35">
      <c r="A72" t="s">
        <v>42</v>
      </c>
      <c r="B72" s="13" t="s">
        <v>187</v>
      </c>
      <c r="C72" s="13"/>
      <c r="D72" s="14">
        <v>59</v>
      </c>
      <c r="E72" s="15" t="str">
        <f t="shared" si="2"/>
        <v>FH.FP.59</v>
      </c>
      <c r="F72" t="s">
        <v>236</v>
      </c>
      <c r="G72" t="s">
        <v>98</v>
      </c>
      <c r="H72" t="s">
        <v>94</v>
      </c>
      <c r="I72" t="s">
        <v>102</v>
      </c>
      <c r="J72" s="16" t="s">
        <v>55</v>
      </c>
      <c r="K72" s="15" t="s">
        <v>51</v>
      </c>
      <c r="L72" t="s">
        <v>51</v>
      </c>
      <c r="M72" s="16" t="s">
        <v>51</v>
      </c>
      <c r="N72" t="str">
        <f>#REF!</f>
        <v>Ethiopia</v>
      </c>
      <c r="O72" s="17"/>
      <c r="P72" s="17" t="s">
        <v>55</v>
      </c>
      <c r="Q72" s="17"/>
      <c r="R72" s="17"/>
      <c r="S72" s="17"/>
      <c r="T72" s="17"/>
      <c r="V72" s="19"/>
      <c r="Y72" t="s">
        <v>51</v>
      </c>
      <c r="Z72" s="38" t="s">
        <v>183</v>
      </c>
    </row>
    <row r="73" spans="1:27" x14ac:dyDescent="0.35">
      <c r="A73" t="s">
        <v>42</v>
      </c>
      <c r="B73" s="13" t="s">
        <v>187</v>
      </c>
      <c r="C73" s="13"/>
      <c r="D73" s="14">
        <v>60</v>
      </c>
      <c r="E73" s="15" t="str">
        <f t="shared" si="2"/>
        <v>FH.FP.60</v>
      </c>
      <c r="F73" t="s">
        <v>237</v>
      </c>
      <c r="G73" t="s">
        <v>47</v>
      </c>
      <c r="H73" t="s">
        <v>48</v>
      </c>
      <c r="I73" t="s">
        <v>189</v>
      </c>
      <c r="J73" s="16" t="s">
        <v>219</v>
      </c>
      <c r="K73" s="15" t="s">
        <v>51</v>
      </c>
      <c r="L73" t="s">
        <v>51</v>
      </c>
      <c r="M73" s="16" t="s">
        <v>55</v>
      </c>
      <c r="N73" t="str">
        <f>#REF!</f>
        <v>Ethiopia</v>
      </c>
      <c r="O73" s="17"/>
      <c r="P73" s="17" t="s">
        <v>55</v>
      </c>
      <c r="Q73" s="17"/>
      <c r="R73" s="17"/>
      <c r="S73" s="17"/>
      <c r="T73" s="17"/>
      <c r="V73" s="19"/>
      <c r="Y73" t="s">
        <v>51</v>
      </c>
      <c r="Z73" s="38" t="s">
        <v>183</v>
      </c>
    </row>
    <row r="74" spans="1:27" x14ac:dyDescent="0.35">
      <c r="A74" t="s">
        <v>42</v>
      </c>
      <c r="B74" s="13" t="s">
        <v>187</v>
      </c>
      <c r="C74" s="13"/>
      <c r="D74" s="14">
        <v>61</v>
      </c>
      <c r="E74" s="15" t="str">
        <f t="shared" si="2"/>
        <v>FH.FP.61</v>
      </c>
      <c r="F74" t="s">
        <v>238</v>
      </c>
      <c r="G74" t="s">
        <v>47</v>
      </c>
      <c r="H74" t="s">
        <v>48</v>
      </c>
      <c r="I74" t="s">
        <v>189</v>
      </c>
      <c r="J74" s="16" t="s">
        <v>50</v>
      </c>
      <c r="K74" s="15" t="s">
        <v>51</v>
      </c>
      <c r="L74" t="s">
        <v>51</v>
      </c>
      <c r="M74" s="16" t="s">
        <v>55</v>
      </c>
      <c r="N74" t="str">
        <f>#REF!</f>
        <v>Ethiopia</v>
      </c>
      <c r="O74" s="17">
        <v>1</v>
      </c>
      <c r="P74" t="s">
        <v>52</v>
      </c>
      <c r="Q74" s="17"/>
      <c r="R74" s="17"/>
      <c r="S74" s="18">
        <v>1</v>
      </c>
      <c r="T74" s="17"/>
      <c r="V74" s="19"/>
      <c r="Z74" t="s">
        <v>70</v>
      </c>
    </row>
    <row r="75" spans="1:27" x14ac:dyDescent="0.35">
      <c r="A75" t="s">
        <v>42</v>
      </c>
      <c r="B75" s="13" t="s">
        <v>187</v>
      </c>
      <c r="C75" s="13"/>
      <c r="D75" s="14">
        <v>62</v>
      </c>
      <c r="E75" s="15" t="str">
        <f t="shared" si="2"/>
        <v>FH.FP.62</v>
      </c>
      <c r="F75" t="s">
        <v>239</v>
      </c>
      <c r="G75" t="s">
        <v>47</v>
      </c>
      <c r="H75" t="s">
        <v>59</v>
      </c>
      <c r="I75" t="s">
        <v>102</v>
      </c>
      <c r="J75" s="16" t="s">
        <v>240</v>
      </c>
      <c r="K75" s="15" t="s">
        <v>51</v>
      </c>
      <c r="L75" t="s">
        <v>51</v>
      </c>
      <c r="M75" s="16" t="s">
        <v>51</v>
      </c>
      <c r="N75" t="str">
        <f>#REF!</f>
        <v>Ethiopia</v>
      </c>
      <c r="O75" s="42">
        <v>1</v>
      </c>
      <c r="P75" t="s">
        <v>65</v>
      </c>
      <c r="Q75" s="17"/>
      <c r="R75" s="17"/>
      <c r="S75" s="18">
        <v>1</v>
      </c>
      <c r="U75" s="43">
        <f>1/10</f>
        <v>0.1</v>
      </c>
      <c r="V75" s="19">
        <v>10</v>
      </c>
      <c r="Y75" t="s">
        <v>51</v>
      </c>
    </row>
    <row r="76" spans="1:27" x14ac:dyDescent="0.35">
      <c r="A76" t="s">
        <v>42</v>
      </c>
      <c r="B76" s="13" t="s">
        <v>130</v>
      </c>
      <c r="C76" s="13"/>
      <c r="D76" s="14">
        <v>63</v>
      </c>
      <c r="E76" s="34"/>
      <c r="F76" s="22" t="s">
        <v>142</v>
      </c>
      <c r="J76" s="16"/>
      <c r="K76" s="15"/>
      <c r="M76" s="16"/>
      <c r="N76" t="str">
        <f>#REF!</f>
        <v>Ethiopia</v>
      </c>
      <c r="O76" s="17"/>
      <c r="S76" s="18"/>
      <c r="V76" s="19"/>
    </row>
    <row r="77" spans="1:27" x14ac:dyDescent="0.35">
      <c r="A77" t="s">
        <v>42</v>
      </c>
      <c r="B77" s="13" t="s">
        <v>130</v>
      </c>
      <c r="C77" s="13"/>
      <c r="D77" s="14">
        <v>64</v>
      </c>
      <c r="E77" s="15" t="str">
        <f t="shared" ref="E77:E108" si="4">_xlfn.CONCAT("FH.Ntr.",D77)</f>
        <v>FH.Ntr.64</v>
      </c>
      <c r="F77" t="s">
        <v>241</v>
      </c>
      <c r="G77" t="s">
        <v>47</v>
      </c>
      <c r="H77" t="s">
        <v>48</v>
      </c>
      <c r="I77" t="s">
        <v>130</v>
      </c>
      <c r="J77" s="16" t="s">
        <v>50</v>
      </c>
      <c r="K77" s="15" t="s">
        <v>51</v>
      </c>
      <c r="L77" t="s">
        <v>51</v>
      </c>
      <c r="M77" s="16" t="s">
        <v>51</v>
      </c>
      <c r="N77" t="str">
        <f>#REF!</f>
        <v>Ethiopia</v>
      </c>
      <c r="O77" s="17"/>
      <c r="P77" s="17" t="s">
        <v>55</v>
      </c>
      <c r="Q77" s="17"/>
      <c r="R77" s="17"/>
      <c r="S77" s="17"/>
      <c r="T77" s="17"/>
      <c r="V77" s="19"/>
      <c r="Z77" t="s">
        <v>99</v>
      </c>
    </row>
    <row r="78" spans="1:27" x14ac:dyDescent="0.35">
      <c r="A78" t="s">
        <v>42</v>
      </c>
      <c r="B78" s="13" t="s">
        <v>130</v>
      </c>
      <c r="C78" s="13"/>
      <c r="D78" s="14">
        <v>65</v>
      </c>
      <c r="E78" s="15" t="str">
        <f t="shared" si="4"/>
        <v>FH.Ntr.65</v>
      </c>
      <c r="F78" t="s">
        <v>242</v>
      </c>
      <c r="G78" t="s">
        <v>47</v>
      </c>
      <c r="H78" t="s">
        <v>48</v>
      </c>
      <c r="I78" t="s">
        <v>130</v>
      </c>
      <c r="J78" s="16" t="s">
        <v>50</v>
      </c>
      <c r="K78" s="15" t="s">
        <v>51</v>
      </c>
      <c r="L78" t="s">
        <v>51</v>
      </c>
      <c r="M78" s="16" t="s">
        <v>51</v>
      </c>
      <c r="N78" t="str">
        <f>#REF!</f>
        <v>Ethiopia</v>
      </c>
      <c r="O78" s="17"/>
      <c r="P78" s="17" t="s">
        <v>55</v>
      </c>
      <c r="Q78" s="17"/>
      <c r="R78" s="17"/>
      <c r="S78" s="17"/>
      <c r="T78" s="17"/>
      <c r="V78" s="19"/>
      <c r="Z78" t="s">
        <v>171</v>
      </c>
    </row>
    <row r="79" spans="1:27" x14ac:dyDescent="0.35">
      <c r="A79" t="s">
        <v>42</v>
      </c>
      <c r="B79" s="13" t="s">
        <v>130</v>
      </c>
      <c r="C79" s="13"/>
      <c r="D79" s="14">
        <v>66</v>
      </c>
      <c r="E79" s="15" t="str">
        <f t="shared" si="4"/>
        <v>FH.Ntr.66</v>
      </c>
      <c r="F79" t="s">
        <v>243</v>
      </c>
      <c r="G79" t="s">
        <v>47</v>
      </c>
      <c r="H79" t="s">
        <v>48</v>
      </c>
      <c r="I79" t="s">
        <v>130</v>
      </c>
      <c r="J79" s="16" t="s">
        <v>50</v>
      </c>
      <c r="K79" s="15" t="s">
        <v>51</v>
      </c>
      <c r="L79" t="s">
        <v>51</v>
      </c>
      <c r="M79" s="16" t="s">
        <v>51</v>
      </c>
      <c r="N79" t="str">
        <f>#REF!</f>
        <v>Ethiopia</v>
      </c>
      <c r="O79" s="17"/>
      <c r="P79" s="17" t="s">
        <v>55</v>
      </c>
      <c r="Q79" s="17"/>
      <c r="R79" s="17"/>
      <c r="S79" s="17"/>
      <c r="T79" s="17"/>
      <c r="V79" s="19"/>
      <c r="Z79" t="s">
        <v>171</v>
      </c>
    </row>
    <row r="80" spans="1:27" x14ac:dyDescent="0.35">
      <c r="A80" t="s">
        <v>42</v>
      </c>
      <c r="B80" s="13" t="s">
        <v>130</v>
      </c>
      <c r="C80" s="13"/>
      <c r="D80" s="14">
        <v>67</v>
      </c>
      <c r="E80" s="15" t="str">
        <f t="shared" si="4"/>
        <v>FH.Ntr.67</v>
      </c>
      <c r="F80" t="s">
        <v>244</v>
      </c>
      <c r="G80" t="s">
        <v>47</v>
      </c>
      <c r="H80" t="s">
        <v>59</v>
      </c>
      <c r="I80" t="s">
        <v>130</v>
      </c>
      <c r="J80" s="16" t="s">
        <v>50</v>
      </c>
      <c r="K80" s="15" t="s">
        <v>51</v>
      </c>
      <c r="L80" t="s">
        <v>51</v>
      </c>
      <c r="M80" s="16" t="s">
        <v>51</v>
      </c>
      <c r="N80" t="str">
        <f>#REF!</f>
        <v>Ethiopia</v>
      </c>
      <c r="O80" s="17"/>
      <c r="P80" s="17" t="s">
        <v>55</v>
      </c>
      <c r="Q80" s="17"/>
      <c r="R80" s="17"/>
      <c r="S80" s="17"/>
      <c r="T80" s="17"/>
      <c r="V80" s="19"/>
      <c r="Z80" t="s">
        <v>171</v>
      </c>
    </row>
    <row r="81" spans="1:27" x14ac:dyDescent="0.35">
      <c r="A81" t="s">
        <v>42</v>
      </c>
      <c r="B81" s="13" t="s">
        <v>130</v>
      </c>
      <c r="C81" s="13"/>
      <c r="D81" s="14">
        <v>68</v>
      </c>
      <c r="E81" s="15" t="str">
        <f t="shared" si="4"/>
        <v>FH.Ntr.68</v>
      </c>
      <c r="F81" t="s">
        <v>245</v>
      </c>
      <c r="G81" t="s">
        <v>47</v>
      </c>
      <c r="H81" t="s">
        <v>59</v>
      </c>
      <c r="I81" t="s">
        <v>130</v>
      </c>
      <c r="J81" s="16" t="s">
        <v>50</v>
      </c>
      <c r="K81" s="15" t="s">
        <v>51</v>
      </c>
      <c r="L81" t="s">
        <v>51</v>
      </c>
      <c r="M81" s="16" t="s">
        <v>55</v>
      </c>
      <c r="N81" s="24" t="str">
        <f>#REF!</f>
        <v>Ethiopia</v>
      </c>
      <c r="O81" s="21">
        <f>IFERROR(VLOOKUP(_xlfn.CONCAT(AA81,#REF!),#REF!,13,FALSE),VLOOKUP(_xlfn.CONCAT(AA81,"ET"),#REF!,13,FALSE))</f>
        <v>0.29070000000000001</v>
      </c>
      <c r="P81" s="17" t="s">
        <v>65</v>
      </c>
      <c r="Q81" s="17"/>
      <c r="R81" s="17"/>
      <c r="S81" s="28">
        <v>0.98</v>
      </c>
      <c r="T81">
        <v>2</v>
      </c>
      <c r="V81" s="19">
        <v>10</v>
      </c>
      <c r="Y81" t="s">
        <v>51</v>
      </c>
      <c r="AA81" t="s">
        <v>246</v>
      </c>
    </row>
    <row r="82" spans="1:27" x14ac:dyDescent="0.35">
      <c r="A82" t="s">
        <v>42</v>
      </c>
      <c r="B82" s="13" t="s">
        <v>130</v>
      </c>
      <c r="C82" s="13"/>
      <c r="D82" s="14">
        <v>69</v>
      </c>
      <c r="E82" s="15"/>
      <c r="F82" t="s">
        <v>247</v>
      </c>
      <c r="G82" t="s">
        <v>47</v>
      </c>
      <c r="I82" t="s">
        <v>130</v>
      </c>
      <c r="J82" s="16"/>
      <c r="K82" s="15" t="s">
        <v>51</v>
      </c>
      <c r="L82" t="s">
        <v>51</v>
      </c>
      <c r="M82" s="16" t="s">
        <v>55</v>
      </c>
      <c r="N82" t="str">
        <f>#REF!</f>
        <v>Ethiopia</v>
      </c>
      <c r="O82" s="17"/>
      <c r="P82" s="17" t="s">
        <v>55</v>
      </c>
      <c r="Q82" s="17"/>
      <c r="R82" s="17"/>
      <c r="S82" s="28">
        <v>0.98</v>
      </c>
      <c r="T82" s="17"/>
      <c r="V82" s="19"/>
      <c r="Y82" t="s">
        <v>51</v>
      </c>
    </row>
    <row r="83" spans="1:27" x14ac:dyDescent="0.35">
      <c r="B83" s="13"/>
      <c r="C83" s="13"/>
      <c r="D83" s="14"/>
      <c r="E83" s="15" t="str">
        <f>_xlfn.CONCAT("FH.Ntr.",D82,"A")</f>
        <v>FH.Ntr.69A</v>
      </c>
      <c r="F83" t="s">
        <v>248</v>
      </c>
      <c r="G83" t="s">
        <v>47</v>
      </c>
      <c r="H83" t="s">
        <v>59</v>
      </c>
      <c r="I83" t="s">
        <v>130</v>
      </c>
      <c r="J83" s="16" t="s">
        <v>114</v>
      </c>
      <c r="K83" s="15" t="s">
        <v>51</v>
      </c>
      <c r="L83" t="s">
        <v>51</v>
      </c>
      <c r="M83" s="16" t="s">
        <v>55</v>
      </c>
      <c r="N83" s="24" t="str">
        <f>#REF!</f>
        <v>Ethiopia</v>
      </c>
      <c r="O83" s="21">
        <f>IFERROR(VLOOKUP(_xlfn.CONCAT(AA83,#REF!),#REF!,13,FALSE),VLOOKUP(_xlfn.CONCAT(AA83,"ET"),#REF!,13,FALSE))</f>
        <v>3.1E-2</v>
      </c>
      <c r="P83" s="17" t="s">
        <v>122</v>
      </c>
      <c r="Q83" s="17"/>
      <c r="R83" s="17"/>
      <c r="S83" s="27">
        <f>S82</f>
        <v>0.98</v>
      </c>
      <c r="T83">
        <v>2</v>
      </c>
      <c r="V83" s="19">
        <v>10</v>
      </c>
      <c r="Y83" t="s">
        <v>51</v>
      </c>
      <c r="AA83" t="s">
        <v>249</v>
      </c>
    </row>
    <row r="84" spans="1:27" x14ac:dyDescent="0.35">
      <c r="B84" s="13"/>
      <c r="C84" s="13"/>
      <c r="D84" s="14"/>
      <c r="E84" s="15" t="s">
        <v>250</v>
      </c>
      <c r="F84" t="s">
        <v>251</v>
      </c>
      <c r="G84" t="s">
        <v>47</v>
      </c>
      <c r="H84" t="s">
        <v>59</v>
      </c>
      <c r="I84" t="s">
        <v>130</v>
      </c>
      <c r="J84" s="16" t="s">
        <v>252</v>
      </c>
      <c r="K84" s="15" t="s">
        <v>51</v>
      </c>
      <c r="L84" t="s">
        <v>51</v>
      </c>
      <c r="M84" s="16" t="s">
        <v>55</v>
      </c>
      <c r="N84" s="24" t="str">
        <f>#REF!</f>
        <v>Ethiopia</v>
      </c>
      <c r="O84" s="21">
        <f>IFERROR(VLOOKUP(_xlfn.CONCAT(AA84,#REF!),#REF!,13,FALSE),VLOOKUP(_xlfn.CONCAT(AA84,"ET"),#REF!,13,FALSE))</f>
        <v>1.3000000000000001E-2</v>
      </c>
      <c r="P84" s="17" t="s">
        <v>122</v>
      </c>
      <c r="Q84" s="17"/>
      <c r="R84" s="17"/>
      <c r="S84" s="27">
        <f t="shared" ref="S84:S85" si="5">S83</f>
        <v>0.98</v>
      </c>
      <c r="T84">
        <v>2</v>
      </c>
      <c r="V84" s="19">
        <v>10</v>
      </c>
      <c r="Y84" t="s">
        <v>51</v>
      </c>
      <c r="AA84" t="s">
        <v>253</v>
      </c>
    </row>
    <row r="85" spans="1:27" x14ac:dyDescent="0.35">
      <c r="B85" s="13"/>
      <c r="C85" s="13"/>
      <c r="D85" s="14"/>
      <c r="E85" s="15" t="s">
        <v>254</v>
      </c>
      <c r="F85" t="s">
        <v>255</v>
      </c>
      <c r="G85" t="s">
        <v>47</v>
      </c>
      <c r="H85" t="s">
        <v>59</v>
      </c>
      <c r="I85" t="s">
        <v>130</v>
      </c>
      <c r="J85" s="16" t="s">
        <v>256</v>
      </c>
      <c r="K85" s="15" t="s">
        <v>51</v>
      </c>
      <c r="L85" t="s">
        <v>51</v>
      </c>
      <c r="M85" s="16" t="s">
        <v>55</v>
      </c>
      <c r="N85" s="24" t="str">
        <f>#REF!</f>
        <v>Ethiopia</v>
      </c>
      <c r="O85" s="21">
        <f>IFERROR(VLOOKUP(_xlfn.CONCAT(AA85,#REF!),#REF!,13,FALSE),VLOOKUP(_xlfn.CONCAT(AA85,"ET"),#REF!,13,FALSE))</f>
        <v>1.3999999999999999E-2</v>
      </c>
      <c r="P85" s="17" t="s">
        <v>122</v>
      </c>
      <c r="Q85" s="17"/>
      <c r="R85" s="17"/>
      <c r="S85" s="27">
        <f t="shared" si="5"/>
        <v>0.98</v>
      </c>
      <c r="T85">
        <v>2</v>
      </c>
      <c r="V85" s="19">
        <v>10</v>
      </c>
      <c r="Y85" t="s">
        <v>51</v>
      </c>
      <c r="AA85" t="s">
        <v>257</v>
      </c>
    </row>
    <row r="86" spans="1:27" x14ac:dyDescent="0.35">
      <c r="A86" t="s">
        <v>42</v>
      </c>
      <c r="B86" s="13" t="s">
        <v>130</v>
      </c>
      <c r="C86" s="13"/>
      <c r="D86" s="14">
        <v>70</v>
      </c>
      <c r="E86" s="15" t="str">
        <f t="shared" si="4"/>
        <v>FH.Ntr.70</v>
      </c>
      <c r="F86" t="s">
        <v>258</v>
      </c>
      <c r="G86" t="s">
        <v>98</v>
      </c>
      <c r="H86" t="s">
        <v>94</v>
      </c>
      <c r="I86" t="s">
        <v>130</v>
      </c>
      <c r="J86" s="16" t="s">
        <v>55</v>
      </c>
      <c r="K86" s="15" t="s">
        <v>51</v>
      </c>
      <c r="L86" t="s">
        <v>51</v>
      </c>
      <c r="M86" s="16" t="s">
        <v>51</v>
      </c>
      <c r="N86" t="str">
        <f>#REF!</f>
        <v>Ethiopia</v>
      </c>
      <c r="O86" s="17"/>
      <c r="P86" s="17"/>
      <c r="Q86" s="17"/>
      <c r="R86" s="17"/>
      <c r="S86" s="17"/>
      <c r="T86" s="17"/>
      <c r="V86" s="19"/>
      <c r="Z86" t="s">
        <v>259</v>
      </c>
    </row>
    <row r="87" spans="1:27" x14ac:dyDescent="0.35">
      <c r="A87" t="s">
        <v>42</v>
      </c>
      <c r="B87" s="13" t="s">
        <v>130</v>
      </c>
      <c r="C87" s="13"/>
      <c r="D87" s="14">
        <v>71</v>
      </c>
      <c r="E87" s="15" t="str">
        <f t="shared" si="4"/>
        <v>FH.Ntr.71</v>
      </c>
      <c r="F87" t="s">
        <v>260</v>
      </c>
      <c r="G87" t="s">
        <v>98</v>
      </c>
      <c r="H87" t="s">
        <v>94</v>
      </c>
      <c r="I87" t="s">
        <v>130</v>
      </c>
      <c r="J87" s="16" t="s">
        <v>55</v>
      </c>
      <c r="K87" s="15" t="s">
        <v>51</v>
      </c>
      <c r="L87" t="s">
        <v>51</v>
      </c>
      <c r="M87" s="16" t="s">
        <v>51</v>
      </c>
      <c r="N87" t="str">
        <f>#REF!</f>
        <v>Ethiopia</v>
      </c>
      <c r="O87" s="17"/>
      <c r="P87" s="17"/>
      <c r="Q87" s="17"/>
      <c r="R87" s="17"/>
      <c r="S87" s="17"/>
      <c r="T87" s="17"/>
      <c r="V87" s="19"/>
      <c r="Z87" t="s">
        <v>259</v>
      </c>
    </row>
    <row r="88" spans="1:27" x14ac:dyDescent="0.35">
      <c r="A88" t="s">
        <v>42</v>
      </c>
      <c r="B88" s="13" t="s">
        <v>130</v>
      </c>
      <c r="C88" s="13"/>
      <c r="D88" s="14">
        <v>72</v>
      </c>
      <c r="E88" s="15" t="str">
        <f t="shared" si="4"/>
        <v>FH.Ntr.72</v>
      </c>
      <c r="F88" t="s">
        <v>261</v>
      </c>
      <c r="G88" t="s">
        <v>47</v>
      </c>
      <c r="H88" t="s">
        <v>48</v>
      </c>
      <c r="I88" t="s">
        <v>130</v>
      </c>
      <c r="J88" s="16" t="s">
        <v>50</v>
      </c>
      <c r="K88" s="15" t="s">
        <v>51</v>
      </c>
      <c r="L88" t="s">
        <v>51</v>
      </c>
      <c r="M88" s="16" t="s">
        <v>55</v>
      </c>
      <c r="N88" t="str">
        <f>#REF!</f>
        <v>Ethiopia</v>
      </c>
      <c r="O88" s="17"/>
      <c r="P88" s="17"/>
      <c r="Q88" s="17"/>
      <c r="R88" s="17"/>
      <c r="S88" s="17"/>
      <c r="T88" s="17"/>
      <c r="V88" s="19"/>
      <c r="Z88" t="s">
        <v>171</v>
      </c>
    </row>
    <row r="89" spans="1:27" x14ac:dyDescent="0.35">
      <c r="A89" t="s">
        <v>42</v>
      </c>
      <c r="B89" s="13" t="s">
        <v>130</v>
      </c>
      <c r="C89" s="13"/>
      <c r="D89" s="14">
        <v>73</v>
      </c>
      <c r="E89" s="15" t="str">
        <f t="shared" si="4"/>
        <v>FH.Ntr.73</v>
      </c>
      <c r="F89" t="s">
        <v>262</v>
      </c>
      <c r="G89" t="s">
        <v>47</v>
      </c>
      <c r="H89" t="s">
        <v>48</v>
      </c>
      <c r="I89" t="s">
        <v>130</v>
      </c>
      <c r="J89" s="16" t="s">
        <v>256</v>
      </c>
      <c r="K89" s="15" t="s">
        <v>51</v>
      </c>
      <c r="L89" t="s">
        <v>51</v>
      </c>
      <c r="M89" s="16" t="s">
        <v>55</v>
      </c>
      <c r="N89" t="str">
        <f>#REF!</f>
        <v>Ethiopia</v>
      </c>
      <c r="O89" s="17"/>
      <c r="P89" s="17"/>
      <c r="Q89" s="17"/>
      <c r="R89" s="17"/>
      <c r="S89" s="17"/>
      <c r="T89" s="17"/>
      <c r="V89" s="19"/>
      <c r="Z89" t="s">
        <v>171</v>
      </c>
    </row>
    <row r="90" spans="1:27" x14ac:dyDescent="0.35">
      <c r="A90" t="s">
        <v>42</v>
      </c>
      <c r="B90" s="13" t="s">
        <v>130</v>
      </c>
      <c r="C90" s="13"/>
      <c r="D90" s="14">
        <v>74</v>
      </c>
      <c r="E90" s="15" t="str">
        <f t="shared" si="4"/>
        <v>FH.Ntr.74</v>
      </c>
      <c r="F90" t="s">
        <v>263</v>
      </c>
      <c r="G90" t="s">
        <v>98</v>
      </c>
      <c r="H90" t="s">
        <v>94</v>
      </c>
      <c r="I90" t="s">
        <v>130</v>
      </c>
      <c r="J90" s="16" t="s">
        <v>55</v>
      </c>
      <c r="K90" s="15" t="s">
        <v>51</v>
      </c>
      <c r="L90" t="s">
        <v>51</v>
      </c>
      <c r="M90" s="16" t="s">
        <v>51</v>
      </c>
      <c r="N90" t="str">
        <f>#REF!</f>
        <v>Ethiopia</v>
      </c>
      <c r="O90" s="17"/>
      <c r="P90" s="17"/>
      <c r="Q90" s="17"/>
      <c r="R90" s="17"/>
      <c r="S90" s="17"/>
      <c r="T90" s="17"/>
      <c r="V90" s="19"/>
      <c r="Z90" t="s">
        <v>259</v>
      </c>
    </row>
    <row r="91" spans="1:27" x14ac:dyDescent="0.35">
      <c r="A91" t="s">
        <v>42</v>
      </c>
      <c r="B91" s="13" t="s">
        <v>130</v>
      </c>
      <c r="C91" s="13"/>
      <c r="D91" s="14">
        <v>75</v>
      </c>
      <c r="E91" s="15" t="str">
        <f t="shared" si="4"/>
        <v>FH.Ntr.75</v>
      </c>
      <c r="F91" t="s">
        <v>264</v>
      </c>
      <c r="G91" t="s">
        <v>98</v>
      </c>
      <c r="H91" t="s">
        <v>94</v>
      </c>
      <c r="I91" t="s">
        <v>130</v>
      </c>
      <c r="J91" s="16" t="s">
        <v>55</v>
      </c>
      <c r="K91" s="15" t="s">
        <v>51</v>
      </c>
      <c r="L91" t="s">
        <v>51</v>
      </c>
      <c r="M91" s="16" t="s">
        <v>51</v>
      </c>
      <c r="N91" t="str">
        <f>#REF!</f>
        <v>Ethiopia</v>
      </c>
      <c r="O91" s="17"/>
      <c r="P91" s="17"/>
      <c r="Q91" s="17"/>
      <c r="R91" s="17"/>
      <c r="S91" s="17"/>
      <c r="T91" s="17"/>
      <c r="V91" s="19"/>
      <c r="Z91" t="s">
        <v>259</v>
      </c>
    </row>
    <row r="92" spans="1:27" x14ac:dyDescent="0.35">
      <c r="A92" t="s">
        <v>42</v>
      </c>
      <c r="B92" s="13" t="s">
        <v>130</v>
      </c>
      <c r="C92" s="13"/>
      <c r="D92" s="14">
        <v>76</v>
      </c>
      <c r="E92" s="15" t="str">
        <f t="shared" si="4"/>
        <v>FH.Ntr.76</v>
      </c>
      <c r="F92" t="s">
        <v>265</v>
      </c>
      <c r="G92" t="s">
        <v>98</v>
      </c>
      <c r="H92" t="s">
        <v>94</v>
      </c>
      <c r="I92" t="s">
        <v>130</v>
      </c>
      <c r="J92" s="16" t="s">
        <v>55</v>
      </c>
      <c r="K92" s="15" t="s">
        <v>51</v>
      </c>
      <c r="L92" t="s">
        <v>51</v>
      </c>
      <c r="M92" s="16" t="s">
        <v>51</v>
      </c>
      <c r="N92" t="str">
        <f>#REF!</f>
        <v>Ethiopia</v>
      </c>
      <c r="O92" s="17"/>
      <c r="P92" s="17"/>
      <c r="Q92" s="17"/>
      <c r="R92" s="17"/>
      <c r="S92" s="17"/>
      <c r="T92" s="17"/>
      <c r="V92" s="19"/>
      <c r="Z92" t="s">
        <v>266</v>
      </c>
    </row>
    <row r="93" spans="1:27" x14ac:dyDescent="0.35">
      <c r="A93" t="s">
        <v>42</v>
      </c>
      <c r="B93" s="13" t="s">
        <v>130</v>
      </c>
      <c r="C93" s="13"/>
      <c r="D93" s="14">
        <v>77</v>
      </c>
      <c r="E93" s="15" t="str">
        <f t="shared" si="4"/>
        <v>FH.Ntr.77</v>
      </c>
      <c r="F93" t="s">
        <v>267</v>
      </c>
      <c r="G93" t="s">
        <v>47</v>
      </c>
      <c r="H93" t="s">
        <v>94</v>
      </c>
      <c r="I93" t="s">
        <v>130</v>
      </c>
      <c r="J93" s="16" t="s">
        <v>55</v>
      </c>
      <c r="K93" s="15" t="s">
        <v>51</v>
      </c>
      <c r="L93" t="s">
        <v>51</v>
      </c>
      <c r="M93" s="16" t="s">
        <v>51</v>
      </c>
      <c r="N93" t="str">
        <f>#REF!</f>
        <v>Ethiopia</v>
      </c>
      <c r="O93" s="17"/>
      <c r="P93" s="17"/>
      <c r="Q93" s="17"/>
      <c r="R93" s="17"/>
      <c r="S93" s="17"/>
      <c r="T93" s="17"/>
      <c r="V93" s="19"/>
      <c r="Z93" t="s">
        <v>268</v>
      </c>
    </row>
    <row r="94" spans="1:27" x14ac:dyDescent="0.35">
      <c r="A94" t="s">
        <v>42</v>
      </c>
      <c r="B94" s="13" t="s">
        <v>130</v>
      </c>
      <c r="C94" s="13"/>
      <c r="D94" s="14">
        <v>78</v>
      </c>
      <c r="E94" s="15" t="str">
        <f t="shared" si="4"/>
        <v>FH.Ntr.78</v>
      </c>
      <c r="F94" t="s">
        <v>269</v>
      </c>
      <c r="G94" t="s">
        <v>98</v>
      </c>
      <c r="H94" t="s">
        <v>94</v>
      </c>
      <c r="I94" t="s">
        <v>130</v>
      </c>
      <c r="J94" s="16" t="s">
        <v>55</v>
      </c>
      <c r="K94" s="15" t="s">
        <v>51</v>
      </c>
      <c r="L94" t="s">
        <v>51</v>
      </c>
      <c r="M94" s="16" t="s">
        <v>51</v>
      </c>
      <c r="N94" t="str">
        <f>#REF!</f>
        <v>Ethiopia</v>
      </c>
      <c r="O94" s="17"/>
      <c r="P94" s="17"/>
      <c r="Q94" s="17"/>
      <c r="R94" s="17"/>
      <c r="S94" s="17"/>
      <c r="T94" s="17"/>
      <c r="V94" s="19"/>
      <c r="Z94" t="s">
        <v>266</v>
      </c>
    </row>
    <row r="95" spans="1:27" x14ac:dyDescent="0.35">
      <c r="A95" t="s">
        <v>42</v>
      </c>
      <c r="B95" s="13" t="s">
        <v>130</v>
      </c>
      <c r="C95" s="13"/>
      <c r="D95" s="14">
        <v>79</v>
      </c>
      <c r="E95" s="15" t="str">
        <f t="shared" si="4"/>
        <v>FH.Ntr.79</v>
      </c>
      <c r="F95" t="s">
        <v>270</v>
      </c>
      <c r="G95" t="s">
        <v>47</v>
      </c>
      <c r="H95" t="s">
        <v>48</v>
      </c>
      <c r="I95" t="s">
        <v>130</v>
      </c>
      <c r="J95" s="16" t="s">
        <v>50</v>
      </c>
      <c r="K95" s="15" t="s">
        <v>51</v>
      </c>
      <c r="L95" t="s">
        <v>51</v>
      </c>
      <c r="M95" s="16" t="s">
        <v>51</v>
      </c>
      <c r="N95" t="str">
        <f>#REF!</f>
        <v>Ethiopia</v>
      </c>
      <c r="O95" s="17"/>
      <c r="P95" s="17"/>
      <c r="Q95" s="17"/>
      <c r="R95" s="17"/>
      <c r="S95" s="17"/>
      <c r="T95" s="17"/>
      <c r="V95" s="19"/>
      <c r="Z95" t="s">
        <v>99</v>
      </c>
    </row>
    <row r="96" spans="1:27" x14ac:dyDescent="0.35">
      <c r="A96" t="s">
        <v>42</v>
      </c>
      <c r="B96" s="13" t="s">
        <v>130</v>
      </c>
      <c r="C96" s="13"/>
      <c r="D96" s="14">
        <v>80</v>
      </c>
      <c r="E96" s="15" t="str">
        <f t="shared" si="4"/>
        <v>FH.Ntr.80</v>
      </c>
      <c r="F96" t="s">
        <v>271</v>
      </c>
      <c r="G96" t="s">
        <v>47</v>
      </c>
      <c r="H96" t="s">
        <v>59</v>
      </c>
      <c r="I96" t="s">
        <v>130</v>
      </c>
      <c r="J96" s="16" t="s">
        <v>114</v>
      </c>
      <c r="K96" s="15" t="s">
        <v>51</v>
      </c>
      <c r="L96" t="s">
        <v>51</v>
      </c>
      <c r="M96" s="16" t="s">
        <v>51</v>
      </c>
      <c r="N96" t="str">
        <f>#REF!</f>
        <v>Ethiopia</v>
      </c>
      <c r="O96" s="17"/>
      <c r="P96" s="17"/>
      <c r="Q96" s="17"/>
      <c r="R96" s="17"/>
      <c r="S96" s="17"/>
      <c r="T96" s="17"/>
      <c r="V96" s="19"/>
      <c r="Z96" t="s">
        <v>272</v>
      </c>
    </row>
    <row r="97" spans="1:27" x14ac:dyDescent="0.35">
      <c r="A97" t="s">
        <v>42</v>
      </c>
      <c r="B97" s="13" t="s">
        <v>130</v>
      </c>
      <c r="C97" s="13"/>
      <c r="D97" s="14">
        <v>81</v>
      </c>
      <c r="E97" s="15" t="str">
        <f t="shared" si="4"/>
        <v>FH.Ntr.81</v>
      </c>
      <c r="F97" t="s">
        <v>273</v>
      </c>
      <c r="G97" t="s">
        <v>47</v>
      </c>
      <c r="H97" t="s">
        <v>94</v>
      </c>
      <c r="I97" t="s">
        <v>130</v>
      </c>
      <c r="J97" s="16" t="s">
        <v>50</v>
      </c>
      <c r="K97" s="15" t="s">
        <v>51</v>
      </c>
      <c r="L97" t="s">
        <v>51</v>
      </c>
      <c r="M97" s="16" t="s">
        <v>51</v>
      </c>
      <c r="N97" t="str">
        <f>#REF!</f>
        <v>Ethiopia</v>
      </c>
      <c r="O97" s="17"/>
      <c r="P97" s="17"/>
      <c r="Q97" s="17"/>
      <c r="R97" s="17"/>
      <c r="S97" s="17"/>
      <c r="T97" s="17"/>
      <c r="V97" s="19"/>
      <c r="Z97" t="s">
        <v>266</v>
      </c>
    </row>
    <row r="98" spans="1:27" x14ac:dyDescent="0.35">
      <c r="A98" t="s">
        <v>42</v>
      </c>
      <c r="B98" s="13" t="s">
        <v>130</v>
      </c>
      <c r="C98" s="13"/>
      <c r="D98" s="14">
        <v>82</v>
      </c>
      <c r="E98" s="15" t="str">
        <f t="shared" si="4"/>
        <v>FH.Ntr.82</v>
      </c>
      <c r="F98" t="s">
        <v>274</v>
      </c>
      <c r="G98" t="s">
        <v>47</v>
      </c>
      <c r="H98" t="s">
        <v>94</v>
      </c>
      <c r="I98" t="s">
        <v>130</v>
      </c>
      <c r="J98" s="16" t="s">
        <v>50</v>
      </c>
      <c r="K98" s="15" t="s">
        <v>51</v>
      </c>
      <c r="L98" t="s">
        <v>51</v>
      </c>
      <c r="M98" s="16" t="s">
        <v>51</v>
      </c>
      <c r="N98" t="str">
        <f>#REF!</f>
        <v>Ethiopia</v>
      </c>
      <c r="O98" s="17"/>
      <c r="P98" s="17"/>
      <c r="Q98" s="17"/>
      <c r="R98" s="17"/>
      <c r="S98" s="17"/>
      <c r="T98" s="17"/>
      <c r="V98" s="19"/>
      <c r="Z98" t="s">
        <v>266</v>
      </c>
    </row>
    <row r="99" spans="1:27" x14ac:dyDescent="0.35">
      <c r="A99" t="s">
        <v>42</v>
      </c>
      <c r="B99" s="13" t="s">
        <v>130</v>
      </c>
      <c r="C99" s="13"/>
      <c r="D99" s="14">
        <v>83</v>
      </c>
      <c r="E99" s="15" t="str">
        <f t="shared" si="4"/>
        <v>FH.Ntr.83</v>
      </c>
      <c r="F99" t="s">
        <v>275</v>
      </c>
      <c r="G99" t="s">
        <v>47</v>
      </c>
      <c r="H99" t="s">
        <v>94</v>
      </c>
      <c r="I99" t="s">
        <v>130</v>
      </c>
      <c r="J99" s="16" t="s">
        <v>50</v>
      </c>
      <c r="K99" s="15" t="s">
        <v>51</v>
      </c>
      <c r="L99" t="s">
        <v>51</v>
      </c>
      <c r="M99" s="16" t="s">
        <v>51</v>
      </c>
      <c r="N99" t="str">
        <f>#REF!</f>
        <v>Ethiopia</v>
      </c>
      <c r="O99" s="17"/>
      <c r="P99" s="17"/>
      <c r="Q99" s="17"/>
      <c r="R99" s="17"/>
      <c r="S99" s="17"/>
      <c r="T99" s="17"/>
      <c r="V99" s="19"/>
      <c r="Z99" t="s">
        <v>266</v>
      </c>
    </row>
    <row r="100" spans="1:27" x14ac:dyDescent="0.35">
      <c r="A100" t="s">
        <v>42</v>
      </c>
      <c r="B100" s="13" t="s">
        <v>130</v>
      </c>
      <c r="C100" s="13"/>
      <c r="D100" s="14">
        <v>84</v>
      </c>
      <c r="E100" s="15" t="str">
        <f t="shared" si="4"/>
        <v>FH.Ntr.84</v>
      </c>
      <c r="F100" t="s">
        <v>276</v>
      </c>
      <c r="G100" t="s">
        <v>47</v>
      </c>
      <c r="H100" t="s">
        <v>94</v>
      </c>
      <c r="I100" t="s">
        <v>130</v>
      </c>
      <c r="J100" s="16" t="s">
        <v>50</v>
      </c>
      <c r="K100" s="15" t="s">
        <v>51</v>
      </c>
      <c r="L100" t="s">
        <v>51</v>
      </c>
      <c r="M100" s="16" t="s">
        <v>51</v>
      </c>
      <c r="N100" t="str">
        <f>#REF!</f>
        <v>Ethiopia</v>
      </c>
      <c r="O100" s="17"/>
      <c r="P100" s="17"/>
      <c r="Q100" s="17"/>
      <c r="R100" s="17"/>
      <c r="S100" s="17"/>
      <c r="T100" s="17"/>
      <c r="V100" s="19"/>
      <c r="Z100" t="s">
        <v>266</v>
      </c>
    </row>
    <row r="101" spans="1:27" x14ac:dyDescent="0.35">
      <c r="A101" t="s">
        <v>42</v>
      </c>
      <c r="B101" s="13" t="s">
        <v>130</v>
      </c>
      <c r="C101" s="13"/>
      <c r="D101" s="14">
        <v>85</v>
      </c>
      <c r="E101" s="15" t="str">
        <f t="shared" si="4"/>
        <v>FH.Ntr.85</v>
      </c>
      <c r="F101" t="s">
        <v>277</v>
      </c>
      <c r="G101" t="s">
        <v>98</v>
      </c>
      <c r="H101" t="s">
        <v>94</v>
      </c>
      <c r="I101" t="s">
        <v>130</v>
      </c>
      <c r="J101" s="16" t="s">
        <v>55</v>
      </c>
      <c r="K101" s="15" t="s">
        <v>51</v>
      </c>
      <c r="L101" t="s">
        <v>51</v>
      </c>
      <c r="M101" s="16" t="s">
        <v>51</v>
      </c>
      <c r="N101" t="str">
        <f>#REF!</f>
        <v>Ethiopia</v>
      </c>
      <c r="O101" s="17"/>
      <c r="P101" s="17"/>
      <c r="Q101" s="17"/>
      <c r="R101" s="17"/>
      <c r="S101" s="17"/>
      <c r="T101" s="17"/>
      <c r="V101" s="19"/>
      <c r="Z101" t="s">
        <v>266</v>
      </c>
    </row>
    <row r="102" spans="1:27" x14ac:dyDescent="0.35">
      <c r="A102" t="s">
        <v>42</v>
      </c>
      <c r="B102" s="13" t="s">
        <v>130</v>
      </c>
      <c r="C102" s="13"/>
      <c r="D102" s="14">
        <v>86</v>
      </c>
      <c r="E102" s="15" t="str">
        <f t="shared" si="4"/>
        <v>FH.Ntr.86</v>
      </c>
      <c r="F102" t="s">
        <v>278</v>
      </c>
      <c r="G102" t="s">
        <v>98</v>
      </c>
      <c r="H102" t="s">
        <v>94</v>
      </c>
      <c r="I102" t="s">
        <v>130</v>
      </c>
      <c r="J102" s="16" t="s">
        <v>55</v>
      </c>
      <c r="K102" s="15" t="s">
        <v>51</v>
      </c>
      <c r="L102" t="s">
        <v>51</v>
      </c>
      <c r="M102" s="16" t="s">
        <v>51</v>
      </c>
      <c r="N102" t="str">
        <f>#REF!</f>
        <v>Ethiopia</v>
      </c>
      <c r="O102" s="17"/>
      <c r="P102" s="17"/>
      <c r="Q102" s="17"/>
      <c r="R102" s="17"/>
      <c r="S102" s="17"/>
      <c r="T102" s="17"/>
      <c r="V102" s="19"/>
      <c r="Z102" t="s">
        <v>266</v>
      </c>
    </row>
    <row r="103" spans="1:27" x14ac:dyDescent="0.35">
      <c r="A103" t="s">
        <v>42</v>
      </c>
      <c r="B103" s="13" t="s">
        <v>130</v>
      </c>
      <c r="C103" s="13"/>
      <c r="D103" s="14">
        <v>87</v>
      </c>
      <c r="E103" s="15" t="str">
        <f t="shared" si="4"/>
        <v>FH.Ntr.87</v>
      </c>
      <c r="F103" t="s">
        <v>279</v>
      </c>
      <c r="G103" t="s">
        <v>98</v>
      </c>
      <c r="H103" t="s">
        <v>94</v>
      </c>
      <c r="I103" t="s">
        <v>130</v>
      </c>
      <c r="J103" s="16" t="s">
        <v>55</v>
      </c>
      <c r="K103" s="15" t="s">
        <v>55</v>
      </c>
      <c r="L103" t="s">
        <v>55</v>
      </c>
      <c r="M103" s="16" t="s">
        <v>55</v>
      </c>
      <c r="N103" t="str">
        <f>#REF!</f>
        <v>Ethiopia</v>
      </c>
      <c r="O103" s="17"/>
      <c r="P103" s="17"/>
      <c r="Q103" s="17"/>
      <c r="R103" s="17"/>
      <c r="S103" s="17"/>
      <c r="T103" s="17"/>
      <c r="V103" s="19"/>
      <c r="Y103" t="s">
        <v>51</v>
      </c>
      <c r="Z103" t="s">
        <v>280</v>
      </c>
    </row>
    <row r="104" spans="1:27" x14ac:dyDescent="0.35">
      <c r="A104" t="s">
        <v>42</v>
      </c>
      <c r="B104" s="13" t="s">
        <v>130</v>
      </c>
      <c r="C104" s="13"/>
      <c r="D104" s="14">
        <v>88</v>
      </c>
      <c r="E104" s="15" t="str">
        <f t="shared" si="4"/>
        <v>FH.Ntr.88</v>
      </c>
      <c r="F104" t="s">
        <v>281</v>
      </c>
      <c r="G104" t="s">
        <v>98</v>
      </c>
      <c r="H104" t="s">
        <v>94</v>
      </c>
      <c r="I104" t="s">
        <v>130</v>
      </c>
      <c r="J104" s="16" t="s">
        <v>55</v>
      </c>
      <c r="K104" s="15" t="s">
        <v>55</v>
      </c>
      <c r="L104" t="s">
        <v>55</v>
      </c>
      <c r="M104" s="16" t="s">
        <v>55</v>
      </c>
      <c r="N104" t="str">
        <f>#REF!</f>
        <v>Ethiopia</v>
      </c>
      <c r="O104" s="17"/>
      <c r="P104" s="17"/>
      <c r="Q104" s="17"/>
      <c r="R104" s="17"/>
      <c r="S104" s="17"/>
      <c r="T104" s="17"/>
      <c r="V104" s="19"/>
      <c r="Y104" t="s">
        <v>51</v>
      </c>
      <c r="Z104" t="s">
        <v>280</v>
      </c>
    </row>
    <row r="105" spans="1:27" x14ac:dyDescent="0.35">
      <c r="A105" t="s">
        <v>42</v>
      </c>
      <c r="B105" s="13" t="s">
        <v>130</v>
      </c>
      <c r="C105" s="13"/>
      <c r="D105" s="14">
        <v>89</v>
      </c>
      <c r="E105" s="15" t="str">
        <f t="shared" si="4"/>
        <v>FH.Ntr.89</v>
      </c>
      <c r="F105" t="s">
        <v>282</v>
      </c>
      <c r="G105" t="s">
        <v>47</v>
      </c>
      <c r="H105" t="s">
        <v>94</v>
      </c>
      <c r="I105" t="s">
        <v>130</v>
      </c>
      <c r="J105" s="16" t="s">
        <v>55</v>
      </c>
      <c r="K105" s="15" t="s">
        <v>55</v>
      </c>
      <c r="L105" t="s">
        <v>55</v>
      </c>
      <c r="M105" s="16" t="s">
        <v>55</v>
      </c>
      <c r="N105" t="str">
        <f>#REF!</f>
        <v>Ethiopia</v>
      </c>
      <c r="O105" s="17"/>
      <c r="P105" s="17"/>
      <c r="Q105" s="17"/>
      <c r="R105" s="17"/>
      <c r="S105" s="17"/>
      <c r="T105" s="17"/>
      <c r="V105" s="19"/>
      <c r="Y105" t="s">
        <v>51</v>
      </c>
      <c r="Z105" t="s">
        <v>280</v>
      </c>
    </row>
    <row r="106" spans="1:27" x14ac:dyDescent="0.35">
      <c r="A106" t="s">
        <v>42</v>
      </c>
      <c r="B106" s="13" t="s">
        <v>130</v>
      </c>
      <c r="C106" s="13"/>
      <c r="D106" s="14">
        <v>90</v>
      </c>
      <c r="E106" s="15" t="str">
        <f t="shared" si="4"/>
        <v>FH.Ntr.90</v>
      </c>
      <c r="F106" t="s">
        <v>283</v>
      </c>
      <c r="G106" t="s">
        <v>98</v>
      </c>
      <c r="H106" t="s">
        <v>94</v>
      </c>
      <c r="I106" t="s">
        <v>130</v>
      </c>
      <c r="J106" s="16" t="s">
        <v>55</v>
      </c>
      <c r="K106" s="15" t="s">
        <v>55</v>
      </c>
      <c r="L106" t="s">
        <v>55</v>
      </c>
      <c r="M106" s="16" t="s">
        <v>55</v>
      </c>
      <c r="N106" t="str">
        <f>#REF!</f>
        <v>Ethiopia</v>
      </c>
      <c r="O106" s="17"/>
      <c r="P106" s="17"/>
      <c r="Q106" s="17"/>
      <c r="R106" s="17"/>
      <c r="S106" s="17"/>
      <c r="T106" s="17"/>
      <c r="V106" s="19"/>
      <c r="Y106" t="s">
        <v>51</v>
      </c>
      <c r="Z106" t="s">
        <v>280</v>
      </c>
    </row>
    <row r="107" spans="1:27" x14ac:dyDescent="0.35">
      <c r="A107" t="s">
        <v>42</v>
      </c>
      <c r="B107" s="13" t="s">
        <v>130</v>
      </c>
      <c r="C107" s="13"/>
      <c r="D107" s="14">
        <v>91</v>
      </c>
      <c r="E107" s="15" t="str">
        <f t="shared" si="4"/>
        <v>FH.Ntr.91</v>
      </c>
      <c r="F107" t="s">
        <v>284</v>
      </c>
      <c r="G107" t="s">
        <v>98</v>
      </c>
      <c r="H107" t="s">
        <v>94</v>
      </c>
      <c r="I107" t="s">
        <v>130</v>
      </c>
      <c r="J107" s="16" t="s">
        <v>55</v>
      </c>
      <c r="K107" s="15" t="s">
        <v>55</v>
      </c>
      <c r="L107" t="s">
        <v>55</v>
      </c>
      <c r="M107" s="16" t="s">
        <v>55</v>
      </c>
      <c r="N107" t="str">
        <f>#REF!</f>
        <v>Ethiopia</v>
      </c>
      <c r="O107" s="17"/>
      <c r="P107" s="17"/>
      <c r="Q107" s="17"/>
      <c r="R107" s="17"/>
      <c r="S107" s="17"/>
      <c r="T107" s="17"/>
      <c r="V107" s="19"/>
      <c r="Y107" t="s">
        <v>51</v>
      </c>
      <c r="Z107" t="s">
        <v>280</v>
      </c>
    </row>
    <row r="108" spans="1:27" x14ac:dyDescent="0.35">
      <c r="A108" t="s">
        <v>42</v>
      </c>
      <c r="B108" s="13" t="s">
        <v>130</v>
      </c>
      <c r="C108" s="13"/>
      <c r="D108" s="14">
        <v>92</v>
      </c>
      <c r="E108" s="15" t="str">
        <f t="shared" si="4"/>
        <v>FH.Ntr.92</v>
      </c>
      <c r="F108" t="s">
        <v>285</v>
      </c>
      <c r="G108" t="s">
        <v>98</v>
      </c>
      <c r="H108" t="s">
        <v>94</v>
      </c>
      <c r="I108" t="s">
        <v>130</v>
      </c>
      <c r="J108" s="16" t="s">
        <v>55</v>
      </c>
      <c r="K108" s="15" t="s">
        <v>55</v>
      </c>
      <c r="L108" t="s">
        <v>55</v>
      </c>
      <c r="M108" s="16" t="s">
        <v>55</v>
      </c>
      <c r="N108" t="str">
        <f>#REF!</f>
        <v>Ethiopia</v>
      </c>
      <c r="O108" s="17"/>
      <c r="P108" s="17"/>
      <c r="Q108" s="17"/>
      <c r="R108" s="17"/>
      <c r="S108" s="17"/>
      <c r="T108" s="17"/>
      <c r="V108" s="19"/>
      <c r="Y108" t="s">
        <v>51</v>
      </c>
      <c r="Z108" t="s">
        <v>280</v>
      </c>
    </row>
    <row r="109" spans="1:27" x14ac:dyDescent="0.35">
      <c r="A109" s="13" t="s">
        <v>286</v>
      </c>
      <c r="B109" s="13" t="s">
        <v>287</v>
      </c>
      <c r="C109" s="13" t="s">
        <v>288</v>
      </c>
      <c r="D109" s="13">
        <v>93</v>
      </c>
      <c r="E109" s="15"/>
      <c r="F109" t="s">
        <v>289</v>
      </c>
      <c r="G109" t="s">
        <v>47</v>
      </c>
      <c r="H109" t="s">
        <v>59</v>
      </c>
      <c r="I109" t="s">
        <v>102</v>
      </c>
      <c r="J109" s="16" t="s">
        <v>256</v>
      </c>
      <c r="K109" s="15" t="s">
        <v>51</v>
      </c>
      <c r="L109" t="s">
        <v>55</v>
      </c>
      <c r="M109" s="16" t="s">
        <v>55</v>
      </c>
      <c r="N109" t="str">
        <f>#REF!</f>
        <v>Ethiopia</v>
      </c>
      <c r="O109" s="17"/>
      <c r="P109" s="17"/>
      <c r="Q109" s="17"/>
      <c r="R109" s="17"/>
      <c r="S109" s="17"/>
      <c r="T109" s="17"/>
      <c r="V109" s="19"/>
      <c r="Y109" t="s">
        <v>51</v>
      </c>
    </row>
    <row r="110" spans="1:27" x14ac:dyDescent="0.35">
      <c r="A110" s="13"/>
      <c r="B110" s="13"/>
      <c r="C110" s="13" t="s">
        <v>288</v>
      </c>
      <c r="D110" s="13"/>
      <c r="E110" s="15" t="s">
        <v>290</v>
      </c>
      <c r="F110" t="s">
        <v>291</v>
      </c>
      <c r="G110" t="s">
        <v>47</v>
      </c>
      <c r="H110" t="s">
        <v>59</v>
      </c>
      <c r="I110" t="s">
        <v>102</v>
      </c>
      <c r="J110" s="16" t="s">
        <v>103</v>
      </c>
      <c r="K110" s="15" t="s">
        <v>51</v>
      </c>
      <c r="L110" t="s">
        <v>55</v>
      </c>
      <c r="M110" s="16" t="s">
        <v>55</v>
      </c>
      <c r="N110" t="str">
        <f>#REF!</f>
        <v>Ethiopia</v>
      </c>
      <c r="O110" s="21">
        <f>IFERROR(VLOOKUP(_xlfn.CONCAT(AA110,#REF!),#REF!,13,FALSE),VLOOKUP(_xlfn.CONCAT(AA110,"ET"),#REF!,13,FALSE))</f>
        <v>3.9E-2</v>
      </c>
      <c r="P110" t="s">
        <v>122</v>
      </c>
      <c r="Q110" s="17"/>
      <c r="R110" s="17"/>
      <c r="S110" s="44">
        <v>0.98</v>
      </c>
      <c r="T110">
        <v>1</v>
      </c>
      <c r="V110" s="19">
        <v>10</v>
      </c>
      <c r="Y110" t="s">
        <v>51</v>
      </c>
      <c r="AA110" t="s">
        <v>292</v>
      </c>
    </row>
    <row r="111" spans="1:27" x14ac:dyDescent="0.35">
      <c r="A111" s="13"/>
      <c r="B111" s="13"/>
      <c r="C111" s="13" t="s">
        <v>288</v>
      </c>
      <c r="D111" s="13"/>
      <c r="E111" s="15" t="s">
        <v>293</v>
      </c>
      <c r="F111" t="s">
        <v>294</v>
      </c>
      <c r="G111" t="s">
        <v>47</v>
      </c>
      <c r="H111" t="s">
        <v>59</v>
      </c>
      <c r="I111" t="s">
        <v>102</v>
      </c>
      <c r="J111" s="16" t="s">
        <v>240</v>
      </c>
      <c r="K111" s="15" t="s">
        <v>51</v>
      </c>
      <c r="L111" t="s">
        <v>55</v>
      </c>
      <c r="M111" s="16" t="s">
        <v>55</v>
      </c>
      <c r="N111" t="str">
        <f>#REF!</f>
        <v>Ethiopia</v>
      </c>
      <c r="O111" s="21">
        <f>IFERROR(VLOOKUP(_xlfn.CONCAT(AA111,#REF!),#REF!,13,FALSE),VLOOKUP(_xlfn.CONCAT(AA111,"ET"),#REF!,13,FALSE))</f>
        <v>3.6000000000000004E-2</v>
      </c>
      <c r="P111" t="s">
        <v>122</v>
      </c>
      <c r="Q111" s="17"/>
      <c r="R111" s="17"/>
      <c r="S111" s="44">
        <f>S110</f>
        <v>0.98</v>
      </c>
      <c r="T111">
        <v>1</v>
      </c>
      <c r="V111" s="19">
        <v>10</v>
      </c>
      <c r="Y111" t="s">
        <v>51</v>
      </c>
      <c r="AA111" t="s">
        <v>295</v>
      </c>
    </row>
    <row r="112" spans="1:27" x14ac:dyDescent="0.35">
      <c r="A112" s="13" t="s">
        <v>286</v>
      </c>
      <c r="B112" s="13" t="s">
        <v>287</v>
      </c>
      <c r="C112" s="13" t="s">
        <v>288</v>
      </c>
      <c r="D112" s="13">
        <v>94</v>
      </c>
      <c r="E112" s="15" t="str">
        <f t="shared" ref="E112:E119" si="6">_xlfn.CONCAT("DPC.STI.",D112)</f>
        <v>DPC.STI.94</v>
      </c>
      <c r="F112" t="s">
        <v>296</v>
      </c>
      <c r="G112" t="s">
        <v>47</v>
      </c>
      <c r="H112" t="s">
        <v>94</v>
      </c>
      <c r="I112" t="s">
        <v>102</v>
      </c>
      <c r="J112" s="16" t="s">
        <v>256</v>
      </c>
      <c r="K112" s="15" t="s">
        <v>51</v>
      </c>
      <c r="L112" t="s">
        <v>51</v>
      </c>
      <c r="M112" s="16" t="s">
        <v>55</v>
      </c>
      <c r="N112" t="str">
        <f>#REF!</f>
        <v>Ethiopia</v>
      </c>
      <c r="O112" s="32"/>
      <c r="P112" t="s">
        <v>122</v>
      </c>
      <c r="Q112" s="17"/>
      <c r="R112" s="17"/>
      <c r="S112" s="18">
        <v>1</v>
      </c>
      <c r="U112">
        <v>1</v>
      </c>
      <c r="V112" s="19">
        <v>10</v>
      </c>
      <c r="Y112" t="s">
        <v>51</v>
      </c>
    </row>
    <row r="113" spans="1:27" x14ac:dyDescent="0.35">
      <c r="A113" s="13" t="s">
        <v>286</v>
      </c>
      <c r="B113" s="13" t="s">
        <v>287</v>
      </c>
      <c r="C113" s="13" t="s">
        <v>288</v>
      </c>
      <c r="D113" s="13">
        <v>95</v>
      </c>
      <c r="E113" s="15" t="str">
        <f t="shared" si="6"/>
        <v>DPC.STI.95</v>
      </c>
      <c r="F113" t="s">
        <v>297</v>
      </c>
      <c r="G113" t="s">
        <v>47</v>
      </c>
      <c r="H113" t="s">
        <v>94</v>
      </c>
      <c r="I113" t="s">
        <v>102</v>
      </c>
      <c r="J113" s="16" t="s">
        <v>256</v>
      </c>
      <c r="K113" s="15" t="s">
        <v>51</v>
      </c>
      <c r="L113" t="s">
        <v>51</v>
      </c>
      <c r="M113" s="16" t="s">
        <v>51</v>
      </c>
      <c r="N113" t="str">
        <f>#REF!</f>
        <v>Ethiopia</v>
      </c>
      <c r="O113" s="17">
        <f>O114</f>
        <v>2.0927000000000001E-4</v>
      </c>
      <c r="P113" t="s">
        <v>122</v>
      </c>
      <c r="Q113" s="17"/>
      <c r="R113" s="17"/>
      <c r="S113" s="18">
        <f>S114</f>
        <v>0.90986310592664843</v>
      </c>
      <c r="U113">
        <v>1</v>
      </c>
      <c r="V113" s="19">
        <v>5</v>
      </c>
      <c r="Y113" t="s">
        <v>51</v>
      </c>
      <c r="AA113" t="s">
        <v>298</v>
      </c>
    </row>
    <row r="114" spans="1:27" x14ac:dyDescent="0.35">
      <c r="A114" s="13" t="s">
        <v>286</v>
      </c>
      <c r="B114" s="13" t="s">
        <v>287</v>
      </c>
      <c r="C114" s="13" t="s">
        <v>288</v>
      </c>
      <c r="D114" s="13">
        <v>96</v>
      </c>
      <c r="E114" s="15" t="str">
        <f t="shared" si="6"/>
        <v>DPC.STI.96</v>
      </c>
      <c r="F114" t="s">
        <v>299</v>
      </c>
      <c r="G114" t="s">
        <v>47</v>
      </c>
      <c r="H114" t="s">
        <v>59</v>
      </c>
      <c r="I114" t="s">
        <v>300</v>
      </c>
      <c r="J114" s="16" t="s">
        <v>256</v>
      </c>
      <c r="K114" s="15" t="s">
        <v>51</v>
      </c>
      <c r="L114" t="s">
        <v>51</v>
      </c>
      <c r="M114" s="16" t="s">
        <v>55</v>
      </c>
      <c r="N114" t="str">
        <f>#REF!</f>
        <v>Ethiopia</v>
      </c>
      <c r="O114" s="41">
        <f>IFERROR(VLOOKUP(_xlfn.CONCAT(AA114,#REF!),#REF!,13,FALSE),VLOOKUP(_xlfn.CONCAT(AA114,"ET"),#REF!,13,FALSE))</f>
        <v>2.0927000000000001E-4</v>
      </c>
      <c r="P114" t="s">
        <v>301</v>
      </c>
      <c r="Q114">
        <v>4</v>
      </c>
      <c r="R114" t="s">
        <v>302</v>
      </c>
      <c r="S114" s="18">
        <f>#REF!</f>
        <v>0.90986310592664843</v>
      </c>
      <c r="T114">
        <v>1</v>
      </c>
      <c r="V114" s="19">
        <v>5</v>
      </c>
      <c r="AA114" t="s">
        <v>298</v>
      </c>
    </row>
    <row r="115" spans="1:27" x14ac:dyDescent="0.35">
      <c r="A115" s="13" t="s">
        <v>286</v>
      </c>
      <c r="B115" s="13" t="s">
        <v>287</v>
      </c>
      <c r="C115" s="13" t="s">
        <v>288</v>
      </c>
      <c r="D115" s="13">
        <v>97</v>
      </c>
      <c r="E115" s="15" t="str">
        <f t="shared" si="6"/>
        <v>DPC.STI.97</v>
      </c>
      <c r="F115" t="s">
        <v>303</v>
      </c>
      <c r="G115" t="s">
        <v>47</v>
      </c>
      <c r="H115" t="s">
        <v>59</v>
      </c>
      <c r="I115" t="s">
        <v>300</v>
      </c>
      <c r="J115" s="16" t="s">
        <v>256</v>
      </c>
      <c r="K115" s="15" t="s">
        <v>51</v>
      </c>
      <c r="L115" t="s">
        <v>51</v>
      </c>
      <c r="M115" s="16" t="s">
        <v>55</v>
      </c>
      <c r="N115" t="str">
        <f>#REF!</f>
        <v>Ethiopia</v>
      </c>
      <c r="O115" s="17"/>
      <c r="P115" t="s">
        <v>304</v>
      </c>
      <c r="Q115" s="17"/>
      <c r="R115" s="17"/>
      <c r="S115" s="18">
        <f>S114</f>
        <v>0.90986310592664843</v>
      </c>
      <c r="T115">
        <v>1</v>
      </c>
      <c r="V115" s="19">
        <f>V114</f>
        <v>5</v>
      </c>
    </row>
    <row r="116" spans="1:27" x14ac:dyDescent="0.35">
      <c r="A116" s="13" t="s">
        <v>286</v>
      </c>
      <c r="B116" s="13" t="s">
        <v>287</v>
      </c>
      <c r="C116" s="13" t="s">
        <v>288</v>
      </c>
      <c r="D116" s="13">
        <v>98</v>
      </c>
      <c r="E116" s="15" t="str">
        <f t="shared" si="6"/>
        <v>DPC.STI.98</v>
      </c>
      <c r="F116" t="s">
        <v>305</v>
      </c>
      <c r="G116" t="s">
        <v>47</v>
      </c>
      <c r="H116" t="s">
        <v>59</v>
      </c>
      <c r="I116" t="s">
        <v>300</v>
      </c>
      <c r="J116" s="16" t="s">
        <v>256</v>
      </c>
      <c r="K116" s="15" t="s">
        <v>51</v>
      </c>
      <c r="L116" t="s">
        <v>51</v>
      </c>
      <c r="M116" s="16" t="s">
        <v>55</v>
      </c>
      <c r="N116" t="str">
        <f>#REF!</f>
        <v>Ethiopia</v>
      </c>
      <c r="O116" s="17"/>
      <c r="P116" t="s">
        <v>304</v>
      </c>
      <c r="Q116" s="17"/>
      <c r="R116" s="17"/>
      <c r="S116" s="18">
        <f>S114</f>
        <v>0.90986310592664843</v>
      </c>
      <c r="T116">
        <v>1</v>
      </c>
      <c r="V116" s="19">
        <f>V114</f>
        <v>5</v>
      </c>
    </row>
    <row r="117" spans="1:27" x14ac:dyDescent="0.35">
      <c r="A117" s="13" t="s">
        <v>286</v>
      </c>
      <c r="B117" s="13" t="s">
        <v>287</v>
      </c>
      <c r="C117" s="13" t="s">
        <v>288</v>
      </c>
      <c r="D117" s="13">
        <v>99</v>
      </c>
      <c r="E117" s="15" t="str">
        <f t="shared" si="6"/>
        <v>DPC.STI.99</v>
      </c>
      <c r="F117" t="s">
        <v>306</v>
      </c>
      <c r="G117" t="s">
        <v>47</v>
      </c>
      <c r="H117" t="s">
        <v>59</v>
      </c>
      <c r="I117" t="s">
        <v>300</v>
      </c>
      <c r="J117" s="16" t="s">
        <v>256</v>
      </c>
      <c r="K117" s="15" t="s">
        <v>51</v>
      </c>
      <c r="L117" t="s">
        <v>51</v>
      </c>
      <c r="M117" s="16" t="s">
        <v>51</v>
      </c>
      <c r="N117" t="str">
        <f>#REF!</f>
        <v>Ethiopia</v>
      </c>
      <c r="O117" s="17">
        <f>O114</f>
        <v>2.0927000000000001E-4</v>
      </c>
      <c r="P117" t="s">
        <v>65</v>
      </c>
      <c r="Q117" s="17"/>
      <c r="R117" s="17"/>
      <c r="S117" s="18">
        <f>S114</f>
        <v>0.90986310592664843</v>
      </c>
      <c r="T117">
        <v>1</v>
      </c>
      <c r="V117" s="19">
        <v>15</v>
      </c>
      <c r="AA117" t="s">
        <v>298</v>
      </c>
    </row>
    <row r="118" spans="1:27" x14ac:dyDescent="0.35">
      <c r="A118" s="13" t="s">
        <v>286</v>
      </c>
      <c r="B118" s="13" t="s">
        <v>287</v>
      </c>
      <c r="C118" s="13" t="s">
        <v>288</v>
      </c>
      <c r="D118" s="13">
        <v>100</v>
      </c>
      <c r="E118" s="15" t="str">
        <f t="shared" si="6"/>
        <v>DPC.STI.100</v>
      </c>
      <c r="F118" t="s">
        <v>307</v>
      </c>
      <c r="G118" t="s">
        <v>47</v>
      </c>
      <c r="H118" t="s">
        <v>59</v>
      </c>
      <c r="I118" t="s">
        <v>300</v>
      </c>
      <c r="J118" s="16" t="s">
        <v>256</v>
      </c>
      <c r="K118" s="15" t="s">
        <v>51</v>
      </c>
      <c r="L118" t="s">
        <v>55</v>
      </c>
      <c r="M118" s="16" t="s">
        <v>55</v>
      </c>
      <c r="N118" t="str">
        <f>#REF!</f>
        <v>Ethiopia</v>
      </c>
      <c r="O118" s="32"/>
      <c r="P118" t="s">
        <v>65</v>
      </c>
      <c r="Q118" s="17"/>
      <c r="R118" s="17"/>
      <c r="S118" s="18">
        <f>S114</f>
        <v>0.90986310592664843</v>
      </c>
      <c r="T118">
        <v>1</v>
      </c>
      <c r="V118" s="19">
        <v>10</v>
      </c>
      <c r="Y118" t="s">
        <v>51</v>
      </c>
    </row>
    <row r="119" spans="1:27" x14ac:dyDescent="0.35">
      <c r="A119" s="13" t="s">
        <v>286</v>
      </c>
      <c r="B119" s="13" t="s">
        <v>287</v>
      </c>
      <c r="C119" s="13" t="s">
        <v>288</v>
      </c>
      <c r="D119" s="13">
        <v>101</v>
      </c>
      <c r="E119" s="15" t="str">
        <f t="shared" si="6"/>
        <v>DPC.STI.101</v>
      </c>
      <c r="F119" t="s">
        <v>308</v>
      </c>
      <c r="G119" t="s">
        <v>47</v>
      </c>
      <c r="H119" t="s">
        <v>111</v>
      </c>
      <c r="I119" t="s">
        <v>300</v>
      </c>
      <c r="J119" s="16" t="s">
        <v>103</v>
      </c>
      <c r="K119" s="15" t="s">
        <v>51</v>
      </c>
      <c r="L119" t="s">
        <v>55</v>
      </c>
      <c r="M119" s="16" t="s">
        <v>55</v>
      </c>
      <c r="N119" t="str">
        <f>#REF!</f>
        <v>Ethiopia</v>
      </c>
      <c r="O119" s="21">
        <f>IFERROR(VLOOKUP(_xlfn.CONCAT(AA119,#REF!),#REF!,13,FALSE),VLOOKUP(_xlfn.CONCAT(AA119,"ET"),#REF!,13,FALSE))</f>
        <v>8.619700000000001E-3</v>
      </c>
      <c r="P119" t="s">
        <v>122</v>
      </c>
      <c r="Q119">
        <v>2</v>
      </c>
      <c r="R119" t="s">
        <v>309</v>
      </c>
      <c r="S119" s="18">
        <f>#REF!</f>
        <v>0.95774059274059287</v>
      </c>
      <c r="U119">
        <v>4</v>
      </c>
      <c r="V119" s="19">
        <v>5</v>
      </c>
      <c r="Y119" t="s">
        <v>51</v>
      </c>
      <c r="AA119" t="s">
        <v>310</v>
      </c>
    </row>
    <row r="120" spans="1:27" x14ac:dyDescent="0.35">
      <c r="A120" s="13" t="s">
        <v>286</v>
      </c>
      <c r="B120" s="13" t="s">
        <v>287</v>
      </c>
      <c r="C120" s="13" t="s">
        <v>4</v>
      </c>
      <c r="D120" s="13">
        <v>102</v>
      </c>
      <c r="E120" s="15" t="str">
        <f>_xlfn.CONCAT("DPC.Mlr.",D120)</f>
        <v>DPC.Mlr.102</v>
      </c>
      <c r="F120" t="s">
        <v>311</v>
      </c>
      <c r="G120" t="s">
        <v>98</v>
      </c>
      <c r="H120" t="s">
        <v>94</v>
      </c>
      <c r="I120" t="s">
        <v>4</v>
      </c>
      <c r="J120" s="16" t="s">
        <v>52</v>
      </c>
      <c r="K120" s="15" t="s">
        <v>51</v>
      </c>
      <c r="L120" t="s">
        <v>51</v>
      </c>
      <c r="M120" s="16" t="s">
        <v>51</v>
      </c>
      <c r="N120" s="24" t="str">
        <f>#REF!</f>
        <v>Ethiopia</v>
      </c>
      <c r="O120" s="21">
        <f>IFERROR(VLOOKUP(_xlfn.CONCAT(AA120,#REF!),#REF!,13,FALSE),VLOOKUP(_xlfn.CONCAT(AA120,"ET"),#REF!,13,FALSE))</f>
        <v>0.21276595744680851</v>
      </c>
      <c r="P120" s="17" t="s">
        <v>312</v>
      </c>
      <c r="Q120" s="45"/>
      <c r="R120" s="45"/>
      <c r="S120" s="18"/>
      <c r="T120" s="17"/>
      <c r="U120" s="45">
        <v>1</v>
      </c>
      <c r="V120" s="45">
        <v>5</v>
      </c>
      <c r="W120" s="45"/>
      <c r="X120" s="45"/>
      <c r="Y120" t="s">
        <v>51</v>
      </c>
      <c r="Z120" s="22" t="s">
        <v>313</v>
      </c>
      <c r="AA120" t="s">
        <v>314</v>
      </c>
    </row>
    <row r="121" spans="1:27" x14ac:dyDescent="0.35">
      <c r="A121" s="13" t="s">
        <v>286</v>
      </c>
      <c r="B121" s="13" t="s">
        <v>287</v>
      </c>
      <c r="C121" s="13" t="s">
        <v>4</v>
      </c>
      <c r="D121" s="13">
        <v>103</v>
      </c>
      <c r="E121" s="15"/>
      <c r="F121" t="s">
        <v>315</v>
      </c>
      <c r="G121" t="s">
        <v>47</v>
      </c>
      <c r="J121" s="16"/>
      <c r="K121" s="15" t="s">
        <v>51</v>
      </c>
      <c r="L121" t="s">
        <v>51</v>
      </c>
      <c r="M121" s="16" t="s">
        <v>55</v>
      </c>
      <c r="N121" t="str">
        <f>#REF!</f>
        <v>Ethiopia</v>
      </c>
      <c r="O121" s="17"/>
      <c r="P121" s="17"/>
      <c r="Q121" s="17"/>
      <c r="R121" s="17"/>
      <c r="S121" s="17"/>
      <c r="T121" s="17"/>
      <c r="V121" s="19"/>
    </row>
    <row r="122" spans="1:27" x14ac:dyDescent="0.35">
      <c r="A122" s="13" t="s">
        <v>286</v>
      </c>
      <c r="B122" s="13" t="s">
        <v>287</v>
      </c>
      <c r="C122" s="13" t="s">
        <v>4</v>
      </c>
      <c r="D122" s="13">
        <v>103</v>
      </c>
      <c r="E122" s="15" t="s">
        <v>316</v>
      </c>
      <c r="F122" t="s">
        <v>317</v>
      </c>
      <c r="G122" t="s">
        <v>47</v>
      </c>
      <c r="H122" t="s">
        <v>59</v>
      </c>
      <c r="I122" t="s">
        <v>4</v>
      </c>
      <c r="J122" s="16" t="s">
        <v>256</v>
      </c>
      <c r="K122" s="15" t="s">
        <v>51</v>
      </c>
      <c r="L122" t="s">
        <v>51</v>
      </c>
      <c r="M122" s="16" t="s">
        <v>55</v>
      </c>
      <c r="N122" s="24" t="str">
        <f>#REF!</f>
        <v>Ethiopia</v>
      </c>
      <c r="O122" s="17">
        <f>O124*0.9</f>
        <v>3.3109200000000005E-2</v>
      </c>
      <c r="P122" t="s">
        <v>65</v>
      </c>
      <c r="Q122" s="17"/>
      <c r="R122" s="17"/>
      <c r="S122" s="17">
        <f>#REF!</f>
        <v>0.87556301899925537</v>
      </c>
      <c r="T122">
        <v>1</v>
      </c>
      <c r="V122" s="45">
        <v>10</v>
      </c>
    </row>
    <row r="123" spans="1:27" x14ac:dyDescent="0.35">
      <c r="A123" s="13" t="s">
        <v>286</v>
      </c>
      <c r="B123" s="13" t="s">
        <v>287</v>
      </c>
      <c r="C123" s="13" t="s">
        <v>4</v>
      </c>
      <c r="D123" s="13">
        <v>103</v>
      </c>
      <c r="E123" s="15" t="s">
        <v>318</v>
      </c>
      <c r="F123" t="s">
        <v>319</v>
      </c>
      <c r="G123" t="s">
        <v>47</v>
      </c>
      <c r="H123" t="s">
        <v>59</v>
      </c>
      <c r="I123" t="s">
        <v>4</v>
      </c>
      <c r="J123" s="16" t="s">
        <v>152</v>
      </c>
      <c r="K123" s="15" t="s">
        <v>51</v>
      </c>
      <c r="L123" t="s">
        <v>51</v>
      </c>
      <c r="M123" s="16" t="s">
        <v>55</v>
      </c>
      <c r="N123" s="24" t="str">
        <f>#REF!</f>
        <v>Ethiopia</v>
      </c>
      <c r="O123" s="41">
        <f>O122</f>
        <v>3.3109200000000005E-2</v>
      </c>
      <c r="P123" t="s">
        <v>65</v>
      </c>
      <c r="Q123" s="17"/>
      <c r="R123" s="17"/>
      <c r="S123" s="17">
        <f>S122</f>
        <v>0.87556301899925537</v>
      </c>
      <c r="T123">
        <v>1</v>
      </c>
      <c r="V123" s="45">
        <v>10</v>
      </c>
    </row>
    <row r="124" spans="1:27" x14ac:dyDescent="0.35">
      <c r="A124" s="13" t="s">
        <v>286</v>
      </c>
      <c r="B124" s="13" t="s">
        <v>287</v>
      </c>
      <c r="C124" s="13" t="s">
        <v>4</v>
      </c>
      <c r="D124" s="13">
        <v>103</v>
      </c>
      <c r="E124" s="15" t="s">
        <v>320</v>
      </c>
      <c r="F124" t="s">
        <v>321</v>
      </c>
      <c r="G124" t="s">
        <v>47</v>
      </c>
      <c r="H124" t="s">
        <v>94</v>
      </c>
      <c r="I124" t="s">
        <v>4</v>
      </c>
      <c r="J124" s="16" t="s">
        <v>52</v>
      </c>
      <c r="K124" s="15" t="s">
        <v>51</v>
      </c>
      <c r="L124" t="s">
        <v>51</v>
      </c>
      <c r="M124" s="16" t="s">
        <v>55</v>
      </c>
      <c r="N124" s="24" t="str">
        <f>#REF!</f>
        <v>Ethiopia</v>
      </c>
      <c r="O124" s="21">
        <f>IFERROR(VLOOKUP(_xlfn.CONCAT(AA124,#REF!),#REF!,13,FALSE),VLOOKUP(_xlfn.CONCAT(AA124,"ET"),#REF!,13,FALSE))</f>
        <v>3.6788000000000001E-2</v>
      </c>
      <c r="P124" t="s">
        <v>65</v>
      </c>
      <c r="Q124">
        <v>4</v>
      </c>
      <c r="R124" t="s">
        <v>302</v>
      </c>
      <c r="S124" s="18">
        <v>1</v>
      </c>
      <c r="T124">
        <v>1</v>
      </c>
      <c r="V124" s="45">
        <v>5</v>
      </c>
      <c r="AA124" t="s">
        <v>322</v>
      </c>
    </row>
    <row r="125" spans="1:27" x14ac:dyDescent="0.35">
      <c r="A125" s="13" t="s">
        <v>286</v>
      </c>
      <c r="B125" s="13" t="s">
        <v>287</v>
      </c>
      <c r="C125" s="13" t="s">
        <v>4</v>
      </c>
      <c r="D125" s="13">
        <v>104</v>
      </c>
      <c r="E125" s="15"/>
      <c r="F125" t="s">
        <v>323</v>
      </c>
      <c r="G125" t="s">
        <v>47</v>
      </c>
      <c r="J125" s="16"/>
      <c r="K125" s="15" t="s">
        <v>51</v>
      </c>
      <c r="L125" t="s">
        <v>51</v>
      </c>
      <c r="M125" s="16" t="s">
        <v>55</v>
      </c>
      <c r="N125" t="str">
        <f>#REF!</f>
        <v>Ethiopia</v>
      </c>
      <c r="O125" s="17"/>
      <c r="P125" s="17"/>
      <c r="Q125" s="17"/>
      <c r="R125" s="17"/>
      <c r="S125" s="17"/>
      <c r="T125" s="17"/>
      <c r="V125" s="19"/>
    </row>
    <row r="126" spans="1:27" x14ac:dyDescent="0.35">
      <c r="A126" s="13" t="s">
        <v>286</v>
      </c>
      <c r="B126" s="13" t="s">
        <v>287</v>
      </c>
      <c r="C126" s="13" t="s">
        <v>4</v>
      </c>
      <c r="D126" s="13">
        <v>104</v>
      </c>
      <c r="E126" s="15" t="s">
        <v>324</v>
      </c>
      <c r="F126" t="s">
        <v>325</v>
      </c>
      <c r="G126" t="s">
        <v>47</v>
      </c>
      <c r="H126" t="s">
        <v>59</v>
      </c>
      <c r="I126" t="s">
        <v>4</v>
      </c>
      <c r="J126" s="16" t="s">
        <v>256</v>
      </c>
      <c r="K126" s="15" t="s">
        <v>51</v>
      </c>
      <c r="L126" t="s">
        <v>51</v>
      </c>
      <c r="M126" s="16" t="s">
        <v>55</v>
      </c>
      <c r="N126" s="24" t="str">
        <f>#REF!</f>
        <v>Ethiopia</v>
      </c>
      <c r="O126" s="17">
        <f>O124*0.1</f>
        <v>3.6788000000000003E-3</v>
      </c>
      <c r="P126" t="s">
        <v>65</v>
      </c>
      <c r="Q126" s="17"/>
      <c r="R126" s="17"/>
      <c r="S126" s="17">
        <f>S122</f>
        <v>0.87556301899925537</v>
      </c>
      <c r="T126">
        <v>1</v>
      </c>
      <c r="V126" s="45">
        <v>15</v>
      </c>
    </row>
    <row r="127" spans="1:27" x14ac:dyDescent="0.35">
      <c r="A127" s="13" t="s">
        <v>286</v>
      </c>
      <c r="B127" s="13" t="s">
        <v>287</v>
      </c>
      <c r="C127" s="13" t="s">
        <v>4</v>
      </c>
      <c r="D127" s="13">
        <v>104</v>
      </c>
      <c r="E127" s="15" t="s">
        <v>326</v>
      </c>
      <c r="F127" t="s">
        <v>327</v>
      </c>
      <c r="G127" t="s">
        <v>47</v>
      </c>
      <c r="H127" t="s">
        <v>59</v>
      </c>
      <c r="I127" t="s">
        <v>4</v>
      </c>
      <c r="J127" s="16" t="s">
        <v>152</v>
      </c>
      <c r="K127" s="15" t="s">
        <v>51</v>
      </c>
      <c r="L127" t="s">
        <v>51</v>
      </c>
      <c r="M127" s="16" t="s">
        <v>55</v>
      </c>
      <c r="N127" s="24" t="str">
        <f>#REF!</f>
        <v>Ethiopia</v>
      </c>
      <c r="O127" s="41">
        <f>O126</f>
        <v>3.6788000000000003E-3</v>
      </c>
      <c r="P127" t="s">
        <v>65</v>
      </c>
      <c r="Q127" s="17"/>
      <c r="R127" s="17"/>
      <c r="S127" s="17">
        <f>S122</f>
        <v>0.87556301899925537</v>
      </c>
      <c r="T127">
        <v>1</v>
      </c>
      <c r="V127" s="45">
        <v>15</v>
      </c>
    </row>
    <row r="128" spans="1:27" x14ac:dyDescent="0.35">
      <c r="A128" s="13" t="s">
        <v>286</v>
      </c>
      <c r="B128" s="13" t="s">
        <v>287</v>
      </c>
      <c r="C128" s="13" t="s">
        <v>4</v>
      </c>
      <c r="D128" s="13">
        <v>105</v>
      </c>
      <c r="E128" s="15" t="str">
        <f t="shared" ref="E128:E130" si="7">_xlfn.CONCAT("DPC.Mlr.",D128)</f>
        <v>DPC.Mlr.105</v>
      </c>
      <c r="F128" t="s">
        <v>328</v>
      </c>
      <c r="G128" t="s">
        <v>93</v>
      </c>
      <c r="H128" t="s">
        <v>94</v>
      </c>
      <c r="I128" t="s">
        <v>4</v>
      </c>
      <c r="J128" s="16" t="s">
        <v>55</v>
      </c>
      <c r="K128" s="15" t="s">
        <v>51</v>
      </c>
      <c r="L128" t="s">
        <v>51</v>
      </c>
      <c r="M128" s="16" t="s">
        <v>51</v>
      </c>
      <c r="N128" t="str">
        <f>#REF!</f>
        <v>Ethiopia</v>
      </c>
      <c r="O128" s="17"/>
      <c r="P128" s="17"/>
      <c r="Q128" s="17"/>
      <c r="R128" s="17"/>
      <c r="S128" s="17"/>
      <c r="T128" s="17"/>
      <c r="V128" s="19"/>
      <c r="Y128" t="s">
        <v>51</v>
      </c>
      <c r="Z128" t="s">
        <v>329</v>
      </c>
    </row>
    <row r="129" spans="1:27" x14ac:dyDescent="0.35">
      <c r="A129" s="13" t="s">
        <v>286</v>
      </c>
      <c r="B129" s="13" t="s">
        <v>287</v>
      </c>
      <c r="C129" s="13" t="s">
        <v>4</v>
      </c>
      <c r="D129" s="13">
        <v>106</v>
      </c>
      <c r="E129" s="15" t="str">
        <f t="shared" si="7"/>
        <v>DPC.Mlr.106</v>
      </c>
      <c r="F129" t="s">
        <v>297</v>
      </c>
      <c r="G129" t="s">
        <v>98</v>
      </c>
      <c r="H129" t="s">
        <v>94</v>
      </c>
      <c r="I129" t="s">
        <v>4</v>
      </c>
      <c r="J129" s="16" t="s">
        <v>55</v>
      </c>
      <c r="K129" s="15" t="s">
        <v>51</v>
      </c>
      <c r="L129" t="s">
        <v>51</v>
      </c>
      <c r="M129" s="16" t="s">
        <v>51</v>
      </c>
      <c r="N129" t="str">
        <f>#REF!</f>
        <v>Ethiopia</v>
      </c>
      <c r="O129" s="17"/>
      <c r="P129" s="17"/>
      <c r="Q129" s="17"/>
      <c r="R129" s="17"/>
      <c r="S129" s="17"/>
      <c r="T129" s="17"/>
      <c r="V129" s="19"/>
      <c r="Y129" t="s">
        <v>51</v>
      </c>
      <c r="Z129" t="s">
        <v>266</v>
      </c>
    </row>
    <row r="130" spans="1:27" x14ac:dyDescent="0.35">
      <c r="A130" s="13" t="s">
        <v>286</v>
      </c>
      <c r="B130" s="13" t="s">
        <v>287</v>
      </c>
      <c r="C130" s="13" t="s">
        <v>4</v>
      </c>
      <c r="D130" s="13">
        <v>107</v>
      </c>
      <c r="E130" s="15" t="str">
        <f t="shared" si="7"/>
        <v>DPC.Mlr.107</v>
      </c>
      <c r="F130" t="s">
        <v>179</v>
      </c>
      <c r="G130" t="s">
        <v>98</v>
      </c>
      <c r="H130" t="s">
        <v>94</v>
      </c>
      <c r="I130" t="s">
        <v>4</v>
      </c>
      <c r="J130" s="16" t="s">
        <v>55</v>
      </c>
      <c r="K130" s="15" t="s">
        <v>51</v>
      </c>
      <c r="L130" t="s">
        <v>51</v>
      </c>
      <c r="M130" s="16" t="s">
        <v>51</v>
      </c>
      <c r="N130" t="str">
        <f>#REF!</f>
        <v>Ethiopia</v>
      </c>
      <c r="O130" s="17"/>
      <c r="P130" s="17"/>
      <c r="Q130" s="17"/>
      <c r="R130" s="17"/>
      <c r="S130" s="17"/>
      <c r="T130" s="17"/>
      <c r="V130" s="19"/>
      <c r="Y130" t="s">
        <v>51</v>
      </c>
      <c r="Z130" t="s">
        <v>329</v>
      </c>
    </row>
    <row r="131" spans="1:27" x14ac:dyDescent="0.35">
      <c r="A131" s="13" t="s">
        <v>286</v>
      </c>
      <c r="B131" s="13" t="s">
        <v>287</v>
      </c>
      <c r="C131" s="13" t="s">
        <v>330</v>
      </c>
      <c r="D131" s="13">
        <v>108</v>
      </c>
      <c r="E131" s="15"/>
      <c r="F131" t="s">
        <v>331</v>
      </c>
      <c r="G131" t="s">
        <v>47</v>
      </c>
      <c r="H131" t="s">
        <v>59</v>
      </c>
      <c r="I131" t="s">
        <v>332</v>
      </c>
      <c r="J131" s="16" t="s">
        <v>256</v>
      </c>
      <c r="K131" s="15" t="s">
        <v>51</v>
      </c>
      <c r="L131" t="s">
        <v>51</v>
      </c>
      <c r="M131" s="16" t="s">
        <v>51</v>
      </c>
      <c r="N131" t="str">
        <f>#REF!</f>
        <v>Ethiopia</v>
      </c>
      <c r="O131" s="17"/>
      <c r="P131" s="17"/>
      <c r="Z131" t="s">
        <v>333</v>
      </c>
    </row>
    <row r="132" spans="1:27" x14ac:dyDescent="0.35">
      <c r="A132" s="13" t="s">
        <v>286</v>
      </c>
      <c r="B132" s="13" t="s">
        <v>287</v>
      </c>
      <c r="C132" s="13" t="s">
        <v>330</v>
      </c>
      <c r="D132" s="13">
        <v>108</v>
      </c>
      <c r="E132" s="15" t="s">
        <v>334</v>
      </c>
      <c r="F132" t="s">
        <v>335</v>
      </c>
      <c r="G132" t="s">
        <v>47</v>
      </c>
      <c r="H132" t="s">
        <v>59</v>
      </c>
      <c r="I132" t="s">
        <v>332</v>
      </c>
      <c r="J132" s="16" t="s">
        <v>256</v>
      </c>
      <c r="K132" s="15" t="s">
        <v>51</v>
      </c>
      <c r="L132" t="s">
        <v>51</v>
      </c>
      <c r="M132" s="16" t="s">
        <v>51</v>
      </c>
      <c r="N132" t="str">
        <f>#REF!</f>
        <v>Ethiopia</v>
      </c>
      <c r="O132" s="21">
        <f>IFERROR(VLOOKUP(_xlfn.CONCAT(AA132,#REF!),#REF!,13,FALSE),VLOOKUP(_xlfn.CONCAT(AA132,"ET"),#REF!,13,FALSE))</f>
        <v>1.32E-3</v>
      </c>
      <c r="P132" s="17" t="s">
        <v>65</v>
      </c>
      <c r="Q132">
        <f>1/#REF!</f>
        <v>8.3333333333333339</v>
      </c>
      <c r="R132" s="17" t="s">
        <v>336</v>
      </c>
      <c r="S132" s="18">
        <f>#REF!</f>
        <v>0.92465934537590888</v>
      </c>
      <c r="T132">
        <v>1</v>
      </c>
      <c r="V132">
        <v>10</v>
      </c>
      <c r="AA132" t="s">
        <v>337</v>
      </c>
    </row>
    <row r="133" spans="1:27" x14ac:dyDescent="0.35">
      <c r="A133" s="13" t="s">
        <v>286</v>
      </c>
      <c r="B133" s="13" t="s">
        <v>287</v>
      </c>
      <c r="C133" s="13" t="s">
        <v>330</v>
      </c>
      <c r="D133" s="13">
        <v>108</v>
      </c>
      <c r="E133" s="15" t="s">
        <v>338</v>
      </c>
      <c r="F133" t="s">
        <v>339</v>
      </c>
      <c r="G133" t="s">
        <v>47</v>
      </c>
      <c r="H133" t="s">
        <v>59</v>
      </c>
      <c r="I133" t="s">
        <v>332</v>
      </c>
      <c r="J133" s="16" t="s">
        <v>256</v>
      </c>
      <c r="K133" s="15" t="s">
        <v>51</v>
      </c>
      <c r="L133" t="s">
        <v>51</v>
      </c>
      <c r="M133" s="16" t="s">
        <v>51</v>
      </c>
      <c r="N133" t="str">
        <f>#REF!</f>
        <v>Ethiopia</v>
      </c>
      <c r="O133" s="17">
        <f>O132</f>
        <v>1.32E-3</v>
      </c>
      <c r="P133" s="17" t="s">
        <v>65</v>
      </c>
      <c r="Q133" s="17"/>
      <c r="R133" s="17"/>
      <c r="S133" s="18">
        <f>S132</f>
        <v>0.92465934537590888</v>
      </c>
      <c r="T133">
        <v>1</v>
      </c>
      <c r="V133">
        <v>10</v>
      </c>
    </row>
    <row r="134" spans="1:27" x14ac:dyDescent="0.35">
      <c r="A134" s="13" t="s">
        <v>286</v>
      </c>
      <c r="B134" s="13" t="s">
        <v>287</v>
      </c>
      <c r="C134" s="13" t="s">
        <v>330</v>
      </c>
      <c r="D134" s="13">
        <v>109</v>
      </c>
      <c r="E134" s="15" t="str">
        <f t="shared" ref="E134:E135" si="8">_xlfn.CONCAT("DPC.TB.",D134)</f>
        <v>DPC.TB.109</v>
      </c>
      <c r="F134" t="s">
        <v>340</v>
      </c>
      <c r="G134" t="s">
        <v>47</v>
      </c>
      <c r="H134" t="s">
        <v>59</v>
      </c>
      <c r="I134" t="s">
        <v>332</v>
      </c>
      <c r="J134" s="16" t="s">
        <v>256</v>
      </c>
      <c r="K134" s="15" t="s">
        <v>51</v>
      </c>
      <c r="L134" t="s">
        <v>51</v>
      </c>
      <c r="M134" s="16"/>
      <c r="N134" t="str">
        <f>#REF!</f>
        <v>Ethiopia</v>
      </c>
      <c r="O134" s="17">
        <f>O132</f>
        <v>1.32E-3</v>
      </c>
      <c r="P134" s="17" t="s">
        <v>65</v>
      </c>
      <c r="Q134" s="17"/>
      <c r="R134" s="17"/>
      <c r="S134" s="18">
        <f>S132</f>
        <v>0.92465934537590888</v>
      </c>
      <c r="T134" s="46">
        <f>2*30+4*30*0.2</f>
        <v>84</v>
      </c>
      <c r="V134" s="19">
        <v>5</v>
      </c>
      <c r="Y134" t="s">
        <v>51</v>
      </c>
      <c r="Z134" t="s">
        <v>341</v>
      </c>
    </row>
    <row r="135" spans="1:27" x14ac:dyDescent="0.35">
      <c r="A135" s="13" t="s">
        <v>286</v>
      </c>
      <c r="B135" s="13" t="s">
        <v>287</v>
      </c>
      <c r="C135" s="13" t="s">
        <v>330</v>
      </c>
      <c r="D135" s="13">
        <v>110</v>
      </c>
      <c r="E135" s="15" t="str">
        <f t="shared" si="8"/>
        <v>DPC.TB.110</v>
      </c>
      <c r="F135" t="s">
        <v>342</v>
      </c>
      <c r="G135" t="s">
        <v>98</v>
      </c>
      <c r="H135" t="s">
        <v>94</v>
      </c>
      <c r="I135" t="s">
        <v>332</v>
      </c>
      <c r="J135" s="16" t="s">
        <v>55</v>
      </c>
      <c r="K135" s="15" t="s">
        <v>51</v>
      </c>
      <c r="L135" t="s">
        <v>51</v>
      </c>
      <c r="M135" s="16" t="s">
        <v>51</v>
      </c>
      <c r="N135" t="str">
        <f>#REF!</f>
        <v>Ethiopia</v>
      </c>
      <c r="O135" s="17"/>
      <c r="P135" s="17"/>
      <c r="Q135" s="17"/>
      <c r="R135" s="17"/>
      <c r="S135" s="17"/>
      <c r="T135" s="17"/>
      <c r="V135" s="19"/>
      <c r="Y135" t="s">
        <v>51</v>
      </c>
      <c r="Z135" t="s">
        <v>343</v>
      </c>
    </row>
    <row r="136" spans="1:27" x14ac:dyDescent="0.35">
      <c r="A136" s="13" t="s">
        <v>286</v>
      </c>
      <c r="B136" s="13" t="s">
        <v>287</v>
      </c>
      <c r="C136" s="13" t="s">
        <v>330</v>
      </c>
      <c r="D136" s="13">
        <v>111</v>
      </c>
      <c r="E136" s="34"/>
      <c r="F136" s="22" t="s">
        <v>142</v>
      </c>
      <c r="J136" s="16"/>
      <c r="K136" s="15"/>
      <c r="M136" s="16"/>
      <c r="N136" t="str">
        <f>#REF!</f>
        <v>Ethiopia</v>
      </c>
      <c r="O136" s="17"/>
      <c r="S136" s="18"/>
      <c r="V136" s="19"/>
    </row>
    <row r="137" spans="1:27" x14ac:dyDescent="0.35">
      <c r="A137" s="13" t="s">
        <v>286</v>
      </c>
      <c r="B137" s="13" t="s">
        <v>344</v>
      </c>
      <c r="C137" s="13" t="s">
        <v>345</v>
      </c>
      <c r="D137" s="13">
        <v>112</v>
      </c>
      <c r="E137" s="15" t="s">
        <v>346</v>
      </c>
      <c r="F137" t="s">
        <v>347</v>
      </c>
      <c r="G137" t="s">
        <v>98</v>
      </c>
      <c r="H137" t="s">
        <v>94</v>
      </c>
      <c r="I137" t="s">
        <v>55</v>
      </c>
      <c r="J137" t="s">
        <v>55</v>
      </c>
      <c r="K137" s="15" t="s">
        <v>51</v>
      </c>
      <c r="L137" t="s">
        <v>51</v>
      </c>
      <c r="M137" s="16" t="s">
        <v>51</v>
      </c>
      <c r="N137" t="str">
        <f>#REF!</f>
        <v>Ethiopia</v>
      </c>
      <c r="O137" s="17"/>
      <c r="P137" s="17"/>
      <c r="Q137" s="17"/>
      <c r="R137" s="17"/>
      <c r="S137" s="17"/>
      <c r="T137" s="17"/>
      <c r="V137" s="19"/>
      <c r="Y137" t="s">
        <v>51</v>
      </c>
      <c r="Z137" t="s">
        <v>343</v>
      </c>
    </row>
    <row r="138" spans="1:27" x14ac:dyDescent="0.35">
      <c r="A138" s="13" t="s">
        <v>286</v>
      </c>
      <c r="B138" s="13" t="s">
        <v>344</v>
      </c>
      <c r="C138" s="13" t="s">
        <v>345</v>
      </c>
      <c r="D138" s="13">
        <v>113</v>
      </c>
      <c r="E138" s="15" t="s">
        <v>348</v>
      </c>
      <c r="F138" t="s">
        <v>349</v>
      </c>
      <c r="G138" t="s">
        <v>98</v>
      </c>
      <c r="H138" t="s">
        <v>94</v>
      </c>
      <c r="I138" t="s">
        <v>55</v>
      </c>
      <c r="J138" t="s">
        <v>55</v>
      </c>
      <c r="K138" s="15" t="s">
        <v>51</v>
      </c>
      <c r="L138" t="s">
        <v>51</v>
      </c>
      <c r="M138" s="16" t="s">
        <v>51</v>
      </c>
      <c r="N138" t="str">
        <f>#REF!</f>
        <v>Ethiopia</v>
      </c>
      <c r="O138" s="17"/>
      <c r="P138" s="17"/>
      <c r="Q138" s="17"/>
      <c r="R138" s="17"/>
      <c r="S138" s="17"/>
      <c r="T138" s="17"/>
      <c r="V138" s="19"/>
      <c r="Y138" t="s">
        <v>51</v>
      </c>
      <c r="Z138" t="s">
        <v>343</v>
      </c>
    </row>
    <row r="139" spans="1:27" x14ac:dyDescent="0.35">
      <c r="A139" s="13" t="s">
        <v>286</v>
      </c>
      <c r="B139" s="13" t="s">
        <v>344</v>
      </c>
      <c r="C139" s="13" t="s">
        <v>345</v>
      </c>
      <c r="D139" s="13">
        <v>114</v>
      </c>
      <c r="E139" s="15" t="s">
        <v>350</v>
      </c>
      <c r="F139" t="s">
        <v>351</v>
      </c>
      <c r="G139" t="s">
        <v>98</v>
      </c>
      <c r="H139" t="s">
        <v>94</v>
      </c>
      <c r="I139" t="s">
        <v>55</v>
      </c>
      <c r="J139" t="s">
        <v>55</v>
      </c>
      <c r="K139" s="15" t="s">
        <v>51</v>
      </c>
      <c r="L139" t="s">
        <v>51</v>
      </c>
      <c r="M139" s="16" t="s">
        <v>51</v>
      </c>
      <c r="N139" t="str">
        <f>#REF!</f>
        <v>Ethiopia</v>
      </c>
      <c r="O139" s="17"/>
      <c r="P139" s="17"/>
      <c r="Q139" s="17"/>
      <c r="R139" s="17"/>
      <c r="S139" s="17"/>
      <c r="T139" s="17"/>
      <c r="V139" s="19"/>
      <c r="Y139" t="s">
        <v>51</v>
      </c>
      <c r="Z139" t="s">
        <v>343</v>
      </c>
    </row>
    <row r="140" spans="1:27" x14ac:dyDescent="0.35">
      <c r="A140" s="13" t="s">
        <v>286</v>
      </c>
      <c r="B140" s="13" t="s">
        <v>344</v>
      </c>
      <c r="C140" s="13" t="s">
        <v>352</v>
      </c>
      <c r="D140" s="13">
        <v>115</v>
      </c>
      <c r="E140" s="15" t="str">
        <f>_xlfn.CONCAT("DPC.Cncr.",D140)</f>
        <v>DPC.Cncr.115</v>
      </c>
      <c r="F140" t="s">
        <v>353</v>
      </c>
      <c r="G140" t="s">
        <v>98</v>
      </c>
      <c r="H140" t="s">
        <v>94</v>
      </c>
      <c r="I140" t="s">
        <v>55</v>
      </c>
      <c r="J140" t="s">
        <v>55</v>
      </c>
      <c r="K140" s="15" t="s">
        <v>51</v>
      </c>
      <c r="L140" t="s">
        <v>51</v>
      </c>
      <c r="M140" s="16" t="s">
        <v>51</v>
      </c>
      <c r="N140" t="str">
        <f>#REF!</f>
        <v>Ethiopia</v>
      </c>
      <c r="O140" s="17"/>
      <c r="P140" s="17"/>
      <c r="Q140" s="17"/>
      <c r="R140" s="17"/>
      <c r="S140" s="17"/>
      <c r="T140" s="17"/>
      <c r="V140" s="19"/>
      <c r="Y140" t="s">
        <v>51</v>
      </c>
      <c r="Z140" t="s">
        <v>343</v>
      </c>
    </row>
    <row r="141" spans="1:27" x14ac:dyDescent="0.35">
      <c r="A141" s="13" t="s">
        <v>286</v>
      </c>
      <c r="B141" s="13" t="s">
        <v>344</v>
      </c>
      <c r="C141" s="13" t="s">
        <v>352</v>
      </c>
      <c r="D141" s="13">
        <v>116</v>
      </c>
      <c r="E141" s="15" t="str">
        <f t="shared" ref="E141:E144" si="9">_xlfn.CONCAT("DPC.Cncr.",D141)</f>
        <v>DPC.Cncr.116</v>
      </c>
      <c r="F141" t="s">
        <v>354</v>
      </c>
      <c r="G141" t="s">
        <v>47</v>
      </c>
      <c r="H141" t="s">
        <v>48</v>
      </c>
      <c r="I141" t="s">
        <v>355</v>
      </c>
      <c r="J141" s="16" t="s">
        <v>356</v>
      </c>
      <c r="K141" s="15" t="s">
        <v>51</v>
      </c>
      <c r="L141" t="s">
        <v>55</v>
      </c>
      <c r="M141" s="16" t="s">
        <v>55</v>
      </c>
      <c r="N141" t="str">
        <f>#REF!</f>
        <v>Ethiopia</v>
      </c>
      <c r="O141" s="21">
        <v>1</v>
      </c>
      <c r="P141" s="17" t="s">
        <v>357</v>
      </c>
      <c r="Q141" s="17">
        <f>1/5</f>
        <v>0.2</v>
      </c>
      <c r="R141" s="17" t="s">
        <v>358</v>
      </c>
      <c r="S141" s="18">
        <v>1</v>
      </c>
      <c r="U141">
        <v>1</v>
      </c>
      <c r="V141" s="40">
        <v>10</v>
      </c>
      <c r="Y141" t="s">
        <v>51</v>
      </c>
    </row>
    <row r="142" spans="1:27" x14ac:dyDescent="0.35">
      <c r="A142" s="13" t="s">
        <v>286</v>
      </c>
      <c r="B142" s="13" t="s">
        <v>344</v>
      </c>
      <c r="C142" s="13" t="s">
        <v>352</v>
      </c>
      <c r="D142" s="13">
        <v>117</v>
      </c>
      <c r="E142" s="15" t="str">
        <f t="shared" si="9"/>
        <v>DPC.Cncr.117</v>
      </c>
      <c r="F142" t="s">
        <v>359</v>
      </c>
      <c r="G142" t="s">
        <v>47</v>
      </c>
      <c r="H142" t="s">
        <v>94</v>
      </c>
      <c r="I142" t="s">
        <v>55</v>
      </c>
      <c r="J142" t="s">
        <v>55</v>
      </c>
      <c r="K142" s="15" t="s">
        <v>51</v>
      </c>
      <c r="L142" t="s">
        <v>51</v>
      </c>
      <c r="M142" s="16" t="s">
        <v>51</v>
      </c>
      <c r="N142" t="str">
        <f>#REF!</f>
        <v>Ethiopia</v>
      </c>
      <c r="O142" s="17"/>
      <c r="P142" s="17"/>
      <c r="Q142" s="17"/>
      <c r="R142" s="17"/>
      <c r="S142" s="17"/>
      <c r="T142" s="17"/>
      <c r="V142" s="19"/>
      <c r="Y142" t="s">
        <v>51</v>
      </c>
      <c r="Z142" t="s">
        <v>343</v>
      </c>
    </row>
    <row r="143" spans="1:27" x14ac:dyDescent="0.35">
      <c r="A143" s="13" t="s">
        <v>286</v>
      </c>
      <c r="B143" s="13" t="s">
        <v>344</v>
      </c>
      <c r="C143" s="13" t="s">
        <v>352</v>
      </c>
      <c r="D143" s="13">
        <v>118</v>
      </c>
      <c r="E143" s="15" t="str">
        <f t="shared" si="9"/>
        <v>DPC.Cncr.118</v>
      </c>
      <c r="F143" t="s">
        <v>360</v>
      </c>
      <c r="G143" t="s">
        <v>47</v>
      </c>
      <c r="H143" t="s">
        <v>48</v>
      </c>
      <c r="I143" t="s">
        <v>355</v>
      </c>
      <c r="J143" s="16" t="s">
        <v>103</v>
      </c>
      <c r="K143" s="15" t="s">
        <v>51</v>
      </c>
      <c r="L143" t="s">
        <v>51</v>
      </c>
      <c r="M143" s="16" t="s">
        <v>55</v>
      </c>
      <c r="N143" t="str">
        <f>#REF!</f>
        <v>Ethiopia</v>
      </c>
      <c r="O143" s="17">
        <v>1</v>
      </c>
      <c r="P143" s="17" t="s">
        <v>361</v>
      </c>
      <c r="Q143" s="47">
        <v>0.5</v>
      </c>
      <c r="R143" s="17" t="s">
        <v>361</v>
      </c>
      <c r="S143" s="18">
        <v>1</v>
      </c>
      <c r="U143">
        <v>1</v>
      </c>
      <c r="V143" s="40">
        <v>5</v>
      </c>
      <c r="Y143" t="s">
        <v>51</v>
      </c>
    </row>
    <row r="144" spans="1:27" x14ac:dyDescent="0.35">
      <c r="A144" s="13" t="s">
        <v>286</v>
      </c>
      <c r="B144" s="13" t="s">
        <v>344</v>
      </c>
      <c r="C144" s="13" t="s">
        <v>352</v>
      </c>
      <c r="D144" s="13">
        <v>119</v>
      </c>
      <c r="E144" s="15" t="str">
        <f t="shared" si="9"/>
        <v>DPC.Cncr.119</v>
      </c>
      <c r="F144" t="s">
        <v>362</v>
      </c>
      <c r="G144" t="s">
        <v>47</v>
      </c>
      <c r="H144" t="s">
        <v>59</v>
      </c>
      <c r="I144" t="s">
        <v>355</v>
      </c>
      <c r="J144" s="16" t="s">
        <v>256</v>
      </c>
      <c r="K144" s="15" t="s">
        <v>51</v>
      </c>
      <c r="L144" t="s">
        <v>51</v>
      </c>
      <c r="M144" s="16" t="s">
        <v>51</v>
      </c>
      <c r="N144" t="str">
        <f>#REF!</f>
        <v>Ethiopia</v>
      </c>
      <c r="O144" s="21">
        <f>IFERROR(VLOOKUP(_xlfn.CONCAT(AA144,#REF!),#REF!,13,FALSE),VLOOKUP(_xlfn.CONCAT(AA144,"ET"),#REF!,13,FALSE))</f>
        <v>4.5100000000000001E-4</v>
      </c>
      <c r="P144" s="17" t="s">
        <v>65</v>
      </c>
      <c r="Q144" s="41">
        <v>0.5</v>
      </c>
      <c r="R144" s="17" t="s">
        <v>363</v>
      </c>
      <c r="S144" s="18">
        <v>1.01</v>
      </c>
      <c r="T144" s="48">
        <v>12</v>
      </c>
      <c r="V144" s="40">
        <v>15</v>
      </c>
      <c r="Y144" t="s">
        <v>51</v>
      </c>
      <c r="Z144" t="s">
        <v>364</v>
      </c>
      <c r="AA144" t="s">
        <v>365</v>
      </c>
    </row>
    <row r="145" spans="1:27" x14ac:dyDescent="0.35">
      <c r="A145" s="13" t="s">
        <v>286</v>
      </c>
      <c r="B145" s="13" t="s">
        <v>344</v>
      </c>
      <c r="C145" s="13" t="s">
        <v>366</v>
      </c>
      <c r="D145" s="13">
        <v>120</v>
      </c>
      <c r="E145" s="15" t="str">
        <f>_xlfn.CONCAT("DPC.Hyp.",D145)</f>
        <v>DPC.Hyp.120</v>
      </c>
      <c r="F145" t="s">
        <v>367</v>
      </c>
      <c r="G145" t="s">
        <v>47</v>
      </c>
      <c r="H145" t="s">
        <v>48</v>
      </c>
      <c r="I145" t="s">
        <v>355</v>
      </c>
      <c r="J145" s="16" t="s">
        <v>55</v>
      </c>
      <c r="K145" s="15" t="s">
        <v>51</v>
      </c>
      <c r="L145" t="s">
        <v>51</v>
      </c>
      <c r="M145" s="16" t="s">
        <v>51</v>
      </c>
      <c r="N145" t="str">
        <f>#REF!</f>
        <v>Ethiopia</v>
      </c>
      <c r="P145" s="17"/>
      <c r="Q145" s="17"/>
      <c r="R145" s="17"/>
      <c r="S145" s="18"/>
      <c r="T145" s="17"/>
      <c r="V145" s="19"/>
      <c r="Y145" t="s">
        <v>51</v>
      </c>
      <c r="Z145" t="s">
        <v>368</v>
      </c>
    </row>
    <row r="146" spans="1:27" x14ac:dyDescent="0.35">
      <c r="A146" s="13" t="s">
        <v>286</v>
      </c>
      <c r="B146" s="13" t="s">
        <v>344</v>
      </c>
      <c r="C146" s="13" t="s">
        <v>366</v>
      </c>
      <c r="D146" s="13">
        <v>121</v>
      </c>
      <c r="E146" s="15" t="str">
        <f t="shared" ref="E146:E147" si="10">_xlfn.CONCAT("DPC.Hyp.",D146)</f>
        <v>DPC.Hyp.121</v>
      </c>
      <c r="F146" t="s">
        <v>369</v>
      </c>
      <c r="G146" t="s">
        <v>47</v>
      </c>
      <c r="H146" t="s">
        <v>48</v>
      </c>
      <c r="I146" t="s">
        <v>355</v>
      </c>
      <c r="J146" s="16" t="s">
        <v>256</v>
      </c>
      <c r="K146" s="15" t="s">
        <v>51</v>
      </c>
      <c r="L146" t="s">
        <v>51</v>
      </c>
      <c r="M146" s="16" t="s">
        <v>55</v>
      </c>
      <c r="N146" t="str">
        <f>#REF!</f>
        <v>Ethiopia</v>
      </c>
      <c r="O146" s="17">
        <v>1</v>
      </c>
      <c r="P146" s="17" t="s">
        <v>370</v>
      </c>
      <c r="Q146" s="17">
        <f>1/5</f>
        <v>0.2</v>
      </c>
      <c r="R146" s="17" t="s">
        <v>371</v>
      </c>
      <c r="S146" s="18">
        <v>1</v>
      </c>
      <c r="T146">
        <v>1</v>
      </c>
      <c r="U146" s="17"/>
      <c r="V146" s="19">
        <v>15</v>
      </c>
    </row>
    <row r="147" spans="1:27" x14ac:dyDescent="0.35">
      <c r="A147" s="13" t="s">
        <v>286</v>
      </c>
      <c r="B147" s="13" t="s">
        <v>344</v>
      </c>
      <c r="C147" s="13" t="s">
        <v>366</v>
      </c>
      <c r="D147" s="13">
        <v>122</v>
      </c>
      <c r="E147" s="15" t="str">
        <f t="shared" si="10"/>
        <v>DPC.Hyp.122</v>
      </c>
      <c r="F147" t="s">
        <v>372</v>
      </c>
      <c r="G147" t="s">
        <v>47</v>
      </c>
      <c r="H147" t="s">
        <v>59</v>
      </c>
      <c r="I147" t="s">
        <v>355</v>
      </c>
      <c r="J147" s="16" t="s">
        <v>256</v>
      </c>
      <c r="K147" s="15" t="s">
        <v>51</v>
      </c>
      <c r="L147" t="s">
        <v>51</v>
      </c>
      <c r="M147" s="16" t="s">
        <v>55</v>
      </c>
      <c r="N147" t="str">
        <f>#REF!</f>
        <v>Ethiopia</v>
      </c>
      <c r="O147" s="21">
        <f>IFERROR(VLOOKUP(_xlfn.CONCAT(AA147,#REF!),#REF!,13,FALSE),VLOOKUP(_xlfn.CONCAT(AA147,"ET"),#REF!,13,FALSE))</f>
        <v>0.21809999999999999</v>
      </c>
      <c r="P147" s="17" t="s">
        <v>122</v>
      </c>
      <c r="Q147" s="17"/>
      <c r="R147" s="17"/>
      <c r="S147" s="49">
        <v>1.02</v>
      </c>
      <c r="T147" s="17"/>
      <c r="U147">
        <v>1</v>
      </c>
      <c r="V147" s="19">
        <v>5</v>
      </c>
      <c r="Y147" t="s">
        <v>51</v>
      </c>
      <c r="AA147" t="s">
        <v>373</v>
      </c>
    </row>
    <row r="148" spans="1:27" x14ac:dyDescent="0.35">
      <c r="A148" s="13" t="s">
        <v>286</v>
      </c>
      <c r="B148" s="13" t="s">
        <v>344</v>
      </c>
      <c r="C148" s="13" t="s">
        <v>374</v>
      </c>
      <c r="D148" s="13">
        <v>123</v>
      </c>
      <c r="E148" s="15" t="str">
        <f>_xlfn.CONCAT("DPC.Dbt.",D148)</f>
        <v>DPC.Dbt.123</v>
      </c>
      <c r="F148" t="s">
        <v>367</v>
      </c>
      <c r="G148" t="s">
        <v>47</v>
      </c>
      <c r="H148" t="s">
        <v>48</v>
      </c>
      <c r="I148" t="s">
        <v>355</v>
      </c>
      <c r="J148" s="16" t="s">
        <v>55</v>
      </c>
      <c r="K148" s="15" t="s">
        <v>51</v>
      </c>
      <c r="L148" t="s">
        <v>51</v>
      </c>
      <c r="M148" s="16" t="s">
        <v>51</v>
      </c>
      <c r="N148" t="str">
        <f>#REF!</f>
        <v>Ethiopia</v>
      </c>
      <c r="P148" s="17"/>
      <c r="Q148" s="17"/>
      <c r="R148" s="17"/>
      <c r="S148" s="18"/>
      <c r="T148" s="17"/>
      <c r="V148" s="19"/>
      <c r="Y148" t="s">
        <v>51</v>
      </c>
      <c r="Z148" t="s">
        <v>368</v>
      </c>
    </row>
    <row r="149" spans="1:27" x14ac:dyDescent="0.35">
      <c r="A149" s="13" t="s">
        <v>286</v>
      </c>
      <c r="B149" s="13" t="s">
        <v>344</v>
      </c>
      <c r="C149" s="13" t="s">
        <v>374</v>
      </c>
      <c r="D149" s="13">
        <v>124</v>
      </c>
      <c r="E149" s="15" t="str">
        <f t="shared" ref="E149:E150" si="11">_xlfn.CONCAT("DPC.Dbt.",D149)</f>
        <v>DPC.Dbt.124</v>
      </c>
      <c r="F149" t="s">
        <v>375</v>
      </c>
      <c r="G149" t="s">
        <v>47</v>
      </c>
      <c r="H149" t="s">
        <v>48</v>
      </c>
      <c r="I149" t="s">
        <v>355</v>
      </c>
      <c r="J149" s="16" t="s">
        <v>256</v>
      </c>
      <c r="K149" s="15" t="s">
        <v>51</v>
      </c>
      <c r="L149" t="s">
        <v>51</v>
      </c>
      <c r="M149" s="16" t="s">
        <v>55</v>
      </c>
      <c r="N149" t="str">
        <f>#REF!</f>
        <v>Ethiopia</v>
      </c>
      <c r="O149" s="17">
        <v>1</v>
      </c>
      <c r="P149" s="17" t="s">
        <v>370</v>
      </c>
      <c r="Q149" s="17">
        <f>1/5</f>
        <v>0.2</v>
      </c>
      <c r="R149" s="17" t="s">
        <v>371</v>
      </c>
      <c r="S149" s="18">
        <v>1</v>
      </c>
      <c r="T149">
        <v>1</v>
      </c>
      <c r="U149" s="17"/>
      <c r="V149" s="19">
        <v>15</v>
      </c>
    </row>
    <row r="150" spans="1:27" x14ac:dyDescent="0.35">
      <c r="A150" s="13" t="s">
        <v>286</v>
      </c>
      <c r="B150" s="13" t="s">
        <v>344</v>
      </c>
      <c r="C150" s="13" t="s">
        <v>374</v>
      </c>
      <c r="D150" s="13">
        <v>125</v>
      </c>
      <c r="E150" s="15" t="str">
        <f t="shared" si="11"/>
        <v>DPC.Dbt.125</v>
      </c>
      <c r="F150" t="s">
        <v>376</v>
      </c>
      <c r="G150" t="s">
        <v>47</v>
      </c>
      <c r="H150" t="s">
        <v>59</v>
      </c>
      <c r="I150" t="s">
        <v>355</v>
      </c>
      <c r="J150" s="16" t="s">
        <v>256</v>
      </c>
      <c r="K150" s="15" t="s">
        <v>51</v>
      </c>
      <c r="L150" t="s">
        <v>51</v>
      </c>
      <c r="M150" s="16" t="s">
        <v>55</v>
      </c>
      <c r="N150" t="str">
        <f>#REF!</f>
        <v>Ethiopia</v>
      </c>
      <c r="O150" s="21">
        <f>IFERROR(VLOOKUP(_xlfn.CONCAT(AA150,#REF!),#REF!,13,FALSE),VLOOKUP(_xlfn.CONCAT(AA150,"ET"),#REF!,13,FALSE))</f>
        <v>3.2000000000000001E-2</v>
      </c>
      <c r="P150" s="17" t="s">
        <v>122</v>
      </c>
      <c r="Q150" s="17"/>
      <c r="R150" s="17"/>
      <c r="S150" s="49">
        <v>1.02</v>
      </c>
      <c r="T150" s="17"/>
      <c r="U150">
        <v>1</v>
      </c>
      <c r="V150" s="19">
        <v>5</v>
      </c>
      <c r="Y150" t="s">
        <v>51</v>
      </c>
      <c r="AA150" t="s">
        <v>377</v>
      </c>
    </row>
    <row r="151" spans="1:27" x14ac:dyDescent="0.35">
      <c r="A151" s="13" t="s">
        <v>286</v>
      </c>
      <c r="B151" s="13" t="s">
        <v>344</v>
      </c>
      <c r="C151" s="13" t="s">
        <v>378</v>
      </c>
      <c r="D151" s="13">
        <v>126</v>
      </c>
      <c r="E151" s="15" t="str">
        <f>_xlfn.CONCAT("DPC.Asth.",D151)</f>
        <v>DPC.Asth.126</v>
      </c>
      <c r="F151" t="s">
        <v>379</v>
      </c>
      <c r="G151" t="s">
        <v>47</v>
      </c>
      <c r="H151" t="s">
        <v>48</v>
      </c>
      <c r="I151" t="s">
        <v>355</v>
      </c>
      <c r="J151" s="16" t="s">
        <v>380</v>
      </c>
      <c r="K151" s="15" t="s">
        <v>51</v>
      </c>
      <c r="L151" t="s">
        <v>51</v>
      </c>
      <c r="M151" s="16" t="s">
        <v>51</v>
      </c>
      <c r="N151" t="str">
        <f>#REF!</f>
        <v>Ethiopia</v>
      </c>
      <c r="O151" s="21">
        <f>IFERROR(VLOOKUP(_xlfn.CONCAT(AA151,#REF!),#REF!,13,FALSE),VLOOKUP(_xlfn.CONCAT(AA151,"ET"),#REF!,13,FALSE))</f>
        <v>4.7E-2</v>
      </c>
      <c r="P151" s="17" t="s">
        <v>381</v>
      </c>
      <c r="Q151" s="41">
        <v>0.1</v>
      </c>
      <c r="R151" s="17" t="s">
        <v>382</v>
      </c>
      <c r="S151" s="18">
        <v>1</v>
      </c>
      <c r="T151" s="46">
        <v>2</v>
      </c>
      <c r="V151" s="19">
        <v>10</v>
      </c>
      <c r="Y151" t="s">
        <v>51</v>
      </c>
      <c r="AA151" t="s">
        <v>383</v>
      </c>
    </row>
    <row r="152" spans="1:27" x14ac:dyDescent="0.35">
      <c r="A152" s="13" t="s">
        <v>286</v>
      </c>
      <c r="B152" s="13" t="s">
        <v>344</v>
      </c>
      <c r="C152" s="13" t="s">
        <v>378</v>
      </c>
      <c r="D152" s="13">
        <v>127</v>
      </c>
      <c r="E152" s="15" t="str">
        <f t="shared" ref="E152:E154" si="12">_xlfn.CONCAT("DPC.Asth.",D152)</f>
        <v>DPC.Asth.127</v>
      </c>
      <c r="F152" t="s">
        <v>384</v>
      </c>
      <c r="G152" t="s">
        <v>47</v>
      </c>
      <c r="H152" t="s">
        <v>48</v>
      </c>
      <c r="I152" t="s">
        <v>355</v>
      </c>
      <c r="J152" s="16" t="s">
        <v>256</v>
      </c>
      <c r="K152" s="15" t="s">
        <v>51</v>
      </c>
      <c r="L152" t="s">
        <v>51</v>
      </c>
      <c r="M152" s="16" t="s">
        <v>51</v>
      </c>
      <c r="N152" t="str">
        <f>#REF!</f>
        <v>Ethiopia</v>
      </c>
      <c r="Q152" s="17"/>
      <c r="R152" s="17"/>
      <c r="Y152" t="s">
        <v>51</v>
      </c>
      <c r="Z152" t="s">
        <v>343</v>
      </c>
    </row>
    <row r="153" spans="1:27" x14ac:dyDescent="0.35">
      <c r="A153" s="13" t="s">
        <v>286</v>
      </c>
      <c r="B153" s="13" t="s">
        <v>344</v>
      </c>
      <c r="C153" s="13" t="s">
        <v>378</v>
      </c>
      <c r="D153" s="13">
        <v>128</v>
      </c>
      <c r="E153" s="15" t="str">
        <f t="shared" si="12"/>
        <v>DPC.Asth.128</v>
      </c>
      <c r="F153" t="s">
        <v>385</v>
      </c>
      <c r="G153" t="s">
        <v>47</v>
      </c>
      <c r="H153" t="s">
        <v>59</v>
      </c>
      <c r="I153" t="s">
        <v>355</v>
      </c>
      <c r="J153" s="50" t="s">
        <v>144</v>
      </c>
      <c r="K153" s="15" t="s">
        <v>51</v>
      </c>
      <c r="L153" t="s">
        <v>55</v>
      </c>
      <c r="M153" s="16" t="s">
        <v>55</v>
      </c>
      <c r="N153" t="str">
        <f>#REF!</f>
        <v>Ethiopia</v>
      </c>
      <c r="O153" s="21">
        <f>IFERROR(VLOOKUP(_xlfn.CONCAT(AA153,#REF!),#REF!,13,FALSE),VLOOKUP(_xlfn.CONCAT(AA153,"ET"),#REF!,13,FALSE))</f>
        <v>8.2649999999999987E-2</v>
      </c>
      <c r="P153" s="17" t="s">
        <v>122</v>
      </c>
      <c r="Q153" s="17"/>
      <c r="R153" s="17"/>
      <c r="S153" s="49">
        <v>0.98499999999999999</v>
      </c>
      <c r="T153">
        <v>1</v>
      </c>
      <c r="U153">
        <v>1</v>
      </c>
      <c r="V153" s="19">
        <v>10</v>
      </c>
      <c r="Y153" t="s">
        <v>51</v>
      </c>
      <c r="Z153" t="s">
        <v>386</v>
      </c>
      <c r="AA153" t="s">
        <v>387</v>
      </c>
    </row>
    <row r="154" spans="1:27" x14ac:dyDescent="0.35">
      <c r="A154" s="13" t="s">
        <v>286</v>
      </c>
      <c r="B154" s="13" t="s">
        <v>344</v>
      </c>
      <c r="C154" s="13" t="s">
        <v>378</v>
      </c>
      <c r="D154" s="13">
        <v>129</v>
      </c>
      <c r="E154" s="15" t="str">
        <f t="shared" si="12"/>
        <v>DPC.Asth.129</v>
      </c>
      <c r="F154" t="s">
        <v>388</v>
      </c>
      <c r="G154" t="s">
        <v>47</v>
      </c>
      <c r="H154" t="s">
        <v>59</v>
      </c>
      <c r="I154" t="s">
        <v>355</v>
      </c>
      <c r="J154" s="50" t="s">
        <v>144</v>
      </c>
      <c r="K154" s="15" t="s">
        <v>51</v>
      </c>
      <c r="L154" t="s">
        <v>55</v>
      </c>
      <c r="M154" s="16" t="s">
        <v>55</v>
      </c>
      <c r="N154" t="str">
        <f>#REF!</f>
        <v>Ethiopia</v>
      </c>
      <c r="O154" s="21">
        <f>IFERROR(VLOOKUP(_xlfn.CONCAT(AA154,#REF!),#REF!,13,FALSE),VLOOKUP(_xlfn.CONCAT(AA154,"ET"),#REF!,13,FALSE))</f>
        <v>4.3499999999999997E-3</v>
      </c>
      <c r="P154" s="17" t="s">
        <v>122</v>
      </c>
      <c r="Q154" s="17"/>
      <c r="R154" s="17"/>
      <c r="S154" s="18">
        <f>S153</f>
        <v>0.98499999999999999</v>
      </c>
      <c r="T154">
        <v>1</v>
      </c>
      <c r="U154" s="17"/>
      <c r="V154" s="19">
        <v>10</v>
      </c>
      <c r="Y154" t="s">
        <v>51</v>
      </c>
      <c r="Z154" t="s">
        <v>386</v>
      </c>
      <c r="AA154" t="s">
        <v>389</v>
      </c>
    </row>
    <row r="155" spans="1:27" x14ac:dyDescent="0.35">
      <c r="A155" s="13" t="s">
        <v>286</v>
      </c>
      <c r="B155" s="13" t="s">
        <v>344</v>
      </c>
      <c r="C155" s="13" t="s">
        <v>390</v>
      </c>
      <c r="D155" s="13">
        <v>130</v>
      </c>
      <c r="E155" s="15"/>
      <c r="F155" t="s">
        <v>391</v>
      </c>
      <c r="J155" s="16"/>
      <c r="K155" s="15" t="s">
        <v>51</v>
      </c>
      <c r="L155" t="s">
        <v>51</v>
      </c>
      <c r="M155" s="16" t="s">
        <v>51</v>
      </c>
      <c r="N155" t="str">
        <f>#REF!</f>
        <v>Ethiopia</v>
      </c>
      <c r="Q155" s="17"/>
      <c r="R155" s="17"/>
      <c r="Y155" t="s">
        <v>51</v>
      </c>
    </row>
    <row r="156" spans="1:27" x14ac:dyDescent="0.35">
      <c r="A156" s="13" t="s">
        <v>286</v>
      </c>
      <c r="B156" s="13" t="s">
        <v>344</v>
      </c>
      <c r="C156" s="13" t="s">
        <v>390</v>
      </c>
      <c r="D156" s="13">
        <v>130</v>
      </c>
      <c r="E156" s="15" t="s">
        <v>392</v>
      </c>
      <c r="F156" t="s">
        <v>393</v>
      </c>
      <c r="G156" t="s">
        <v>98</v>
      </c>
      <c r="H156" t="s">
        <v>394</v>
      </c>
      <c r="I156" t="s">
        <v>390</v>
      </c>
      <c r="J156" s="16" t="s">
        <v>55</v>
      </c>
      <c r="K156" s="15" t="s">
        <v>51</v>
      </c>
      <c r="L156" t="s">
        <v>51</v>
      </c>
      <c r="M156" s="16" t="s">
        <v>51</v>
      </c>
      <c r="N156" t="str">
        <f>#REF!</f>
        <v>Ethiopia</v>
      </c>
      <c r="Q156" s="17"/>
      <c r="R156" s="17"/>
      <c r="Y156" t="s">
        <v>51</v>
      </c>
      <c r="Z156" t="s">
        <v>343</v>
      </c>
    </row>
    <row r="157" spans="1:27" x14ac:dyDescent="0.35">
      <c r="A157" s="13" t="s">
        <v>286</v>
      </c>
      <c r="B157" s="13" t="s">
        <v>344</v>
      </c>
      <c r="C157" s="13" t="s">
        <v>390</v>
      </c>
      <c r="D157" s="13">
        <v>130</v>
      </c>
      <c r="E157" s="15" t="s">
        <v>395</v>
      </c>
      <c r="F157" t="s">
        <v>396</v>
      </c>
      <c r="G157" t="s">
        <v>47</v>
      </c>
      <c r="H157" t="s">
        <v>59</v>
      </c>
      <c r="I157" t="s">
        <v>390</v>
      </c>
      <c r="J157" s="16" t="s">
        <v>397</v>
      </c>
      <c r="K157" s="15" t="s">
        <v>51</v>
      </c>
      <c r="L157" t="s">
        <v>51</v>
      </c>
      <c r="M157" s="16" t="s">
        <v>51</v>
      </c>
      <c r="N157" t="str">
        <f>#REF!</f>
        <v>Ethiopia</v>
      </c>
      <c r="O157" s="21">
        <f>IFERROR(VLOOKUP(_xlfn.CONCAT(AA157,#REF!),#REF!,13,FALSE),VLOOKUP(_xlfn.CONCAT(AA157,"ET"),#REF!,13,FALSE))</f>
        <v>0.21579999999999999</v>
      </c>
      <c r="P157" s="17" t="s">
        <v>145</v>
      </c>
      <c r="Q157" s="17"/>
      <c r="R157" s="17"/>
      <c r="S157" s="18">
        <v>1</v>
      </c>
      <c r="T157">
        <v>1</v>
      </c>
      <c r="U157" s="23"/>
      <c r="V157" s="19">
        <v>15</v>
      </c>
      <c r="AA157" t="s">
        <v>398</v>
      </c>
    </row>
    <row r="158" spans="1:27" x14ac:dyDescent="0.35">
      <c r="A158" s="13" t="s">
        <v>286</v>
      </c>
      <c r="B158" s="13" t="s">
        <v>344</v>
      </c>
      <c r="C158" s="13" t="s">
        <v>390</v>
      </c>
      <c r="D158" s="13">
        <f>D155+1</f>
        <v>131</v>
      </c>
      <c r="E158" s="15" t="str">
        <f>_xlfn.CONCAT("DPC.MH.",D158)</f>
        <v>DPC.MH.131</v>
      </c>
      <c r="F158" t="s">
        <v>399</v>
      </c>
      <c r="G158" t="s">
        <v>98</v>
      </c>
      <c r="H158" t="s">
        <v>394</v>
      </c>
      <c r="I158" t="s">
        <v>390</v>
      </c>
      <c r="J158" s="16" t="s">
        <v>55</v>
      </c>
      <c r="K158" s="15" t="s">
        <v>51</v>
      </c>
      <c r="L158" t="s">
        <v>51</v>
      </c>
      <c r="M158" s="16" t="s">
        <v>51</v>
      </c>
      <c r="N158" t="str">
        <f>#REF!</f>
        <v>Ethiopia</v>
      </c>
      <c r="Q158" s="17"/>
      <c r="R158" s="17"/>
      <c r="Y158" t="s">
        <v>51</v>
      </c>
      <c r="Z158" t="s">
        <v>343</v>
      </c>
    </row>
    <row r="159" spans="1:27" x14ac:dyDescent="0.35">
      <c r="A159" s="13" t="s">
        <v>286</v>
      </c>
      <c r="B159" s="13" t="s">
        <v>344</v>
      </c>
      <c r="C159" s="13" t="s">
        <v>390</v>
      </c>
      <c r="D159" s="13">
        <f t="shared" ref="D159:D162" si="13">D158+1</f>
        <v>132</v>
      </c>
      <c r="E159" s="15" t="str">
        <f t="shared" ref="E159:E162" si="14">_xlfn.CONCAT("DPC.MH.",D159)</f>
        <v>DPC.MH.132</v>
      </c>
      <c r="F159" t="s">
        <v>400</v>
      </c>
      <c r="G159" t="s">
        <v>98</v>
      </c>
      <c r="H159" t="s">
        <v>394</v>
      </c>
      <c r="I159" t="s">
        <v>390</v>
      </c>
      <c r="J159" s="16" t="s">
        <v>55</v>
      </c>
      <c r="K159" s="15" t="s">
        <v>51</v>
      </c>
      <c r="L159" t="s">
        <v>51</v>
      </c>
      <c r="M159" s="16" t="s">
        <v>51</v>
      </c>
      <c r="N159" t="str">
        <f>#REF!</f>
        <v>Ethiopia</v>
      </c>
      <c r="Q159" s="17"/>
      <c r="R159" s="17"/>
      <c r="Y159" t="s">
        <v>51</v>
      </c>
      <c r="Z159" t="s">
        <v>343</v>
      </c>
    </row>
    <row r="160" spans="1:27" x14ac:dyDescent="0.35">
      <c r="A160" s="13" t="s">
        <v>286</v>
      </c>
      <c r="B160" s="13" t="s">
        <v>344</v>
      </c>
      <c r="C160" s="13" t="s">
        <v>390</v>
      </c>
      <c r="D160" s="13">
        <f t="shared" si="13"/>
        <v>133</v>
      </c>
      <c r="E160" s="15" t="str">
        <f t="shared" si="14"/>
        <v>DPC.MH.133</v>
      </c>
      <c r="F160" t="s">
        <v>401</v>
      </c>
      <c r="G160" t="s">
        <v>47</v>
      </c>
      <c r="H160" t="s">
        <v>59</v>
      </c>
      <c r="I160" t="s">
        <v>390</v>
      </c>
      <c r="J160" s="16" t="s">
        <v>397</v>
      </c>
      <c r="K160" s="15" t="s">
        <v>51</v>
      </c>
      <c r="L160" t="s">
        <v>51</v>
      </c>
      <c r="M160" s="16" t="s">
        <v>51</v>
      </c>
      <c r="N160" t="str">
        <f>#REF!</f>
        <v>Ethiopia</v>
      </c>
      <c r="O160" s="32"/>
      <c r="P160" s="17" t="s">
        <v>145</v>
      </c>
      <c r="Q160" s="17"/>
      <c r="R160" s="17"/>
      <c r="S160" s="18">
        <v>1</v>
      </c>
      <c r="T160">
        <v>1</v>
      </c>
      <c r="U160" s="23"/>
      <c r="V160" s="19">
        <v>15</v>
      </c>
      <c r="Z160" t="s">
        <v>402</v>
      </c>
    </row>
    <row r="161" spans="1:27" x14ac:dyDescent="0.35">
      <c r="A161" s="13" t="s">
        <v>286</v>
      </c>
      <c r="B161" s="13" t="s">
        <v>344</v>
      </c>
      <c r="C161" s="13" t="s">
        <v>390</v>
      </c>
      <c r="D161" s="13">
        <f t="shared" si="13"/>
        <v>134</v>
      </c>
      <c r="E161" s="15" t="str">
        <f t="shared" si="14"/>
        <v>DPC.MH.134</v>
      </c>
      <c r="F161" t="s">
        <v>403</v>
      </c>
      <c r="G161" t="s">
        <v>98</v>
      </c>
      <c r="H161" t="s">
        <v>394</v>
      </c>
      <c r="I161" t="s">
        <v>390</v>
      </c>
      <c r="J161" s="16" t="s">
        <v>55</v>
      </c>
      <c r="K161" s="15" t="s">
        <v>51</v>
      </c>
      <c r="L161" t="s">
        <v>51</v>
      </c>
      <c r="M161" s="16" t="s">
        <v>51</v>
      </c>
      <c r="N161" t="str">
        <f>#REF!</f>
        <v>Ethiopia</v>
      </c>
      <c r="Q161" s="17"/>
      <c r="R161" s="17"/>
      <c r="Y161" t="s">
        <v>51</v>
      </c>
      <c r="Z161" t="s">
        <v>343</v>
      </c>
    </row>
    <row r="162" spans="1:27" x14ac:dyDescent="0.35">
      <c r="A162" s="13" t="s">
        <v>286</v>
      </c>
      <c r="B162" s="13" t="s">
        <v>344</v>
      </c>
      <c r="C162" s="13" t="s">
        <v>390</v>
      </c>
      <c r="D162" s="13">
        <f t="shared" si="13"/>
        <v>135</v>
      </c>
      <c r="E162" s="15" t="str">
        <f t="shared" si="14"/>
        <v>DPC.MH.135</v>
      </c>
      <c r="F162" t="s">
        <v>404</v>
      </c>
      <c r="G162" t="s">
        <v>47</v>
      </c>
      <c r="H162" t="s">
        <v>59</v>
      </c>
      <c r="I162" t="s">
        <v>390</v>
      </c>
      <c r="J162" s="16" t="s">
        <v>256</v>
      </c>
      <c r="K162" s="15" t="s">
        <v>51</v>
      </c>
      <c r="L162" t="s">
        <v>51</v>
      </c>
      <c r="M162" s="16" t="s">
        <v>51</v>
      </c>
      <c r="N162" t="str">
        <f>#REF!</f>
        <v>Ethiopia</v>
      </c>
      <c r="O162" s="32"/>
      <c r="P162" t="s">
        <v>65</v>
      </c>
      <c r="Q162" s="17"/>
      <c r="R162" s="17"/>
      <c r="S162" s="18">
        <v>1</v>
      </c>
      <c r="T162">
        <v>1</v>
      </c>
      <c r="V162" s="19">
        <v>15</v>
      </c>
      <c r="Y162" t="s">
        <v>51</v>
      </c>
    </row>
    <row r="163" spans="1:27" x14ac:dyDescent="0.35">
      <c r="A163" s="13" t="s">
        <v>286</v>
      </c>
      <c r="B163" s="13" t="s">
        <v>344</v>
      </c>
      <c r="C163" s="13" t="s">
        <v>405</v>
      </c>
      <c r="D163" s="13">
        <v>136</v>
      </c>
      <c r="E163" s="15" t="str">
        <f>_xlfn.CONCAT("DPC.Oph.",D163)</f>
        <v>DPC.Oph.136</v>
      </c>
      <c r="F163" t="s">
        <v>406</v>
      </c>
      <c r="G163" t="s">
        <v>47</v>
      </c>
      <c r="H163" t="s">
        <v>48</v>
      </c>
      <c r="I163" t="s">
        <v>355</v>
      </c>
      <c r="J163" s="16" t="s">
        <v>256</v>
      </c>
      <c r="K163" s="15" t="s">
        <v>51</v>
      </c>
      <c r="L163" t="s">
        <v>51</v>
      </c>
      <c r="M163" s="16" t="s">
        <v>51</v>
      </c>
      <c r="N163" t="str">
        <f>#REF!</f>
        <v>Ethiopia</v>
      </c>
      <c r="O163" s="21">
        <f>IFERROR(VLOOKUP(_xlfn.CONCAT(AA163,#REF!),#REF!,13,FALSE),VLOOKUP(_xlfn.CONCAT(AA163,"ET"),#REF!,13,FALSE))</f>
        <v>4.8212E-4</v>
      </c>
      <c r="P163" t="s">
        <v>407</v>
      </c>
      <c r="Q163" s="17"/>
      <c r="R163" s="17"/>
      <c r="S163" s="18">
        <f>1+#REF!</f>
        <v>1.0311999999999999</v>
      </c>
      <c r="T163">
        <v>1</v>
      </c>
      <c r="V163" s="19">
        <v>10</v>
      </c>
      <c r="Y163" t="s">
        <v>51</v>
      </c>
      <c r="Z163" t="s">
        <v>408</v>
      </c>
      <c r="AA163" t="s">
        <v>409</v>
      </c>
    </row>
    <row r="164" spans="1:27" x14ac:dyDescent="0.35">
      <c r="A164" s="13" t="s">
        <v>286</v>
      </c>
      <c r="B164" s="13" t="s">
        <v>344</v>
      </c>
      <c r="C164" s="13" t="s">
        <v>405</v>
      </c>
      <c r="D164" s="13">
        <f>D163+1</f>
        <v>137</v>
      </c>
      <c r="E164" s="15" t="str">
        <f t="shared" ref="E164:E168" si="15">_xlfn.CONCAT("DPC.Oph.",D164)</f>
        <v>DPC.Oph.137</v>
      </c>
      <c r="F164" t="s">
        <v>410</v>
      </c>
      <c r="G164" t="s">
        <v>47</v>
      </c>
      <c r="H164" t="s">
        <v>394</v>
      </c>
      <c r="I164" t="s">
        <v>355</v>
      </c>
      <c r="J164" s="16" t="s">
        <v>55</v>
      </c>
      <c r="K164" s="15" t="s">
        <v>51</v>
      </c>
      <c r="L164" t="s">
        <v>51</v>
      </c>
      <c r="M164" s="16" t="s">
        <v>51</v>
      </c>
      <c r="N164" t="str">
        <f>#REF!</f>
        <v>Ethiopia</v>
      </c>
      <c r="Q164" s="17"/>
      <c r="R164" s="17"/>
      <c r="Y164" t="s">
        <v>51</v>
      </c>
      <c r="Z164" t="s">
        <v>343</v>
      </c>
    </row>
    <row r="165" spans="1:27" x14ac:dyDescent="0.35">
      <c r="A165" s="13" t="s">
        <v>286</v>
      </c>
      <c r="B165" s="13" t="s">
        <v>344</v>
      </c>
      <c r="C165" s="13" t="s">
        <v>405</v>
      </c>
      <c r="D165" s="13">
        <f t="shared" ref="D165:D168" si="16">D164+1</f>
        <v>138</v>
      </c>
      <c r="E165" s="15" t="str">
        <f t="shared" si="15"/>
        <v>DPC.Oph.138</v>
      </c>
      <c r="F165" t="s">
        <v>411</v>
      </c>
      <c r="G165" t="s">
        <v>47</v>
      </c>
      <c r="H165" t="s">
        <v>48</v>
      </c>
      <c r="I165" t="s">
        <v>355</v>
      </c>
      <c r="J165" s="16" t="s">
        <v>144</v>
      </c>
      <c r="K165" s="15" t="s">
        <v>51</v>
      </c>
      <c r="L165" t="s">
        <v>51</v>
      </c>
      <c r="M165" s="16" t="s">
        <v>55</v>
      </c>
      <c r="N165" t="str">
        <f>#REF!</f>
        <v>Ethiopia</v>
      </c>
      <c r="Q165" s="17"/>
      <c r="R165" s="17"/>
      <c r="Y165" t="s">
        <v>51</v>
      </c>
      <c r="Z165" t="s">
        <v>343</v>
      </c>
    </row>
    <row r="166" spans="1:27" x14ac:dyDescent="0.35">
      <c r="A166" s="13" t="s">
        <v>286</v>
      </c>
      <c r="B166" s="13" t="s">
        <v>344</v>
      </c>
      <c r="C166" s="13" t="s">
        <v>405</v>
      </c>
      <c r="D166" s="13">
        <f t="shared" si="16"/>
        <v>139</v>
      </c>
      <c r="E166" s="15" t="str">
        <f t="shared" si="15"/>
        <v>DPC.Oph.139</v>
      </c>
      <c r="F166" t="s">
        <v>412</v>
      </c>
      <c r="G166" t="s">
        <v>47</v>
      </c>
      <c r="H166" t="s">
        <v>48</v>
      </c>
      <c r="I166" t="s">
        <v>355</v>
      </c>
      <c r="J166" s="16" t="s">
        <v>256</v>
      </c>
      <c r="K166" s="15" t="s">
        <v>51</v>
      </c>
      <c r="L166" t="s">
        <v>51</v>
      </c>
      <c r="M166" s="16" t="s">
        <v>55</v>
      </c>
      <c r="N166" t="str">
        <f>#REF!</f>
        <v>Ethiopia</v>
      </c>
      <c r="O166" s="21">
        <f>1/5</f>
        <v>0.2</v>
      </c>
      <c r="P166" t="s">
        <v>413</v>
      </c>
      <c r="Q166" s="17"/>
      <c r="R166" s="17"/>
      <c r="S166" s="18">
        <v>1</v>
      </c>
      <c r="T166">
        <v>1</v>
      </c>
      <c r="V166" s="19">
        <v>15</v>
      </c>
      <c r="Y166" t="s">
        <v>51</v>
      </c>
    </row>
    <row r="167" spans="1:27" x14ac:dyDescent="0.35">
      <c r="A167" s="13" t="s">
        <v>286</v>
      </c>
      <c r="B167" s="13" t="s">
        <v>344</v>
      </c>
      <c r="C167" s="13" t="s">
        <v>405</v>
      </c>
      <c r="D167" s="13">
        <f t="shared" si="16"/>
        <v>140</v>
      </c>
      <c r="E167" s="15" t="str">
        <f t="shared" si="15"/>
        <v>DPC.Oph.140</v>
      </c>
      <c r="F167" t="s">
        <v>414</v>
      </c>
      <c r="G167" t="s">
        <v>47</v>
      </c>
      <c r="H167" t="s">
        <v>48</v>
      </c>
      <c r="I167" t="s">
        <v>355</v>
      </c>
      <c r="J167" s="16" t="s">
        <v>415</v>
      </c>
      <c r="K167" s="15" t="s">
        <v>51</v>
      </c>
      <c r="L167" t="s">
        <v>51</v>
      </c>
      <c r="M167" s="16" t="s">
        <v>51</v>
      </c>
      <c r="N167" t="str">
        <f>#REF!</f>
        <v>Ethiopia</v>
      </c>
      <c r="Q167" s="17"/>
      <c r="R167" s="17"/>
      <c r="S167" s="18">
        <v>1</v>
      </c>
      <c r="T167">
        <v>1</v>
      </c>
      <c r="V167" s="19">
        <v>15</v>
      </c>
      <c r="Y167" t="s">
        <v>51</v>
      </c>
      <c r="Z167" t="s">
        <v>416</v>
      </c>
    </row>
    <row r="168" spans="1:27" x14ac:dyDescent="0.35">
      <c r="A168" s="13" t="s">
        <v>286</v>
      </c>
      <c r="B168" s="13" t="s">
        <v>344</v>
      </c>
      <c r="C168" s="13" t="s">
        <v>405</v>
      </c>
      <c r="D168" s="13">
        <f t="shared" si="16"/>
        <v>141</v>
      </c>
      <c r="E168" s="15" t="str">
        <f t="shared" si="15"/>
        <v>DPC.Oph.141</v>
      </c>
      <c r="F168" t="s">
        <v>417</v>
      </c>
      <c r="G168" t="s">
        <v>47</v>
      </c>
      <c r="H168" t="s">
        <v>59</v>
      </c>
      <c r="I168" t="s">
        <v>355</v>
      </c>
      <c r="J168" s="16" t="s">
        <v>418</v>
      </c>
      <c r="K168" s="15" t="s">
        <v>51</v>
      </c>
      <c r="L168" t="s">
        <v>55</v>
      </c>
      <c r="M168" s="16" t="s">
        <v>55</v>
      </c>
      <c r="N168" t="str">
        <f>#REF!</f>
        <v>Ethiopia</v>
      </c>
      <c r="O168" s="21">
        <f>IFERROR(VLOOKUP(_xlfn.CONCAT(AA168,#REF!),#REF!,13,FALSE),VLOOKUP(_xlfn.CONCAT(AA168,"ET"),#REF!,13,FALSE))</f>
        <v>0.155</v>
      </c>
      <c r="P168" t="s">
        <v>65</v>
      </c>
      <c r="Q168" s="17"/>
      <c r="R168" s="17"/>
      <c r="S168" s="49">
        <v>0.98499999999999999</v>
      </c>
      <c r="T168">
        <v>1</v>
      </c>
      <c r="V168" s="19">
        <v>15</v>
      </c>
      <c r="Y168" t="s">
        <v>51</v>
      </c>
      <c r="AA168" t="s">
        <v>419</v>
      </c>
    </row>
    <row r="169" spans="1:27" x14ac:dyDescent="0.35">
      <c r="A169" s="13" t="s">
        <v>286</v>
      </c>
      <c r="B169" s="13" t="s">
        <v>344</v>
      </c>
      <c r="C169" s="13" t="s">
        <v>420</v>
      </c>
      <c r="D169" s="13"/>
      <c r="E169" s="15" t="s">
        <v>421</v>
      </c>
      <c r="F169" s="13" t="s">
        <v>422</v>
      </c>
      <c r="G169" t="s">
        <v>47</v>
      </c>
      <c r="H169" t="s">
        <v>59</v>
      </c>
      <c r="I169" t="s">
        <v>423</v>
      </c>
      <c r="J169" s="16" t="s">
        <v>52</v>
      </c>
      <c r="K169" s="15" t="s">
        <v>51</v>
      </c>
      <c r="L169" t="s">
        <v>51</v>
      </c>
      <c r="M169" s="16" t="s">
        <v>55</v>
      </c>
      <c r="N169" s="24" t="str">
        <f>#REF!</f>
        <v>Ethiopia</v>
      </c>
      <c r="O169" s="21">
        <f>IFERROR(VLOOKUP(_xlfn.CONCAT(AA169,#REF!),#REF!,13,FALSE),VLOOKUP(_xlfn.CONCAT(AA169,"ET"),#REF!,13,FALSE))</f>
        <v>1.8504347826086959E-3</v>
      </c>
      <c r="P169" t="s">
        <v>65</v>
      </c>
      <c r="Q169" s="41">
        <v>0.25</v>
      </c>
      <c r="R169" s="17" t="s">
        <v>424</v>
      </c>
      <c r="S169" s="49">
        <v>1</v>
      </c>
      <c r="T169">
        <v>1</v>
      </c>
      <c r="V169" s="19">
        <v>7</v>
      </c>
      <c r="AA169" t="s">
        <v>425</v>
      </c>
    </row>
    <row r="170" spans="1:27" x14ac:dyDescent="0.35">
      <c r="A170" s="13" t="s">
        <v>286</v>
      </c>
      <c r="B170" s="13" t="s">
        <v>344</v>
      </c>
      <c r="C170" s="13" t="s">
        <v>420</v>
      </c>
      <c r="D170" s="13"/>
      <c r="E170" s="15" t="s">
        <v>426</v>
      </c>
      <c r="F170" s="13" t="s">
        <v>427</v>
      </c>
      <c r="G170" t="s">
        <v>47</v>
      </c>
      <c r="H170" t="s">
        <v>59</v>
      </c>
      <c r="I170" t="s">
        <v>423</v>
      </c>
      <c r="J170" s="16" t="s">
        <v>52</v>
      </c>
      <c r="K170" s="15" t="s">
        <v>51</v>
      </c>
      <c r="L170" t="s">
        <v>55</v>
      </c>
      <c r="M170" s="16" t="s">
        <v>55</v>
      </c>
      <c r="N170" s="24" t="str">
        <f>#REF!</f>
        <v>Ethiopia</v>
      </c>
      <c r="O170" s="21">
        <f>IFERROR(VLOOKUP(_xlfn.CONCAT(AA170,#REF!),#REF!,13,FALSE),VLOOKUP(_xlfn.CONCAT(AA170,"ET"),#REF!,13,FALSE))</f>
        <v>2.1217391304347829E-3</v>
      </c>
      <c r="P170" t="s">
        <v>65</v>
      </c>
      <c r="Q170" s="41">
        <v>0.25</v>
      </c>
      <c r="R170" s="17" t="s">
        <v>424</v>
      </c>
      <c r="S170" s="49">
        <v>1</v>
      </c>
      <c r="T170">
        <v>1</v>
      </c>
      <c r="V170" s="19">
        <v>15</v>
      </c>
      <c r="AA170" t="s">
        <v>428</v>
      </c>
    </row>
    <row r="171" spans="1:27" x14ac:dyDescent="0.35">
      <c r="A171" s="13" t="s">
        <v>286</v>
      </c>
      <c r="B171" s="13" t="s">
        <v>344</v>
      </c>
      <c r="C171" s="13" t="s">
        <v>420</v>
      </c>
      <c r="D171" s="13">
        <v>142</v>
      </c>
      <c r="E171" s="15"/>
      <c r="F171" t="s">
        <v>429</v>
      </c>
      <c r="G171" t="s">
        <v>47</v>
      </c>
      <c r="H171" t="s">
        <v>59</v>
      </c>
      <c r="I171" t="s">
        <v>423</v>
      </c>
      <c r="J171" s="16" t="s">
        <v>52</v>
      </c>
      <c r="K171" s="15" t="s">
        <v>51</v>
      </c>
      <c r="L171" t="s">
        <v>51</v>
      </c>
      <c r="M171" s="16" t="s">
        <v>55</v>
      </c>
      <c r="N171" t="str">
        <f>#REF!</f>
        <v>Ethiopia</v>
      </c>
      <c r="Q171" s="17"/>
      <c r="R171" s="17"/>
      <c r="Y171" t="s">
        <v>51</v>
      </c>
      <c r="Z171" t="s">
        <v>430</v>
      </c>
    </row>
    <row r="172" spans="1:27" x14ac:dyDescent="0.35">
      <c r="A172" s="13" t="s">
        <v>286</v>
      </c>
      <c r="B172" s="13" t="s">
        <v>344</v>
      </c>
      <c r="C172" s="13" t="s">
        <v>420</v>
      </c>
      <c r="D172" s="13">
        <f>D171+1</f>
        <v>143</v>
      </c>
      <c r="E172" s="15"/>
      <c r="F172" t="s">
        <v>431</v>
      </c>
      <c r="G172" t="s">
        <v>47</v>
      </c>
      <c r="H172" t="s">
        <v>59</v>
      </c>
      <c r="I172" t="s">
        <v>423</v>
      </c>
      <c r="J172" s="16" t="s">
        <v>52</v>
      </c>
      <c r="K172" s="15" t="s">
        <v>51</v>
      </c>
      <c r="L172" t="s">
        <v>51</v>
      </c>
      <c r="M172" s="16" t="s">
        <v>55</v>
      </c>
      <c r="N172" t="str">
        <f>#REF!</f>
        <v>Ethiopia</v>
      </c>
      <c r="Q172" s="17"/>
      <c r="R172" s="17"/>
      <c r="Y172" t="s">
        <v>51</v>
      </c>
      <c r="Z172" t="s">
        <v>430</v>
      </c>
    </row>
    <row r="173" spans="1:27" x14ac:dyDescent="0.35">
      <c r="A173" s="13" t="s">
        <v>286</v>
      </c>
      <c r="B173" s="13" t="s">
        <v>344</v>
      </c>
      <c r="C173" s="13" t="s">
        <v>420</v>
      </c>
      <c r="D173" s="13">
        <f t="shared" ref="D173:D180" si="17">D172+1</f>
        <v>144</v>
      </c>
      <c r="E173" s="15"/>
      <c r="F173" t="s">
        <v>432</v>
      </c>
      <c r="G173" t="s">
        <v>47</v>
      </c>
      <c r="H173" t="s">
        <v>59</v>
      </c>
      <c r="I173" t="s">
        <v>423</v>
      </c>
      <c r="J173" s="16" t="s">
        <v>52</v>
      </c>
      <c r="K173" s="15" t="s">
        <v>51</v>
      </c>
      <c r="L173" t="s">
        <v>51</v>
      </c>
      <c r="M173" s="16" t="s">
        <v>55</v>
      </c>
      <c r="N173" t="str">
        <f>#REF!</f>
        <v>Ethiopia</v>
      </c>
      <c r="Q173" s="17"/>
      <c r="R173" s="17"/>
      <c r="Y173" t="s">
        <v>51</v>
      </c>
      <c r="Z173" t="s">
        <v>430</v>
      </c>
    </row>
    <row r="174" spans="1:27" x14ac:dyDescent="0.35">
      <c r="A174" s="13" t="s">
        <v>286</v>
      </c>
      <c r="B174" s="13" t="s">
        <v>344</v>
      </c>
      <c r="C174" s="13" t="s">
        <v>420</v>
      </c>
      <c r="D174" s="13">
        <f t="shared" si="17"/>
        <v>145</v>
      </c>
      <c r="E174" s="15"/>
      <c r="F174" t="s">
        <v>433</v>
      </c>
      <c r="G174" t="s">
        <v>47</v>
      </c>
      <c r="H174" t="s">
        <v>59</v>
      </c>
      <c r="I174" t="s">
        <v>423</v>
      </c>
      <c r="J174" s="16" t="s">
        <v>52</v>
      </c>
      <c r="K174" s="15" t="s">
        <v>51</v>
      </c>
      <c r="L174" t="s">
        <v>55</v>
      </c>
      <c r="M174" s="16" t="s">
        <v>55</v>
      </c>
      <c r="N174" t="str">
        <f>#REF!</f>
        <v>Ethiopia</v>
      </c>
      <c r="Q174" s="17"/>
      <c r="R174" s="17"/>
      <c r="Y174" t="s">
        <v>51</v>
      </c>
      <c r="Z174" t="s">
        <v>430</v>
      </c>
    </row>
    <row r="175" spans="1:27" x14ac:dyDescent="0.35">
      <c r="A175" s="13" t="s">
        <v>286</v>
      </c>
      <c r="B175" s="13" t="s">
        <v>344</v>
      </c>
      <c r="C175" s="13" t="s">
        <v>420</v>
      </c>
      <c r="D175" s="13">
        <f t="shared" si="17"/>
        <v>146</v>
      </c>
      <c r="E175" s="15"/>
      <c r="F175" t="s">
        <v>434</v>
      </c>
      <c r="G175" t="s">
        <v>98</v>
      </c>
      <c r="H175" t="s">
        <v>394</v>
      </c>
      <c r="I175" t="s">
        <v>423</v>
      </c>
      <c r="J175" s="16" t="s">
        <v>55</v>
      </c>
      <c r="K175" s="15" t="s">
        <v>51</v>
      </c>
      <c r="L175" t="s">
        <v>51</v>
      </c>
      <c r="M175" s="16" t="s">
        <v>51</v>
      </c>
      <c r="N175" t="str">
        <f>#REF!</f>
        <v>Ethiopia</v>
      </c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t="s">
        <v>51</v>
      </c>
      <c r="Z175" t="s">
        <v>343</v>
      </c>
    </row>
    <row r="176" spans="1:27" x14ac:dyDescent="0.35">
      <c r="A176" s="13" t="s">
        <v>286</v>
      </c>
      <c r="B176" s="13" t="s">
        <v>344</v>
      </c>
      <c r="C176" s="13" t="s">
        <v>420</v>
      </c>
      <c r="D176" s="13">
        <f t="shared" si="17"/>
        <v>147</v>
      </c>
      <c r="E176" s="15"/>
      <c r="F176" t="s">
        <v>435</v>
      </c>
      <c r="G176" t="s">
        <v>47</v>
      </c>
      <c r="H176" t="s">
        <v>59</v>
      </c>
      <c r="I176" t="s">
        <v>423</v>
      </c>
      <c r="J176" s="16" t="s">
        <v>52</v>
      </c>
      <c r="K176" s="15" t="s">
        <v>51</v>
      </c>
      <c r="L176" t="s">
        <v>51</v>
      </c>
      <c r="M176" s="16" t="s">
        <v>55</v>
      </c>
      <c r="N176" t="str">
        <f>#REF!</f>
        <v>Ethiopia</v>
      </c>
      <c r="Q176" s="17"/>
      <c r="R176" s="17"/>
      <c r="Y176" t="s">
        <v>51</v>
      </c>
      <c r="Z176" t="s">
        <v>430</v>
      </c>
    </row>
    <row r="177" spans="1:27" x14ac:dyDescent="0.35">
      <c r="A177" s="13" t="s">
        <v>286</v>
      </c>
      <c r="B177" s="13" t="s">
        <v>344</v>
      </c>
      <c r="C177" s="13" t="s">
        <v>420</v>
      </c>
      <c r="D177" s="13">
        <f t="shared" si="17"/>
        <v>148</v>
      </c>
      <c r="E177" s="15"/>
      <c r="F177" t="s">
        <v>436</v>
      </c>
      <c r="G177" t="s">
        <v>47</v>
      </c>
      <c r="H177" t="s">
        <v>59</v>
      </c>
      <c r="I177" t="s">
        <v>423</v>
      </c>
      <c r="J177" s="16" t="s">
        <v>52</v>
      </c>
      <c r="K177" s="15" t="s">
        <v>51</v>
      </c>
      <c r="L177" t="s">
        <v>55</v>
      </c>
      <c r="M177" s="16" t="s">
        <v>55</v>
      </c>
      <c r="N177" t="str">
        <f>#REF!</f>
        <v>Ethiopia</v>
      </c>
      <c r="Q177" s="17"/>
      <c r="R177" s="17"/>
      <c r="Y177" t="s">
        <v>51</v>
      </c>
      <c r="Z177" t="s">
        <v>430</v>
      </c>
    </row>
    <row r="178" spans="1:27" x14ac:dyDescent="0.35">
      <c r="A178" s="13" t="s">
        <v>286</v>
      </c>
      <c r="B178" s="13" t="s">
        <v>344</v>
      </c>
      <c r="C178" s="13" t="s">
        <v>420</v>
      </c>
      <c r="D178" s="13">
        <f t="shared" si="17"/>
        <v>149</v>
      </c>
      <c r="E178" s="15"/>
      <c r="F178" t="s">
        <v>437</v>
      </c>
      <c r="G178" t="s">
        <v>47</v>
      </c>
      <c r="H178" t="s">
        <v>59</v>
      </c>
      <c r="I178" t="s">
        <v>423</v>
      </c>
      <c r="J178" s="16" t="s">
        <v>52</v>
      </c>
      <c r="K178" s="15" t="s">
        <v>51</v>
      </c>
      <c r="L178" t="s">
        <v>55</v>
      </c>
      <c r="M178" s="16" t="s">
        <v>55</v>
      </c>
      <c r="N178" t="str">
        <f>#REF!</f>
        <v>Ethiopia</v>
      </c>
      <c r="Q178" s="17"/>
      <c r="R178" s="17"/>
      <c r="Y178" t="s">
        <v>51</v>
      </c>
      <c r="Z178" t="s">
        <v>430</v>
      </c>
    </row>
    <row r="179" spans="1:27" x14ac:dyDescent="0.35">
      <c r="A179" s="13" t="s">
        <v>286</v>
      </c>
      <c r="B179" s="13" t="s">
        <v>344</v>
      </c>
      <c r="C179" s="13" t="s">
        <v>420</v>
      </c>
      <c r="D179" s="13">
        <f t="shared" si="17"/>
        <v>150</v>
      </c>
      <c r="E179" s="15"/>
      <c r="F179" t="s">
        <v>438</v>
      </c>
      <c r="G179" t="s">
        <v>47</v>
      </c>
      <c r="H179" t="s">
        <v>394</v>
      </c>
      <c r="I179" t="s">
        <v>423</v>
      </c>
      <c r="J179" s="16" t="s">
        <v>55</v>
      </c>
      <c r="K179" s="15" t="s">
        <v>51</v>
      </c>
      <c r="L179" t="s">
        <v>51</v>
      </c>
      <c r="M179" s="16" t="s">
        <v>55</v>
      </c>
      <c r="N179" t="str">
        <f>#REF!</f>
        <v>Ethiopia</v>
      </c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t="s">
        <v>51</v>
      </c>
      <c r="Z179" t="s">
        <v>268</v>
      </c>
    </row>
    <row r="180" spans="1:27" x14ac:dyDescent="0.35">
      <c r="A180" s="13" t="s">
        <v>286</v>
      </c>
      <c r="B180" s="13" t="s">
        <v>344</v>
      </c>
      <c r="C180" s="13" t="s">
        <v>420</v>
      </c>
      <c r="D180" s="13">
        <f t="shared" si="17"/>
        <v>151</v>
      </c>
      <c r="E180" s="15"/>
      <c r="F180" t="s">
        <v>439</v>
      </c>
      <c r="G180" t="s">
        <v>47</v>
      </c>
      <c r="H180" t="s">
        <v>59</v>
      </c>
      <c r="I180" t="s">
        <v>423</v>
      </c>
      <c r="J180" s="16" t="s">
        <v>52</v>
      </c>
      <c r="K180" s="15" t="s">
        <v>51</v>
      </c>
      <c r="L180" t="s">
        <v>51</v>
      </c>
      <c r="M180" s="16" t="s">
        <v>55</v>
      </c>
      <c r="N180" t="str">
        <f>#REF!</f>
        <v>Ethiopia</v>
      </c>
      <c r="Q180" s="17"/>
      <c r="R180" s="17"/>
      <c r="Y180" t="s">
        <v>51</v>
      </c>
      <c r="Z180" t="s">
        <v>430</v>
      </c>
    </row>
    <row r="181" spans="1:27" x14ac:dyDescent="0.35">
      <c r="A181" s="13" t="s">
        <v>286</v>
      </c>
      <c r="B181" s="13" t="s">
        <v>440</v>
      </c>
      <c r="C181" s="13"/>
      <c r="D181" s="13">
        <v>152</v>
      </c>
      <c r="E181" s="15" t="str">
        <f>_xlfn.CONCAT("DPC.OutPt.",D181)</f>
        <v>DPC.OutPt.152</v>
      </c>
      <c r="F181" s="13" t="s">
        <v>441</v>
      </c>
      <c r="G181" s="13" t="s">
        <v>47</v>
      </c>
      <c r="H181" s="13" t="s">
        <v>59</v>
      </c>
      <c r="I181" s="13" t="s">
        <v>355</v>
      </c>
      <c r="J181" s="16" t="s">
        <v>256</v>
      </c>
      <c r="K181" s="15" t="s">
        <v>51</v>
      </c>
      <c r="L181" s="13" t="s">
        <v>55</v>
      </c>
      <c r="M181" s="16" t="s">
        <v>55</v>
      </c>
      <c r="N181" t="str">
        <f>#REF!</f>
        <v>Ethiopia</v>
      </c>
      <c r="O181" s="42">
        <v>1</v>
      </c>
      <c r="P181" t="s">
        <v>65</v>
      </c>
      <c r="Q181" s="17"/>
      <c r="R181" s="17"/>
      <c r="S181" s="18">
        <v>1</v>
      </c>
      <c r="T181">
        <v>1</v>
      </c>
      <c r="U181" s="46">
        <f>1/5</f>
        <v>0.2</v>
      </c>
      <c r="V181" s="19">
        <v>10</v>
      </c>
      <c r="Y181" t="s">
        <v>51</v>
      </c>
      <c r="Z181" t="s">
        <v>442</v>
      </c>
    </row>
    <row r="182" spans="1:27" x14ac:dyDescent="0.35">
      <c r="A182" s="13" t="s">
        <v>286</v>
      </c>
      <c r="B182" s="13"/>
      <c r="C182" s="13"/>
      <c r="D182" s="13">
        <v>153</v>
      </c>
      <c r="E182" s="34"/>
      <c r="F182" s="22" t="s">
        <v>443</v>
      </c>
      <c r="J182" s="16"/>
      <c r="K182" s="15"/>
      <c r="M182" s="16"/>
      <c r="N182" t="str">
        <f>#REF!</f>
        <v>Ethiopia</v>
      </c>
      <c r="O182" s="17"/>
      <c r="S182" s="18"/>
      <c r="V182" s="19"/>
    </row>
    <row r="183" spans="1:27" x14ac:dyDescent="0.35">
      <c r="A183" s="13" t="s">
        <v>286</v>
      </c>
      <c r="B183" s="13"/>
      <c r="C183" s="13"/>
      <c r="D183" s="13">
        <v>154</v>
      </c>
      <c r="E183" s="34"/>
      <c r="F183" s="22" t="s">
        <v>443</v>
      </c>
      <c r="J183" s="16"/>
      <c r="K183" s="15"/>
      <c r="M183" s="16"/>
      <c r="N183" t="str">
        <f>#REF!</f>
        <v>Ethiopia</v>
      </c>
      <c r="O183" s="17"/>
      <c r="S183" s="18"/>
      <c r="V183" s="19"/>
    </row>
    <row r="184" spans="1:27" x14ac:dyDescent="0.35">
      <c r="A184" s="13" t="s">
        <v>286</v>
      </c>
      <c r="B184" s="13"/>
      <c r="C184" s="13"/>
      <c r="D184" s="13">
        <v>155</v>
      </c>
      <c r="E184" s="34"/>
      <c r="F184" s="22" t="s">
        <v>443</v>
      </c>
      <c r="J184" s="16"/>
      <c r="K184" s="15"/>
      <c r="M184" s="16"/>
      <c r="N184" t="str">
        <f>#REF!</f>
        <v>Ethiopia</v>
      </c>
      <c r="O184" s="17"/>
      <c r="S184" s="18"/>
      <c r="V184" s="19"/>
    </row>
    <row r="185" spans="1:27" x14ac:dyDescent="0.35">
      <c r="A185" s="13" t="s">
        <v>286</v>
      </c>
      <c r="B185" s="13" t="s">
        <v>444</v>
      </c>
      <c r="C185" s="13"/>
      <c r="D185" s="13">
        <v>156</v>
      </c>
      <c r="E185" s="15" t="s">
        <v>445</v>
      </c>
      <c r="F185" t="s">
        <v>446</v>
      </c>
      <c r="G185" t="s">
        <v>93</v>
      </c>
      <c r="H185" s="13" t="s">
        <v>94</v>
      </c>
      <c r="I185" s="13" t="s">
        <v>55</v>
      </c>
      <c r="J185" s="16" t="s">
        <v>55</v>
      </c>
      <c r="K185" s="15" t="s">
        <v>51</v>
      </c>
      <c r="L185" t="s">
        <v>51</v>
      </c>
      <c r="M185" s="16" t="s">
        <v>51</v>
      </c>
      <c r="N185" t="str">
        <f>#REF!</f>
        <v>Ethiopia</v>
      </c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t="s">
        <v>51</v>
      </c>
      <c r="Z185" t="s">
        <v>329</v>
      </c>
    </row>
    <row r="186" spans="1:27" x14ac:dyDescent="0.35">
      <c r="A186" s="13" t="s">
        <v>286</v>
      </c>
      <c r="B186" s="13" t="s">
        <v>444</v>
      </c>
      <c r="C186" s="13" t="s">
        <v>447</v>
      </c>
      <c r="D186" s="13">
        <f>D185+1</f>
        <v>157</v>
      </c>
      <c r="E186" s="15" t="str">
        <f>_xlfn.CONCAT("DPC.NTD.",D186)</f>
        <v>DPC.NTD.157</v>
      </c>
      <c r="F186" t="s">
        <v>448</v>
      </c>
      <c r="G186" s="13" t="s">
        <v>47</v>
      </c>
      <c r="H186" s="13" t="s">
        <v>59</v>
      </c>
      <c r="I186" s="13" t="s">
        <v>444</v>
      </c>
      <c r="J186" s="16" t="s">
        <v>256</v>
      </c>
      <c r="K186" s="15" t="s">
        <v>51</v>
      </c>
      <c r="L186" s="13" t="s">
        <v>51</v>
      </c>
      <c r="M186" s="16" t="s">
        <v>51</v>
      </c>
      <c r="N186" t="str">
        <f>#REF!</f>
        <v>Ethiopia</v>
      </c>
      <c r="O186" s="21">
        <f>IFERROR(VLOOKUP(_xlfn.CONCAT(AA186,#REF!),#REF!,13,FALSE),VLOOKUP(_xlfn.CONCAT(AA186,"ET"),#REF!,13,FALSE))</f>
        <v>4.6529294056327089E-3</v>
      </c>
      <c r="P186" t="s">
        <v>65</v>
      </c>
      <c r="S186" s="49">
        <v>0.98</v>
      </c>
      <c r="T186">
        <v>1</v>
      </c>
      <c r="V186" s="19">
        <v>5</v>
      </c>
      <c r="Y186" t="s">
        <v>51</v>
      </c>
      <c r="AA186" t="s">
        <v>449</v>
      </c>
    </row>
    <row r="187" spans="1:27" x14ac:dyDescent="0.35">
      <c r="A187" s="13" t="s">
        <v>286</v>
      </c>
      <c r="B187" s="13" t="s">
        <v>444</v>
      </c>
      <c r="C187" s="13" t="s">
        <v>447</v>
      </c>
      <c r="D187" s="13">
        <f t="shared" ref="D187:D212" si="18">D186+1</f>
        <v>158</v>
      </c>
      <c r="E187" s="15" t="str">
        <f t="shared" ref="E187:E212" si="19">_xlfn.CONCAT("DPC.NTD.",D187)</f>
        <v>DPC.NTD.158</v>
      </c>
      <c r="F187" t="s">
        <v>450</v>
      </c>
      <c r="G187" s="13" t="s">
        <v>47</v>
      </c>
      <c r="H187" s="13" t="s">
        <v>94</v>
      </c>
      <c r="I187" t="s">
        <v>444</v>
      </c>
      <c r="J187" s="16" t="s">
        <v>55</v>
      </c>
      <c r="K187" s="15" t="s">
        <v>55</v>
      </c>
      <c r="L187" t="s">
        <v>55</v>
      </c>
      <c r="M187" s="16" t="s">
        <v>55</v>
      </c>
      <c r="N187" t="str">
        <f>#REF!</f>
        <v>Ethiopia</v>
      </c>
      <c r="O187" s="17"/>
      <c r="S187" s="18"/>
      <c r="V187" s="19"/>
      <c r="Y187" t="s">
        <v>51</v>
      </c>
      <c r="Z187" t="s">
        <v>280</v>
      </c>
    </row>
    <row r="188" spans="1:27" x14ac:dyDescent="0.35">
      <c r="A188" s="13" t="s">
        <v>286</v>
      </c>
      <c r="B188" s="13" t="s">
        <v>444</v>
      </c>
      <c r="C188" s="13" t="s">
        <v>447</v>
      </c>
      <c r="D188" s="13">
        <f t="shared" si="18"/>
        <v>159</v>
      </c>
      <c r="E188" s="15" t="str">
        <f t="shared" si="19"/>
        <v>DPC.NTD.159</v>
      </c>
      <c r="F188" s="13" t="s">
        <v>451</v>
      </c>
      <c r="G188" s="13" t="s">
        <v>98</v>
      </c>
      <c r="H188" s="13" t="s">
        <v>94</v>
      </c>
      <c r="I188" t="s">
        <v>444</v>
      </c>
      <c r="J188" s="16" t="s">
        <v>52</v>
      </c>
      <c r="K188" s="15" t="s">
        <v>51</v>
      </c>
      <c r="L188" t="s">
        <v>51</v>
      </c>
      <c r="M188" s="16" t="s">
        <v>51</v>
      </c>
      <c r="N188" t="str">
        <f>#REF!</f>
        <v>Ethiopia</v>
      </c>
      <c r="O188" s="21">
        <f>IFERROR(VLOOKUP(_xlfn.CONCAT(AA188,#REF!),#REF!,13,FALSE),VLOOKUP(_xlfn.CONCAT(AA188,"ET"),#REF!,13,FALSE))</f>
        <v>0.21276595744680851</v>
      </c>
      <c r="P188" s="17" t="s">
        <v>312</v>
      </c>
      <c r="Q188" s="45"/>
      <c r="R188" s="45"/>
      <c r="S188" s="18"/>
      <c r="T188" s="17"/>
      <c r="U188" s="45">
        <v>1</v>
      </c>
      <c r="V188" s="45">
        <v>5</v>
      </c>
      <c r="W188" s="45"/>
      <c r="X188" s="45"/>
      <c r="Y188" t="s">
        <v>51</v>
      </c>
      <c r="Z188" s="22" t="s">
        <v>313</v>
      </c>
      <c r="AA188" t="s">
        <v>314</v>
      </c>
    </row>
    <row r="189" spans="1:27" x14ac:dyDescent="0.35">
      <c r="A189" s="13" t="s">
        <v>286</v>
      </c>
      <c r="B189" s="13" t="s">
        <v>444</v>
      </c>
      <c r="C189" s="13" t="s">
        <v>447</v>
      </c>
      <c r="D189" s="13">
        <f t="shared" si="18"/>
        <v>160</v>
      </c>
      <c r="E189" s="15" t="str">
        <f t="shared" si="19"/>
        <v>DPC.NTD.160</v>
      </c>
      <c r="F189" t="s">
        <v>452</v>
      </c>
      <c r="G189" s="13" t="s">
        <v>98</v>
      </c>
      <c r="H189" s="13" t="s">
        <v>94</v>
      </c>
      <c r="I189" t="s">
        <v>444</v>
      </c>
      <c r="J189" s="16" t="s">
        <v>55</v>
      </c>
      <c r="K189" s="15" t="s">
        <v>51</v>
      </c>
      <c r="L189" t="s">
        <v>51</v>
      </c>
      <c r="M189" s="16" t="s">
        <v>51</v>
      </c>
      <c r="N189" t="str">
        <f>#REF!</f>
        <v>Ethiopia</v>
      </c>
      <c r="O189" s="17"/>
      <c r="P189" s="17"/>
      <c r="Q189" s="17"/>
      <c r="R189" s="17"/>
      <c r="S189" s="17"/>
      <c r="T189" s="17"/>
      <c r="U189" s="17"/>
      <c r="V189" s="17"/>
      <c r="W189" s="41"/>
      <c r="X189" s="17"/>
      <c r="Y189" t="s">
        <v>51</v>
      </c>
      <c r="Z189" s="46" t="s">
        <v>343</v>
      </c>
    </row>
    <row r="190" spans="1:27" x14ac:dyDescent="0.35">
      <c r="A190" s="13" t="s">
        <v>286</v>
      </c>
      <c r="B190" s="13" t="s">
        <v>444</v>
      </c>
      <c r="C190" s="13" t="s">
        <v>453</v>
      </c>
      <c r="D190" s="13">
        <f t="shared" si="18"/>
        <v>161</v>
      </c>
      <c r="E190" s="15" t="str">
        <f t="shared" si="19"/>
        <v>DPC.NTD.161</v>
      </c>
      <c r="F190" s="13" t="s">
        <v>454</v>
      </c>
      <c r="G190" s="13" t="s">
        <v>47</v>
      </c>
      <c r="H190" s="13" t="s">
        <v>94</v>
      </c>
      <c r="I190" t="s">
        <v>444</v>
      </c>
      <c r="J190" s="16" t="s">
        <v>55</v>
      </c>
      <c r="K190" s="15" t="s">
        <v>55</v>
      </c>
      <c r="L190" t="s">
        <v>55</v>
      </c>
      <c r="M190" s="16" t="s">
        <v>55</v>
      </c>
      <c r="N190" t="str">
        <f>#REF!</f>
        <v>Ethiopia</v>
      </c>
      <c r="O190" s="17"/>
      <c r="S190" s="18"/>
      <c r="V190" s="19"/>
      <c r="Y190" t="s">
        <v>51</v>
      </c>
      <c r="Z190" t="s">
        <v>280</v>
      </c>
    </row>
    <row r="191" spans="1:27" x14ac:dyDescent="0.35">
      <c r="A191" s="13" t="s">
        <v>286</v>
      </c>
      <c r="B191" s="13" t="s">
        <v>444</v>
      </c>
      <c r="C191" s="13" t="s">
        <v>453</v>
      </c>
      <c r="D191" s="13">
        <f t="shared" si="18"/>
        <v>162</v>
      </c>
      <c r="E191" s="15" t="str">
        <f t="shared" si="19"/>
        <v>DPC.NTD.162</v>
      </c>
      <c r="F191" s="13" t="s">
        <v>455</v>
      </c>
      <c r="G191" s="13" t="s">
        <v>98</v>
      </c>
      <c r="H191" s="13" t="s">
        <v>94</v>
      </c>
      <c r="I191" t="s">
        <v>444</v>
      </c>
      <c r="J191" s="16" t="s">
        <v>55</v>
      </c>
      <c r="K191" s="15" t="s">
        <v>51</v>
      </c>
      <c r="L191" t="s">
        <v>51</v>
      </c>
      <c r="M191" s="16" t="s">
        <v>51</v>
      </c>
      <c r="N191" t="str">
        <f>#REF!</f>
        <v>Ethiopia</v>
      </c>
      <c r="O191" s="17"/>
      <c r="P191" s="17"/>
      <c r="Q191" s="17"/>
      <c r="R191" s="17"/>
      <c r="S191" s="17"/>
      <c r="T191" s="17"/>
      <c r="U191" s="17"/>
      <c r="V191" s="17"/>
      <c r="W191" s="41"/>
      <c r="X191" s="17"/>
      <c r="Y191" t="s">
        <v>51</v>
      </c>
      <c r="Z191" s="46" t="s">
        <v>343</v>
      </c>
    </row>
    <row r="192" spans="1:27" x14ac:dyDescent="0.35">
      <c r="A192" s="13" t="s">
        <v>286</v>
      </c>
      <c r="B192" s="13" t="s">
        <v>444</v>
      </c>
      <c r="C192" s="13" t="s">
        <v>456</v>
      </c>
      <c r="D192" s="13">
        <f t="shared" si="18"/>
        <v>163</v>
      </c>
      <c r="E192" s="15" t="str">
        <f t="shared" si="19"/>
        <v>DPC.NTD.163</v>
      </c>
      <c r="F192" s="13" t="s">
        <v>457</v>
      </c>
      <c r="G192" s="13" t="s">
        <v>98</v>
      </c>
      <c r="H192" s="13" t="s">
        <v>94</v>
      </c>
      <c r="I192" t="s">
        <v>444</v>
      </c>
      <c r="J192" s="16" t="s">
        <v>55</v>
      </c>
      <c r="K192" s="15" t="s">
        <v>51</v>
      </c>
      <c r="L192" t="s">
        <v>51</v>
      </c>
      <c r="M192" s="16" t="s">
        <v>51</v>
      </c>
      <c r="N192" t="str">
        <f>#REF!</f>
        <v>Ethiopia</v>
      </c>
      <c r="O192" s="17"/>
      <c r="P192" s="17"/>
      <c r="Q192" s="17"/>
      <c r="R192" s="17"/>
      <c r="S192" s="17"/>
      <c r="T192" s="17"/>
      <c r="U192" s="17"/>
      <c r="V192" s="17"/>
      <c r="W192" s="41"/>
      <c r="X192" s="17"/>
      <c r="Y192" t="s">
        <v>51</v>
      </c>
      <c r="Z192" s="46" t="s">
        <v>343</v>
      </c>
    </row>
    <row r="193" spans="1:27" x14ac:dyDescent="0.35">
      <c r="A193" s="13" t="s">
        <v>286</v>
      </c>
      <c r="B193" s="13" t="s">
        <v>444</v>
      </c>
      <c r="C193" s="13" t="s">
        <v>456</v>
      </c>
      <c r="D193" s="13">
        <f t="shared" si="18"/>
        <v>164</v>
      </c>
      <c r="E193" s="15" t="str">
        <f t="shared" si="19"/>
        <v>DPC.NTD.164</v>
      </c>
      <c r="F193" s="13" t="s">
        <v>458</v>
      </c>
      <c r="G193" s="13" t="s">
        <v>98</v>
      </c>
      <c r="H193" s="13" t="s">
        <v>94</v>
      </c>
      <c r="I193" t="s">
        <v>444</v>
      </c>
      <c r="J193" s="16" t="s">
        <v>55</v>
      </c>
      <c r="K193" s="15" t="s">
        <v>51</v>
      </c>
      <c r="L193" t="s">
        <v>51</v>
      </c>
      <c r="M193" s="16" t="s">
        <v>51</v>
      </c>
      <c r="N193" t="str">
        <f>#REF!</f>
        <v>Ethiopia</v>
      </c>
      <c r="O193" s="17"/>
      <c r="P193" s="17"/>
      <c r="Q193" s="17"/>
      <c r="R193" s="17"/>
      <c r="S193" s="17"/>
      <c r="T193" s="17"/>
      <c r="U193" s="17"/>
      <c r="V193" s="17"/>
      <c r="W193" s="41"/>
      <c r="X193" s="17"/>
      <c r="Y193" t="s">
        <v>51</v>
      </c>
      <c r="Z193" s="46" t="s">
        <v>343</v>
      </c>
    </row>
    <row r="194" spans="1:27" x14ac:dyDescent="0.35">
      <c r="A194" s="13" t="s">
        <v>286</v>
      </c>
      <c r="B194" s="13" t="s">
        <v>444</v>
      </c>
      <c r="C194" s="13" t="s">
        <v>456</v>
      </c>
      <c r="D194" s="13">
        <f t="shared" si="18"/>
        <v>165</v>
      </c>
      <c r="E194" s="15" t="str">
        <f t="shared" si="19"/>
        <v>DPC.NTD.165</v>
      </c>
      <c r="F194" s="13" t="s">
        <v>459</v>
      </c>
      <c r="G194" s="13" t="s">
        <v>47</v>
      </c>
      <c r="H194" s="13" t="s">
        <v>59</v>
      </c>
      <c r="I194" t="s">
        <v>444</v>
      </c>
      <c r="J194" s="16" t="s">
        <v>418</v>
      </c>
      <c r="K194" s="15" t="s">
        <v>51</v>
      </c>
      <c r="L194" t="s">
        <v>51</v>
      </c>
      <c r="M194" s="16" t="s">
        <v>55</v>
      </c>
      <c r="N194" s="24" t="str">
        <f>#REF!</f>
        <v>Ethiopia</v>
      </c>
      <c r="O194" s="21">
        <f>IFERROR(VLOOKUP(_xlfn.CONCAT(AA194,#REF!),#REF!,13,FALSE),VLOOKUP(_xlfn.CONCAT(AA194,"ET"),#REF!,13,FALSE))</f>
        <v>1.0375000000000001E-2</v>
      </c>
      <c r="P194" t="s">
        <v>65</v>
      </c>
      <c r="Q194" s="17"/>
      <c r="R194" s="17"/>
      <c r="S194" s="49">
        <v>0.98</v>
      </c>
      <c r="T194">
        <v>1</v>
      </c>
      <c r="V194" s="19">
        <v>5</v>
      </c>
      <c r="Y194" t="s">
        <v>51</v>
      </c>
      <c r="AA194" t="s">
        <v>460</v>
      </c>
    </row>
    <row r="195" spans="1:27" x14ac:dyDescent="0.35">
      <c r="A195" s="13" t="s">
        <v>286</v>
      </c>
      <c r="B195" s="13" t="s">
        <v>444</v>
      </c>
      <c r="C195" s="13" t="s">
        <v>456</v>
      </c>
      <c r="D195" s="13">
        <f t="shared" si="18"/>
        <v>166</v>
      </c>
      <c r="E195" s="15" t="str">
        <f t="shared" si="19"/>
        <v>DPC.NTD.166</v>
      </c>
      <c r="F195" s="13" t="s">
        <v>461</v>
      </c>
      <c r="G195" s="13" t="s">
        <v>47</v>
      </c>
      <c r="H195" s="13" t="s">
        <v>59</v>
      </c>
      <c r="I195" t="s">
        <v>444</v>
      </c>
      <c r="J195" s="16" t="s">
        <v>256</v>
      </c>
      <c r="K195" s="15" t="s">
        <v>51</v>
      </c>
      <c r="L195" t="s">
        <v>55</v>
      </c>
      <c r="M195" s="16" t="s">
        <v>55</v>
      </c>
      <c r="N195" t="str">
        <f>#REF!</f>
        <v>Ethiopia</v>
      </c>
      <c r="O195" s="32"/>
      <c r="P195" t="s">
        <v>65</v>
      </c>
      <c r="Q195" s="17"/>
      <c r="R195" s="17"/>
      <c r="S195" s="51">
        <f>S194</f>
        <v>0.98</v>
      </c>
      <c r="T195">
        <v>1</v>
      </c>
      <c r="V195" s="40">
        <v>30</v>
      </c>
      <c r="Y195" t="s">
        <v>51</v>
      </c>
    </row>
    <row r="196" spans="1:27" x14ac:dyDescent="0.35">
      <c r="A196" s="13" t="s">
        <v>286</v>
      </c>
      <c r="B196" s="13" t="s">
        <v>444</v>
      </c>
      <c r="C196" s="13" t="s">
        <v>456</v>
      </c>
      <c r="D196" s="13">
        <f t="shared" si="18"/>
        <v>167</v>
      </c>
      <c r="E196" s="15" t="str">
        <f t="shared" si="19"/>
        <v>DPC.NTD.167</v>
      </c>
      <c r="F196" s="13" t="s">
        <v>462</v>
      </c>
      <c r="G196" s="13" t="s">
        <v>98</v>
      </c>
      <c r="H196" s="13" t="s">
        <v>94</v>
      </c>
      <c r="I196" t="s">
        <v>444</v>
      </c>
      <c r="J196" s="16" t="s">
        <v>55</v>
      </c>
      <c r="K196" s="15" t="s">
        <v>55</v>
      </c>
      <c r="L196" t="s">
        <v>55</v>
      </c>
      <c r="M196" s="16" t="s">
        <v>55</v>
      </c>
      <c r="N196" t="str">
        <f>#REF!</f>
        <v>Ethiopia</v>
      </c>
      <c r="O196" s="17"/>
      <c r="S196" s="18"/>
      <c r="V196" s="19"/>
      <c r="Y196" t="s">
        <v>51</v>
      </c>
      <c r="Z196" t="s">
        <v>280</v>
      </c>
    </row>
    <row r="197" spans="1:27" x14ac:dyDescent="0.35">
      <c r="A197" s="13" t="s">
        <v>286</v>
      </c>
      <c r="B197" s="13" t="s">
        <v>444</v>
      </c>
      <c r="C197" s="13" t="s">
        <v>456</v>
      </c>
      <c r="D197" s="13">
        <f t="shared" si="18"/>
        <v>168</v>
      </c>
      <c r="E197" s="15" t="str">
        <f t="shared" si="19"/>
        <v>DPC.NTD.168</v>
      </c>
      <c r="F197" s="13" t="s">
        <v>463</v>
      </c>
      <c r="G197" s="13" t="s">
        <v>98</v>
      </c>
      <c r="H197" s="13" t="s">
        <v>94</v>
      </c>
      <c r="I197" t="s">
        <v>444</v>
      </c>
      <c r="J197" s="16" t="s">
        <v>55</v>
      </c>
      <c r="K197" s="15" t="s">
        <v>51</v>
      </c>
      <c r="L197" t="s">
        <v>51</v>
      </c>
      <c r="M197" s="16" t="s">
        <v>51</v>
      </c>
      <c r="N197" t="str">
        <f>#REF!</f>
        <v>Ethiopia</v>
      </c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t="s">
        <v>51</v>
      </c>
      <c r="Z197" s="46" t="s">
        <v>343</v>
      </c>
    </row>
    <row r="198" spans="1:27" x14ac:dyDescent="0.35">
      <c r="A198" s="13" t="s">
        <v>286</v>
      </c>
      <c r="B198" s="13" t="s">
        <v>444</v>
      </c>
      <c r="C198" s="13" t="s">
        <v>464</v>
      </c>
      <c r="D198" s="13">
        <f t="shared" si="18"/>
        <v>169</v>
      </c>
      <c r="E198" s="15" t="str">
        <f t="shared" si="19"/>
        <v>DPC.NTD.169</v>
      </c>
      <c r="F198" s="13" t="s">
        <v>465</v>
      </c>
      <c r="G198" s="13" t="s">
        <v>98</v>
      </c>
      <c r="H198" s="13" t="s">
        <v>94</v>
      </c>
      <c r="I198" t="s">
        <v>444</v>
      </c>
      <c r="J198" s="16" t="s">
        <v>55</v>
      </c>
      <c r="K198" s="15" t="s">
        <v>51</v>
      </c>
      <c r="L198" t="s">
        <v>51</v>
      </c>
      <c r="M198" s="16" t="s">
        <v>51</v>
      </c>
      <c r="N198" t="str">
        <f>#REF!</f>
        <v>Ethiopia</v>
      </c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t="s">
        <v>51</v>
      </c>
      <c r="Z198" s="46" t="s">
        <v>343</v>
      </c>
    </row>
    <row r="199" spans="1:27" x14ac:dyDescent="0.35">
      <c r="A199" s="13" t="s">
        <v>286</v>
      </c>
      <c r="B199" s="13" t="s">
        <v>444</v>
      </c>
      <c r="C199" s="13" t="s">
        <v>464</v>
      </c>
      <c r="D199" s="13">
        <f t="shared" si="18"/>
        <v>170</v>
      </c>
      <c r="E199" s="15" t="str">
        <f t="shared" si="19"/>
        <v>DPC.NTD.170</v>
      </c>
      <c r="F199" s="13" t="s">
        <v>466</v>
      </c>
      <c r="G199" s="13" t="s">
        <v>98</v>
      </c>
      <c r="H199" s="13" t="s">
        <v>94</v>
      </c>
      <c r="I199" t="s">
        <v>444</v>
      </c>
      <c r="J199" s="16" t="s">
        <v>55</v>
      </c>
      <c r="K199" s="15" t="s">
        <v>55</v>
      </c>
      <c r="L199" t="s">
        <v>55</v>
      </c>
      <c r="M199" s="16" t="s">
        <v>55</v>
      </c>
      <c r="N199" t="str">
        <f>#REF!</f>
        <v>Ethiopia</v>
      </c>
      <c r="O199" s="17"/>
      <c r="S199" s="18"/>
      <c r="V199" s="19"/>
      <c r="Y199" t="s">
        <v>51</v>
      </c>
      <c r="Z199" t="s">
        <v>280</v>
      </c>
    </row>
    <row r="200" spans="1:27" x14ac:dyDescent="0.35">
      <c r="A200" s="13" t="s">
        <v>286</v>
      </c>
      <c r="B200" s="13" t="s">
        <v>444</v>
      </c>
      <c r="C200" s="13" t="s">
        <v>464</v>
      </c>
      <c r="D200" s="13">
        <f t="shared" si="18"/>
        <v>171</v>
      </c>
      <c r="E200" s="15" t="str">
        <f t="shared" si="19"/>
        <v>DPC.NTD.171</v>
      </c>
      <c r="F200" s="13" t="s">
        <v>467</v>
      </c>
      <c r="G200" s="13" t="s">
        <v>98</v>
      </c>
      <c r="H200" s="13" t="s">
        <v>94</v>
      </c>
      <c r="I200" t="s">
        <v>444</v>
      </c>
      <c r="J200" s="16" t="s">
        <v>52</v>
      </c>
      <c r="K200" s="15" t="s">
        <v>51</v>
      </c>
      <c r="L200" t="s">
        <v>51</v>
      </c>
      <c r="M200" s="16" t="s">
        <v>51</v>
      </c>
      <c r="N200" t="str">
        <f>#REF!</f>
        <v>Ethiopia</v>
      </c>
      <c r="O200" s="21">
        <f>IFERROR(VLOOKUP(_xlfn.CONCAT(AA200,#REF!),#REF!,13,FALSE),VLOOKUP(_xlfn.CONCAT(AA200,"ET"),#REF!,13,FALSE))</f>
        <v>0.21276595744680851</v>
      </c>
      <c r="P200" s="17" t="s">
        <v>312</v>
      </c>
      <c r="Q200" s="45"/>
      <c r="R200" s="18"/>
      <c r="S200" s="18"/>
      <c r="T200" s="17"/>
      <c r="U200" s="45">
        <v>1</v>
      </c>
      <c r="V200" s="45">
        <v>5</v>
      </c>
      <c r="W200" s="45"/>
      <c r="X200" s="45"/>
      <c r="Y200" t="s">
        <v>51</v>
      </c>
      <c r="Z200" s="22" t="s">
        <v>313</v>
      </c>
      <c r="AA200" t="s">
        <v>314</v>
      </c>
    </row>
    <row r="201" spans="1:27" x14ac:dyDescent="0.35">
      <c r="A201" s="13" t="s">
        <v>286</v>
      </c>
      <c r="B201" s="13" t="s">
        <v>444</v>
      </c>
      <c r="C201" s="13" t="s">
        <v>468</v>
      </c>
      <c r="D201" s="13">
        <f t="shared" si="18"/>
        <v>172</v>
      </c>
      <c r="E201" s="15" t="str">
        <f t="shared" si="19"/>
        <v>DPC.NTD.172</v>
      </c>
      <c r="F201" s="13" t="s">
        <v>469</v>
      </c>
      <c r="G201" s="13" t="s">
        <v>98</v>
      </c>
      <c r="H201" s="13" t="s">
        <v>94</v>
      </c>
      <c r="I201" t="s">
        <v>444</v>
      </c>
      <c r="J201" s="16" t="s">
        <v>55</v>
      </c>
      <c r="K201" s="15" t="s">
        <v>51</v>
      </c>
      <c r="L201" t="s">
        <v>51</v>
      </c>
      <c r="M201" s="16" t="s">
        <v>51</v>
      </c>
      <c r="N201" t="str">
        <f>#REF!</f>
        <v>Ethiopia</v>
      </c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t="s">
        <v>51</v>
      </c>
      <c r="Z201" s="46" t="s">
        <v>343</v>
      </c>
    </row>
    <row r="202" spans="1:27" x14ac:dyDescent="0.35">
      <c r="A202" s="13" t="s">
        <v>286</v>
      </c>
      <c r="B202" s="13" t="s">
        <v>444</v>
      </c>
      <c r="C202" s="13" t="s">
        <v>468</v>
      </c>
      <c r="D202" s="13">
        <f t="shared" si="18"/>
        <v>173</v>
      </c>
      <c r="E202" s="15" t="str">
        <f t="shared" si="19"/>
        <v>DPC.NTD.173</v>
      </c>
      <c r="F202" s="13" t="s">
        <v>470</v>
      </c>
      <c r="G202" s="13" t="s">
        <v>98</v>
      </c>
      <c r="H202" s="13" t="s">
        <v>94</v>
      </c>
      <c r="I202" t="s">
        <v>444</v>
      </c>
      <c r="J202" s="16" t="s">
        <v>152</v>
      </c>
      <c r="K202" s="15" t="s">
        <v>55</v>
      </c>
      <c r="L202" t="s">
        <v>55</v>
      </c>
      <c r="M202" s="16" t="s">
        <v>55</v>
      </c>
      <c r="N202" t="str">
        <f>#REF!</f>
        <v>Ethiopia</v>
      </c>
      <c r="O202" s="17"/>
      <c r="S202" s="18"/>
      <c r="V202" s="19"/>
      <c r="Y202" t="s">
        <v>51</v>
      </c>
      <c r="Z202" t="s">
        <v>280</v>
      </c>
    </row>
    <row r="203" spans="1:27" x14ac:dyDescent="0.35">
      <c r="A203" s="13" t="s">
        <v>286</v>
      </c>
      <c r="B203" s="13" t="s">
        <v>444</v>
      </c>
      <c r="C203" s="13" t="s">
        <v>468</v>
      </c>
      <c r="D203" s="13">
        <f t="shared" si="18"/>
        <v>174</v>
      </c>
      <c r="E203" s="15" t="str">
        <f t="shared" si="19"/>
        <v>DPC.NTD.174</v>
      </c>
      <c r="F203" s="13" t="s">
        <v>471</v>
      </c>
      <c r="G203" s="13" t="s">
        <v>47</v>
      </c>
      <c r="H203" s="13" t="s">
        <v>59</v>
      </c>
      <c r="I203" t="s">
        <v>444</v>
      </c>
      <c r="J203" s="16" t="s">
        <v>103</v>
      </c>
      <c r="K203" s="15" t="s">
        <v>51</v>
      </c>
      <c r="L203" t="s">
        <v>51</v>
      </c>
      <c r="M203" s="16" t="s">
        <v>55</v>
      </c>
      <c r="N203" t="str">
        <f>#REF!</f>
        <v>Ethiopia</v>
      </c>
      <c r="O203" s="21">
        <f>IFERROR(VLOOKUP(_xlfn.CONCAT(AA203,#REF!),#REF!,13,FALSE),VLOOKUP(_xlfn.CONCAT(AA203,"ET"),#REF!,13,FALSE))</f>
        <v>0.33399999999999996</v>
      </c>
      <c r="P203" t="s">
        <v>65</v>
      </c>
      <c r="Q203" s="17"/>
      <c r="R203" s="17"/>
      <c r="S203" s="49">
        <v>0.98</v>
      </c>
      <c r="T203">
        <v>1</v>
      </c>
      <c r="V203" s="19">
        <v>5</v>
      </c>
      <c r="Y203" t="s">
        <v>51</v>
      </c>
      <c r="AA203" t="s">
        <v>472</v>
      </c>
    </row>
    <row r="204" spans="1:27" x14ac:dyDescent="0.35">
      <c r="A204" s="13" t="s">
        <v>286</v>
      </c>
      <c r="B204" s="13" t="s">
        <v>444</v>
      </c>
      <c r="C204" s="13" t="s">
        <v>143</v>
      </c>
      <c r="D204" s="13">
        <f t="shared" si="18"/>
        <v>175</v>
      </c>
      <c r="E204" s="15" t="str">
        <f t="shared" si="19"/>
        <v>DPC.NTD.175</v>
      </c>
      <c r="F204" s="13" t="s">
        <v>473</v>
      </c>
      <c r="G204" s="13" t="s">
        <v>98</v>
      </c>
      <c r="H204" s="13" t="s">
        <v>94</v>
      </c>
      <c r="I204" t="s">
        <v>444</v>
      </c>
      <c r="J204" s="16" t="s">
        <v>55</v>
      </c>
      <c r="K204" s="15" t="s">
        <v>51</v>
      </c>
      <c r="L204" t="s">
        <v>51</v>
      </c>
      <c r="M204" s="16" t="s">
        <v>51</v>
      </c>
      <c r="N204" t="str">
        <f>#REF!</f>
        <v>Ethiopia</v>
      </c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t="s">
        <v>51</v>
      </c>
      <c r="Z204" s="46" t="s">
        <v>343</v>
      </c>
    </row>
    <row r="205" spans="1:27" x14ac:dyDescent="0.35">
      <c r="A205" s="13" t="s">
        <v>286</v>
      </c>
      <c r="B205" s="13" t="s">
        <v>444</v>
      </c>
      <c r="C205" s="13" t="s">
        <v>143</v>
      </c>
      <c r="D205" s="13">
        <f t="shared" si="18"/>
        <v>176</v>
      </c>
      <c r="E205" s="15" t="str">
        <f t="shared" si="19"/>
        <v>DPC.NTD.176</v>
      </c>
      <c r="F205" s="13" t="s">
        <v>474</v>
      </c>
      <c r="G205" s="13" t="s">
        <v>98</v>
      </c>
      <c r="H205" s="13" t="s">
        <v>94</v>
      </c>
      <c r="I205" t="s">
        <v>444</v>
      </c>
      <c r="J205" s="16" t="s">
        <v>55</v>
      </c>
      <c r="K205" s="15" t="s">
        <v>55</v>
      </c>
      <c r="L205" t="s">
        <v>55</v>
      </c>
      <c r="M205" s="16" t="s">
        <v>55</v>
      </c>
      <c r="N205" t="str">
        <f>#REF!</f>
        <v>Ethiopia</v>
      </c>
      <c r="O205" s="17"/>
      <c r="S205" s="18"/>
      <c r="V205" s="19"/>
      <c r="Y205" t="s">
        <v>51</v>
      </c>
      <c r="Z205" t="s">
        <v>280</v>
      </c>
    </row>
    <row r="206" spans="1:27" x14ac:dyDescent="0.35">
      <c r="A206" s="13" t="s">
        <v>286</v>
      </c>
      <c r="B206" s="13" t="s">
        <v>444</v>
      </c>
      <c r="C206" s="13" t="s">
        <v>143</v>
      </c>
      <c r="D206" s="13">
        <f t="shared" si="18"/>
        <v>177</v>
      </c>
      <c r="E206" s="15" t="str">
        <f t="shared" si="19"/>
        <v>DPC.NTD.177</v>
      </c>
      <c r="F206" s="13" t="s">
        <v>475</v>
      </c>
      <c r="G206" s="13" t="s">
        <v>47</v>
      </c>
      <c r="H206" s="13" t="s">
        <v>59</v>
      </c>
      <c r="I206" t="s">
        <v>444</v>
      </c>
      <c r="J206" s="16" t="s">
        <v>256</v>
      </c>
      <c r="K206" s="15" t="s">
        <v>51</v>
      </c>
      <c r="L206" t="s">
        <v>51</v>
      </c>
      <c r="M206" s="16" t="s">
        <v>55</v>
      </c>
      <c r="N206" t="str">
        <f>#REF!</f>
        <v>Ethiopia</v>
      </c>
      <c r="O206" s="21">
        <f>IFERROR(VLOOKUP(_xlfn.CONCAT(AA206,#REF!),#REF!,13,FALSE),VLOOKUP(_xlfn.CONCAT(AA206,"ET"),#REF!,13,FALSE))</f>
        <v>3.3599999999999998E-2</v>
      </c>
      <c r="P206" t="s">
        <v>65</v>
      </c>
      <c r="Q206" s="17"/>
      <c r="R206" s="17"/>
      <c r="S206" s="49">
        <v>0.98</v>
      </c>
      <c r="T206">
        <v>1</v>
      </c>
      <c r="V206" s="19">
        <v>5</v>
      </c>
      <c r="Y206" t="s">
        <v>51</v>
      </c>
      <c r="AA206" t="s">
        <v>146</v>
      </c>
    </row>
    <row r="207" spans="1:27" x14ac:dyDescent="0.35">
      <c r="A207" s="13" t="s">
        <v>286</v>
      </c>
      <c r="B207" s="13" t="s">
        <v>444</v>
      </c>
      <c r="C207" s="13" t="s">
        <v>476</v>
      </c>
      <c r="D207" s="13">
        <f t="shared" si="18"/>
        <v>178</v>
      </c>
      <c r="E207" s="15" t="str">
        <f t="shared" si="19"/>
        <v>DPC.NTD.178</v>
      </c>
      <c r="F207" s="13" t="s">
        <v>477</v>
      </c>
      <c r="G207" s="13" t="s">
        <v>98</v>
      </c>
      <c r="H207" s="13" t="s">
        <v>94</v>
      </c>
      <c r="I207" t="s">
        <v>444</v>
      </c>
      <c r="J207" s="16" t="s">
        <v>55</v>
      </c>
      <c r="K207" s="15" t="s">
        <v>55</v>
      </c>
      <c r="L207" t="s">
        <v>55</v>
      </c>
      <c r="M207" s="16" t="s">
        <v>55</v>
      </c>
      <c r="N207" t="str">
        <f>#REF!</f>
        <v>Ethiopia</v>
      </c>
      <c r="O207" s="17"/>
      <c r="S207" s="18"/>
      <c r="V207" s="19"/>
      <c r="Y207" t="s">
        <v>51</v>
      </c>
      <c r="Z207" t="s">
        <v>280</v>
      </c>
    </row>
    <row r="208" spans="1:27" x14ac:dyDescent="0.35">
      <c r="A208" s="13" t="s">
        <v>286</v>
      </c>
      <c r="B208" s="13" t="s">
        <v>444</v>
      </c>
      <c r="C208" s="13" t="s">
        <v>476</v>
      </c>
      <c r="D208" s="13">
        <f t="shared" si="18"/>
        <v>179</v>
      </c>
      <c r="E208" s="15" t="str">
        <f t="shared" si="19"/>
        <v>DPC.NTD.179</v>
      </c>
      <c r="F208" s="13" t="s">
        <v>478</v>
      </c>
      <c r="G208" s="13" t="s">
        <v>47</v>
      </c>
      <c r="H208" s="13" t="s">
        <v>59</v>
      </c>
      <c r="I208" t="s">
        <v>444</v>
      </c>
      <c r="J208" s="16" t="s">
        <v>52</v>
      </c>
      <c r="K208" s="15" t="s">
        <v>51</v>
      </c>
      <c r="L208" t="s">
        <v>51</v>
      </c>
      <c r="M208" s="16" t="s">
        <v>51</v>
      </c>
      <c r="N208" t="str">
        <f>#REF!</f>
        <v>Ethiopia</v>
      </c>
      <c r="O208" s="45">
        <v>0</v>
      </c>
      <c r="P208" t="s">
        <v>479</v>
      </c>
      <c r="Q208" s="17"/>
      <c r="R208" s="17"/>
      <c r="S208" s="49">
        <v>0.95</v>
      </c>
      <c r="T208">
        <v>1</v>
      </c>
      <c r="V208" s="19">
        <v>5</v>
      </c>
      <c r="Y208" t="s">
        <v>51</v>
      </c>
    </row>
    <row r="209" spans="1:27" x14ac:dyDescent="0.35">
      <c r="A209" s="13" t="s">
        <v>286</v>
      </c>
      <c r="B209" s="13" t="s">
        <v>444</v>
      </c>
      <c r="C209" s="13" t="s">
        <v>476</v>
      </c>
      <c r="D209" s="13">
        <f t="shared" si="18"/>
        <v>180</v>
      </c>
      <c r="E209" s="15" t="str">
        <f t="shared" si="19"/>
        <v>DPC.NTD.180</v>
      </c>
      <c r="F209" s="13" t="s">
        <v>480</v>
      </c>
      <c r="G209" s="13" t="s">
        <v>98</v>
      </c>
      <c r="H209" s="13" t="s">
        <v>94</v>
      </c>
      <c r="I209" t="s">
        <v>444</v>
      </c>
      <c r="J209" s="16" t="s">
        <v>55</v>
      </c>
      <c r="K209" s="15" t="s">
        <v>51</v>
      </c>
      <c r="L209" t="s">
        <v>51</v>
      </c>
      <c r="M209" s="16" t="s">
        <v>51</v>
      </c>
      <c r="N209" t="str">
        <f>#REF!</f>
        <v>Ethiopia</v>
      </c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t="s">
        <v>51</v>
      </c>
      <c r="Z209" s="46" t="s">
        <v>343</v>
      </c>
    </row>
    <row r="210" spans="1:27" x14ac:dyDescent="0.35">
      <c r="A210" s="13" t="s">
        <v>286</v>
      </c>
      <c r="B210" s="13" t="s">
        <v>444</v>
      </c>
      <c r="C210" s="13" t="s">
        <v>476</v>
      </c>
      <c r="D210" s="13">
        <f>D209+1</f>
        <v>181</v>
      </c>
      <c r="E210" s="15" t="str">
        <f t="shared" si="19"/>
        <v>DPC.NTD.181</v>
      </c>
      <c r="F210" s="13" t="s">
        <v>481</v>
      </c>
      <c r="G210" t="s">
        <v>93</v>
      </c>
      <c r="H210" s="13" t="s">
        <v>94</v>
      </c>
      <c r="I210" t="s">
        <v>444</v>
      </c>
      <c r="J210" s="16" t="s">
        <v>55</v>
      </c>
      <c r="K210" s="15" t="s">
        <v>51</v>
      </c>
      <c r="L210" t="s">
        <v>51</v>
      </c>
      <c r="M210" s="16" t="s">
        <v>51</v>
      </c>
      <c r="N210" t="str">
        <f>#REF!</f>
        <v>Ethiopia</v>
      </c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t="s">
        <v>51</v>
      </c>
      <c r="Z210" s="46" t="s">
        <v>329</v>
      </c>
    </row>
    <row r="211" spans="1:27" x14ac:dyDescent="0.35">
      <c r="A211" s="13" t="s">
        <v>286</v>
      </c>
      <c r="B211" s="13" t="s">
        <v>444</v>
      </c>
      <c r="C211" s="13" t="s">
        <v>482</v>
      </c>
      <c r="D211" s="13">
        <f t="shared" si="18"/>
        <v>182</v>
      </c>
      <c r="E211" s="15" t="str">
        <f t="shared" si="19"/>
        <v>DPC.NTD.182</v>
      </c>
      <c r="F211" s="13" t="s">
        <v>483</v>
      </c>
      <c r="G211" s="13" t="s">
        <v>98</v>
      </c>
      <c r="H211" s="13" t="s">
        <v>94</v>
      </c>
      <c r="I211" t="s">
        <v>444</v>
      </c>
      <c r="J211" s="16" t="s">
        <v>55</v>
      </c>
      <c r="K211" s="15" t="s">
        <v>51</v>
      </c>
      <c r="L211" t="s">
        <v>51</v>
      </c>
      <c r="M211" s="16" t="s">
        <v>51</v>
      </c>
      <c r="N211" t="str">
        <f>#REF!</f>
        <v>Ethiopia</v>
      </c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t="s">
        <v>51</v>
      </c>
      <c r="Z211" s="46" t="s">
        <v>343</v>
      </c>
    </row>
    <row r="212" spans="1:27" x14ac:dyDescent="0.35">
      <c r="A212" s="13" t="s">
        <v>286</v>
      </c>
      <c r="B212" s="13" t="s">
        <v>444</v>
      </c>
      <c r="C212" s="13" t="s">
        <v>482</v>
      </c>
      <c r="D212" s="13">
        <f t="shared" si="18"/>
        <v>183</v>
      </c>
      <c r="E212" s="15" t="str">
        <f t="shared" si="19"/>
        <v>DPC.NTD.183</v>
      </c>
      <c r="F212" s="13" t="s">
        <v>484</v>
      </c>
      <c r="G212" s="13" t="s">
        <v>47</v>
      </c>
      <c r="H212" s="13" t="s">
        <v>59</v>
      </c>
      <c r="I212" t="s">
        <v>444</v>
      </c>
      <c r="J212" s="16" t="s">
        <v>52</v>
      </c>
      <c r="K212" s="15" t="s">
        <v>51</v>
      </c>
      <c r="L212" t="s">
        <v>51</v>
      </c>
      <c r="M212" s="16" t="s">
        <v>51</v>
      </c>
      <c r="N212" s="24" t="str">
        <f>#REF!</f>
        <v>Ethiopia</v>
      </c>
      <c r="O212" s="21">
        <f>1/57/28</f>
        <v>6.2656641604010022E-4</v>
      </c>
      <c r="P212" t="s">
        <v>485</v>
      </c>
      <c r="Q212" s="17"/>
      <c r="R212" s="17"/>
      <c r="S212" s="49">
        <v>0.98</v>
      </c>
      <c r="T212">
        <v>1</v>
      </c>
      <c r="V212" s="19">
        <v>5</v>
      </c>
      <c r="Y212" t="s">
        <v>51</v>
      </c>
      <c r="AA212" t="s">
        <v>486</v>
      </c>
    </row>
    <row r="213" spans="1:27" x14ac:dyDescent="0.35">
      <c r="A213" s="13" t="s">
        <v>487</v>
      </c>
      <c r="B213" s="13"/>
      <c r="C213" s="13"/>
      <c r="D213" s="13" t="s">
        <v>488</v>
      </c>
      <c r="E213" s="15" t="s">
        <v>489</v>
      </c>
      <c r="F213" s="13" t="s">
        <v>490</v>
      </c>
      <c r="G213" s="13" t="s">
        <v>98</v>
      </c>
      <c r="H213" t="s">
        <v>55</v>
      </c>
      <c r="I213" t="s">
        <v>55</v>
      </c>
      <c r="J213" s="16" t="s">
        <v>52</v>
      </c>
      <c r="K213" s="15" t="s">
        <v>51</v>
      </c>
      <c r="L213" t="s">
        <v>51</v>
      </c>
      <c r="M213" s="16" t="s">
        <v>55</v>
      </c>
      <c r="N213" t="str">
        <f>#REF!</f>
        <v>Ethiopia</v>
      </c>
      <c r="O213" s="17"/>
      <c r="S213" s="18"/>
      <c r="V213" s="19"/>
      <c r="W213" s="46">
        <v>7</v>
      </c>
      <c r="Z213" t="s">
        <v>491</v>
      </c>
    </row>
    <row r="214" spans="1:27" x14ac:dyDescent="0.35">
      <c r="A214" s="13" t="s">
        <v>492</v>
      </c>
      <c r="B214" s="13"/>
      <c r="C214" s="13"/>
      <c r="D214" s="13" t="s">
        <v>493</v>
      </c>
      <c r="E214" s="15" t="s">
        <v>494</v>
      </c>
      <c r="F214" s="13" t="s">
        <v>490</v>
      </c>
      <c r="G214" t="s">
        <v>98</v>
      </c>
      <c r="H214" t="s">
        <v>55</v>
      </c>
      <c r="I214" t="s">
        <v>55</v>
      </c>
      <c r="J214" s="16" t="s">
        <v>52</v>
      </c>
      <c r="K214" s="15" t="s">
        <v>51</v>
      </c>
      <c r="L214" t="s">
        <v>51</v>
      </c>
      <c r="M214" s="16" t="s">
        <v>55</v>
      </c>
      <c r="N214" t="str">
        <f>#REF!</f>
        <v>Ethiopia</v>
      </c>
      <c r="O214" s="17"/>
      <c r="S214" s="18"/>
      <c r="V214" s="19"/>
      <c r="W214" s="46">
        <v>7</v>
      </c>
    </row>
    <row r="215" spans="1:27" x14ac:dyDescent="0.35">
      <c r="A215" s="15"/>
      <c r="B215" s="13"/>
      <c r="C215" s="13"/>
      <c r="D215" s="13"/>
      <c r="E215" s="15" t="s">
        <v>495</v>
      </c>
      <c r="F215" t="s">
        <v>495</v>
      </c>
      <c r="G215" s="13" t="s">
        <v>93</v>
      </c>
      <c r="H215" t="s">
        <v>55</v>
      </c>
      <c r="I215" t="s">
        <v>55</v>
      </c>
      <c r="J215" s="16" t="s">
        <v>52</v>
      </c>
      <c r="K215" s="15" t="s">
        <v>51</v>
      </c>
      <c r="L215" t="s">
        <v>51</v>
      </c>
      <c r="M215" s="16" t="s">
        <v>51</v>
      </c>
      <c r="N215" t="str">
        <f>#REF!</f>
        <v>Ethiopia</v>
      </c>
      <c r="O215" s="27">
        <v>0.1</v>
      </c>
      <c r="P215" s="27" t="s">
        <v>496</v>
      </c>
      <c r="Q215" s="25"/>
      <c r="R215" s="25"/>
      <c r="S215" s="28">
        <v>0.98</v>
      </c>
      <c r="T215" s="27">
        <v>1</v>
      </c>
      <c r="U215" s="27"/>
      <c r="V215" s="52">
        <f>#REF!*10*60</f>
        <v>53.832494807158753</v>
      </c>
    </row>
    <row r="216" spans="1:27" x14ac:dyDescent="0.35">
      <c r="A216" s="15"/>
      <c r="B216" s="13"/>
      <c r="C216" s="13"/>
      <c r="D216" s="13"/>
      <c r="E216" s="15" t="s">
        <v>497</v>
      </c>
      <c r="F216" t="s">
        <v>497</v>
      </c>
      <c r="G216" s="13" t="s">
        <v>93</v>
      </c>
      <c r="H216" t="s">
        <v>55</v>
      </c>
      <c r="I216" t="s">
        <v>55</v>
      </c>
      <c r="J216" s="16" t="s">
        <v>52</v>
      </c>
      <c r="K216" s="15" t="s">
        <v>51</v>
      </c>
      <c r="L216" t="s">
        <v>51</v>
      </c>
      <c r="M216" s="16" t="s">
        <v>51</v>
      </c>
      <c r="N216" t="str">
        <f>#REF!</f>
        <v>Ethiopia</v>
      </c>
      <c r="O216" s="27">
        <v>0.1</v>
      </c>
      <c r="P216" s="27" t="s">
        <v>496</v>
      </c>
      <c r="Q216" s="25"/>
      <c r="R216" s="25"/>
      <c r="S216" s="27">
        <v>1</v>
      </c>
      <c r="T216" s="27">
        <v>1</v>
      </c>
      <c r="V216" s="19">
        <f>#REF!*10*60</f>
        <v>45.844447190612613</v>
      </c>
    </row>
    <row r="217" spans="1:27" x14ac:dyDescent="0.35">
      <c r="A217" s="13"/>
      <c r="B217" s="13"/>
      <c r="C217" s="13"/>
      <c r="D217" s="13"/>
      <c r="E217" s="13" t="s">
        <v>498</v>
      </c>
      <c r="F217" s="13" t="s">
        <v>498</v>
      </c>
      <c r="J217" s="16"/>
      <c r="K217" s="15"/>
      <c r="M217" s="16"/>
      <c r="N217" t="str">
        <f>#REF!</f>
        <v>Ethiopia</v>
      </c>
      <c r="O217" s="17"/>
      <c r="S217" s="18"/>
      <c r="V217" s="19"/>
      <c r="X217">
        <v>1E-3</v>
      </c>
    </row>
    <row r="218" spans="1:27" x14ac:dyDescent="0.35">
      <c r="A218" s="13"/>
      <c r="B218" s="13"/>
      <c r="C218" s="13"/>
      <c r="D218" s="13"/>
      <c r="E218" s="15" t="s">
        <v>499</v>
      </c>
      <c r="F218" t="s">
        <v>500</v>
      </c>
      <c r="G218" t="s">
        <v>93</v>
      </c>
      <c r="H218" t="s">
        <v>55</v>
      </c>
      <c r="I218" t="s">
        <v>55</v>
      </c>
      <c r="J218" s="16" t="s">
        <v>52</v>
      </c>
      <c r="K218" s="15" t="s">
        <v>51</v>
      </c>
      <c r="L218" t="s">
        <v>51</v>
      </c>
      <c r="M218" s="16" t="s">
        <v>51</v>
      </c>
      <c r="N218" t="str">
        <f>#REF!</f>
        <v>Ethiopia</v>
      </c>
      <c r="O218" s="17">
        <f>O215/2</f>
        <v>0.05</v>
      </c>
      <c r="P218" t="str">
        <f t="shared" ref="P218:Z218" si="20">IF(P215="","",P215)</f>
        <v>time per 10 people</v>
      </c>
      <c r="Q218" t="str">
        <f t="shared" si="20"/>
        <v/>
      </c>
      <c r="R218" t="str">
        <f t="shared" si="20"/>
        <v/>
      </c>
      <c r="S218">
        <f t="shared" si="20"/>
        <v>0.98</v>
      </c>
      <c r="T218">
        <f t="shared" si="20"/>
        <v>1</v>
      </c>
      <c r="U218" t="str">
        <f t="shared" si="20"/>
        <v/>
      </c>
      <c r="V218">
        <f t="shared" si="20"/>
        <v>53.832494807158753</v>
      </c>
      <c r="W218" t="str">
        <f t="shared" si="20"/>
        <v/>
      </c>
      <c r="X218" t="str">
        <f t="shared" si="20"/>
        <v/>
      </c>
      <c r="Y218" t="str">
        <f t="shared" si="20"/>
        <v/>
      </c>
      <c r="Z218" t="str">
        <f t="shared" si="20"/>
        <v/>
      </c>
    </row>
    <row r="219" spans="1:27" x14ac:dyDescent="0.35">
      <c r="A219" s="13"/>
      <c r="B219" s="13"/>
      <c r="C219" s="13"/>
      <c r="D219" s="13"/>
      <c r="E219" s="15" t="s">
        <v>501</v>
      </c>
      <c r="F219" t="s">
        <v>502</v>
      </c>
      <c r="G219" t="s">
        <v>93</v>
      </c>
      <c r="H219" t="s">
        <v>55</v>
      </c>
      <c r="I219" t="s">
        <v>55</v>
      </c>
      <c r="J219" s="16" t="s">
        <v>52</v>
      </c>
      <c r="K219" s="15" t="s">
        <v>51</v>
      </c>
      <c r="L219" t="s">
        <v>51</v>
      </c>
      <c r="M219" s="16" t="s">
        <v>51</v>
      </c>
      <c r="N219" t="str">
        <f>#REF!</f>
        <v>Ethiopia</v>
      </c>
      <c r="O219" s="17">
        <f>O215/2</f>
        <v>0.05</v>
      </c>
      <c r="P219" t="str">
        <f t="shared" ref="P219:Z219" si="21">IF(P215="","",P215)</f>
        <v>time per 10 people</v>
      </c>
      <c r="Q219" t="str">
        <f t="shared" si="21"/>
        <v/>
      </c>
      <c r="R219" t="str">
        <f t="shared" si="21"/>
        <v/>
      </c>
      <c r="S219">
        <f t="shared" si="21"/>
        <v>0.98</v>
      </c>
      <c r="T219">
        <f t="shared" si="21"/>
        <v>1</v>
      </c>
      <c r="U219" t="str">
        <f t="shared" si="21"/>
        <v/>
      </c>
      <c r="V219">
        <f t="shared" si="21"/>
        <v>53.832494807158753</v>
      </c>
      <c r="W219" t="str">
        <f t="shared" si="21"/>
        <v/>
      </c>
      <c r="X219" t="str">
        <f t="shared" si="21"/>
        <v/>
      </c>
      <c r="Y219" t="str">
        <f t="shared" si="21"/>
        <v/>
      </c>
      <c r="Z219" t="str">
        <f t="shared" si="21"/>
        <v/>
      </c>
    </row>
    <row r="220" spans="1:27" x14ac:dyDescent="0.35">
      <c r="A220" s="13"/>
      <c r="B220" s="13"/>
      <c r="C220" s="13"/>
      <c r="D220" s="13"/>
      <c r="E220" s="15" t="s">
        <v>503</v>
      </c>
      <c r="F220" t="s">
        <v>504</v>
      </c>
      <c r="G220" t="s">
        <v>93</v>
      </c>
      <c r="H220" t="s">
        <v>55</v>
      </c>
      <c r="I220" t="s">
        <v>55</v>
      </c>
      <c r="J220" s="16" t="s">
        <v>55</v>
      </c>
      <c r="K220" s="15"/>
      <c r="M220" s="16"/>
      <c r="N220" t="str">
        <f>#REF!</f>
        <v>Ethiopia</v>
      </c>
      <c r="O220" s="17"/>
      <c r="S220" s="18"/>
      <c r="V220" s="19"/>
      <c r="W220" s="48">
        <f>#REF!</f>
        <v>4.5120000000000005</v>
      </c>
    </row>
    <row r="221" spans="1:27" x14ac:dyDescent="0.35">
      <c r="A221" s="13"/>
      <c r="B221" s="13"/>
      <c r="C221" s="13"/>
      <c r="D221" s="13"/>
      <c r="E221" s="15" t="s">
        <v>505</v>
      </c>
      <c r="F221" t="s">
        <v>506</v>
      </c>
      <c r="G221" t="s">
        <v>93</v>
      </c>
      <c r="H221" t="s">
        <v>55</v>
      </c>
      <c r="I221" t="s">
        <v>55</v>
      </c>
      <c r="J221" s="16" t="s">
        <v>55</v>
      </c>
      <c r="K221" s="15"/>
      <c r="M221" s="16"/>
      <c r="N221" t="str">
        <f>#REF!</f>
        <v>Ethiopia</v>
      </c>
      <c r="O221" s="17"/>
      <c r="S221" s="18"/>
      <c r="V221" s="19"/>
      <c r="W221" s="48">
        <f>W220</f>
        <v>4.5120000000000005</v>
      </c>
    </row>
    <row r="222" spans="1:27" x14ac:dyDescent="0.35">
      <c r="A222" s="13"/>
      <c r="B222" s="13"/>
      <c r="C222" s="13"/>
      <c r="D222" s="13"/>
      <c r="E222" s="15" t="s">
        <v>507</v>
      </c>
      <c r="F222" t="s">
        <v>508</v>
      </c>
      <c r="G222" t="s">
        <v>93</v>
      </c>
      <c r="H222" t="s">
        <v>55</v>
      </c>
      <c r="I222" t="s">
        <v>55</v>
      </c>
      <c r="J222" s="16" t="s">
        <v>55</v>
      </c>
      <c r="K222" s="15"/>
      <c r="M222" s="16"/>
      <c r="N222" t="str">
        <f>#REF!</f>
        <v>Ethiopia</v>
      </c>
      <c r="O222" s="17"/>
      <c r="S222" s="18"/>
      <c r="V222" s="19"/>
      <c r="W222" s="48">
        <f t="shared" ref="W222:W225" si="22">W221</f>
        <v>4.5120000000000005</v>
      </c>
    </row>
    <row r="223" spans="1:27" x14ac:dyDescent="0.35">
      <c r="A223" s="13"/>
      <c r="B223" s="13"/>
      <c r="C223" s="13"/>
      <c r="D223" s="13"/>
      <c r="E223" s="15" t="s">
        <v>509</v>
      </c>
      <c r="F223" t="s">
        <v>510</v>
      </c>
      <c r="G223" t="s">
        <v>93</v>
      </c>
      <c r="H223" t="s">
        <v>55</v>
      </c>
      <c r="I223" t="s">
        <v>55</v>
      </c>
      <c r="J223" s="16" t="s">
        <v>55</v>
      </c>
      <c r="K223" s="15"/>
      <c r="M223" s="16"/>
      <c r="N223" t="str">
        <f>#REF!</f>
        <v>Ethiopia</v>
      </c>
      <c r="O223" s="17"/>
      <c r="S223" s="18"/>
      <c r="V223" s="19"/>
      <c r="W223" s="48">
        <f t="shared" si="22"/>
        <v>4.5120000000000005</v>
      </c>
    </row>
    <row r="224" spans="1:27" x14ac:dyDescent="0.35">
      <c r="A224" s="13"/>
      <c r="B224" s="13"/>
      <c r="C224" s="13"/>
      <c r="D224" s="13"/>
      <c r="E224" s="15" t="s">
        <v>511</v>
      </c>
      <c r="F224" t="s">
        <v>512</v>
      </c>
      <c r="G224" t="s">
        <v>93</v>
      </c>
      <c r="H224" t="s">
        <v>55</v>
      </c>
      <c r="I224" t="s">
        <v>55</v>
      </c>
      <c r="J224" s="16" t="s">
        <v>55</v>
      </c>
      <c r="K224" s="15"/>
      <c r="M224" s="16"/>
      <c r="N224" t="str">
        <f>#REF!</f>
        <v>Ethiopia</v>
      </c>
      <c r="O224" s="17"/>
      <c r="S224" s="18"/>
      <c r="V224" s="19"/>
      <c r="W224" s="48">
        <f t="shared" si="22"/>
        <v>4.5120000000000005</v>
      </c>
    </row>
    <row r="225" spans="1:23" x14ac:dyDescent="0.35">
      <c r="A225" s="13"/>
      <c r="B225" s="13"/>
      <c r="C225" s="13"/>
      <c r="D225" s="13"/>
      <c r="E225" s="15" t="s">
        <v>513</v>
      </c>
      <c r="F225" t="s">
        <v>514</v>
      </c>
      <c r="G225" t="s">
        <v>93</v>
      </c>
      <c r="H225" t="s">
        <v>55</v>
      </c>
      <c r="I225" t="s">
        <v>55</v>
      </c>
      <c r="J225" s="16" t="s">
        <v>55</v>
      </c>
      <c r="K225" s="15"/>
      <c r="M225" s="16"/>
      <c r="N225" t="str">
        <f>#REF!</f>
        <v>Ethiopia</v>
      </c>
      <c r="O225" s="17"/>
      <c r="S225" s="18"/>
      <c r="V225" s="19"/>
      <c r="W225" s="48">
        <f t="shared" si="22"/>
        <v>4.5120000000000005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05A38-A853-4925-B189-8985C9800629}">
  <dimension ref="A1:G102"/>
  <sheetViews>
    <sheetView workbookViewId="0">
      <selection activeCell="F24" sqref="F24"/>
    </sheetView>
  </sheetViews>
  <sheetFormatPr defaultColWidth="10" defaultRowHeight="14.5" x14ac:dyDescent="0.35"/>
  <cols>
    <col min="6" max="6" width="13.6328125" bestFit="1" customWidth="1"/>
    <col min="7" max="7" width="11.81640625" bestFit="1" customWidth="1"/>
  </cols>
  <sheetData>
    <row r="1" spans="1:7" x14ac:dyDescent="0.35">
      <c r="A1" t="s">
        <v>515</v>
      </c>
      <c r="B1" s="53" t="s">
        <v>516</v>
      </c>
      <c r="C1" s="53" t="s">
        <v>517</v>
      </c>
      <c r="D1" s="53" t="s">
        <v>518</v>
      </c>
    </row>
    <row r="2" spans="1:7" s="53" customFormat="1" x14ac:dyDescent="0.35">
      <c r="A2" s="54" t="s">
        <v>519</v>
      </c>
      <c r="B2" s="55">
        <f>HLOOKUP(A2,#REF!,3,TRUE)</f>
        <v>1794565.7155999995</v>
      </c>
      <c r="C2" s="55">
        <f>HLOOKUP(A2,#REF!,2,TRUE)</f>
        <v>1739593.6404000001</v>
      </c>
      <c r="D2" s="55">
        <f>C2+B2</f>
        <v>3534159.3559999997</v>
      </c>
    </row>
    <row r="3" spans="1:7" x14ac:dyDescent="0.35">
      <c r="A3" s="54">
        <v>1</v>
      </c>
      <c r="B3" s="55">
        <f>HLOOKUP(A3,#REF!,3,TRUE)</f>
        <v>1729422.9510999999</v>
      </c>
      <c r="C3" s="55">
        <f>HLOOKUP(A3,#REF!,2,TRUE)</f>
        <v>1677633.4099000003</v>
      </c>
      <c r="D3" s="55">
        <f t="shared" ref="D3:D66" si="0">C3+B3</f>
        <v>3407056.3610000005</v>
      </c>
      <c r="F3" s="18"/>
    </row>
    <row r="4" spans="1:7" x14ac:dyDescent="0.35">
      <c r="A4" s="54">
        <v>2</v>
      </c>
      <c r="B4" s="55">
        <f>HLOOKUP(A4,#REF!,3,TRUE)</f>
        <v>1697431.0311</v>
      </c>
      <c r="C4" s="55">
        <f>HLOOKUP(A4,#REF!,2,TRUE)</f>
        <v>1647808.5299000002</v>
      </c>
      <c r="D4" s="55">
        <f t="shared" si="0"/>
        <v>3345239.5610000002</v>
      </c>
      <c r="F4" s="48"/>
    </row>
    <row r="5" spans="1:7" x14ac:dyDescent="0.35">
      <c r="A5" s="54">
        <v>3</v>
      </c>
      <c r="B5" s="55">
        <f>HLOOKUP(A5,#REF!,3,TRUE)</f>
        <v>1665439.1111000001</v>
      </c>
      <c r="C5" s="55">
        <f>HLOOKUP(A5,#REF!,2,TRUE)</f>
        <v>1617983.6499000001</v>
      </c>
      <c r="D5" s="55">
        <f t="shared" si="0"/>
        <v>3283422.7609999999</v>
      </c>
      <c r="F5" s="48"/>
    </row>
    <row r="6" spans="1:7" x14ac:dyDescent="0.35">
      <c r="A6" s="54">
        <v>4</v>
      </c>
      <c r="B6" s="55">
        <f>HLOOKUP(A6,#REF!,3,TRUE)</f>
        <v>1633447.1911000002</v>
      </c>
      <c r="C6" s="55">
        <f>HLOOKUP(A6,#REF!,2,TRUE)</f>
        <v>1588158.7699</v>
      </c>
      <c r="D6" s="55">
        <f t="shared" si="0"/>
        <v>3221605.9610000001</v>
      </c>
    </row>
    <row r="7" spans="1:7" x14ac:dyDescent="0.35">
      <c r="A7" s="54">
        <v>5</v>
      </c>
      <c r="B7" s="55">
        <f>HLOOKUP(A7,#REF!,3,TRUE)</f>
        <v>1608085.4400000002</v>
      </c>
      <c r="C7" s="55">
        <f>HLOOKUP(A7,#REF!,2,TRUE)</f>
        <v>1564760.9599999997</v>
      </c>
      <c r="D7" s="55">
        <f t="shared" si="0"/>
        <v>3172846.4</v>
      </c>
    </row>
    <row r="8" spans="1:7" x14ac:dyDescent="0.35">
      <c r="A8" s="54">
        <v>6</v>
      </c>
      <c r="B8" s="55">
        <f>HLOOKUP(A8,#REF!,3,TRUE)</f>
        <v>1576093.5200000003</v>
      </c>
      <c r="C8" s="55">
        <f>HLOOKUP(A8,#REF!,2,TRUE)</f>
        <v>1534936.0799999996</v>
      </c>
      <c r="D8" s="55">
        <f t="shared" si="0"/>
        <v>3111029.5999999996</v>
      </c>
    </row>
    <row r="9" spans="1:7" x14ac:dyDescent="0.35">
      <c r="A9" s="54">
        <v>7</v>
      </c>
      <c r="B9" s="55">
        <f>HLOOKUP(A9,#REF!,3,TRUE)</f>
        <v>1544101.6</v>
      </c>
      <c r="C9" s="55">
        <f>HLOOKUP(A9,#REF!,2,TRUE)</f>
        <v>1505111.2</v>
      </c>
      <c r="D9" s="55">
        <f t="shared" si="0"/>
        <v>3049212.8</v>
      </c>
    </row>
    <row r="10" spans="1:7" x14ac:dyDescent="0.35">
      <c r="A10" s="54">
        <v>8</v>
      </c>
      <c r="B10" s="55">
        <f>HLOOKUP(A10,#REF!,3,TRUE)</f>
        <v>1515244.2000000002</v>
      </c>
      <c r="C10" s="55">
        <f>HLOOKUP(A10,#REF!,2,TRUE)</f>
        <v>1478254</v>
      </c>
      <c r="D10" s="55">
        <f t="shared" si="0"/>
        <v>2993498.2</v>
      </c>
    </row>
    <row r="11" spans="1:7" x14ac:dyDescent="0.35">
      <c r="A11" s="54">
        <v>9</v>
      </c>
      <c r="B11" s="55">
        <f>HLOOKUP(A11,#REF!,3,TRUE)</f>
        <v>1486386.8000000003</v>
      </c>
      <c r="C11" s="55">
        <f>HLOOKUP(A11,#REF!,2,TRUE)</f>
        <v>1451396.8</v>
      </c>
      <c r="D11" s="55">
        <f t="shared" si="0"/>
        <v>2937783.6000000006</v>
      </c>
    </row>
    <row r="12" spans="1:7" x14ac:dyDescent="0.35">
      <c r="A12" s="54">
        <v>10</v>
      </c>
      <c r="B12" s="55">
        <f>HLOOKUP(A12,#REF!,3,TRUE)</f>
        <v>1457529.4000000004</v>
      </c>
      <c r="C12" s="55">
        <f>HLOOKUP(A12,#REF!,2,TRUE)</f>
        <v>1424539.6</v>
      </c>
      <c r="D12" s="55">
        <f t="shared" si="0"/>
        <v>2882069.0000000005</v>
      </c>
    </row>
    <row r="13" spans="1:7" x14ac:dyDescent="0.35">
      <c r="A13" s="54">
        <v>11</v>
      </c>
      <c r="B13" s="55">
        <f>HLOOKUP(A13,#REF!,3,TRUE)</f>
        <v>1428672.0000000005</v>
      </c>
      <c r="C13" s="55">
        <f>HLOOKUP(A13,#REF!,2,TRUE)</f>
        <v>1397682.4000000001</v>
      </c>
      <c r="D13" s="55">
        <f t="shared" si="0"/>
        <v>2826354.4000000004</v>
      </c>
      <c r="G13" s="55"/>
    </row>
    <row r="14" spans="1:7" x14ac:dyDescent="0.35">
      <c r="A14" s="54">
        <v>12</v>
      </c>
      <c r="B14" s="55">
        <f>HLOOKUP(A14,#REF!,3,TRUE)</f>
        <v>1399814.6</v>
      </c>
      <c r="C14" s="55">
        <f>HLOOKUP(A14,#REF!,2,TRUE)</f>
        <v>1370825.2</v>
      </c>
      <c r="D14" s="55">
        <f t="shared" si="0"/>
        <v>2770639.8</v>
      </c>
    </row>
    <row r="15" spans="1:7" x14ac:dyDescent="0.35">
      <c r="A15" s="54">
        <v>13</v>
      </c>
      <c r="B15" s="55">
        <f>HLOOKUP(A15,#REF!,3,TRUE)</f>
        <v>1381579.56</v>
      </c>
      <c r="C15" s="55">
        <f>HLOOKUP(A15,#REF!,2,TRUE)</f>
        <v>1353964.08</v>
      </c>
      <c r="D15" s="55">
        <f t="shared" si="0"/>
        <v>2735543.64</v>
      </c>
    </row>
    <row r="16" spans="1:7" x14ac:dyDescent="0.35">
      <c r="A16" s="54">
        <v>14</v>
      </c>
      <c r="B16" s="55">
        <f>HLOOKUP(A16,#REF!,3,TRUE)</f>
        <v>1363344.52</v>
      </c>
      <c r="C16" s="55">
        <f>HLOOKUP(A16,#REF!,2,TRUE)</f>
        <v>1337102.9600000002</v>
      </c>
      <c r="D16" s="55">
        <f t="shared" si="0"/>
        <v>2700447.4800000004</v>
      </c>
    </row>
    <row r="17" spans="1:4" x14ac:dyDescent="0.35">
      <c r="A17" s="54">
        <v>15</v>
      </c>
      <c r="B17" s="55">
        <f>HLOOKUP(A17,#REF!,3,TRUE)</f>
        <v>1345109.48</v>
      </c>
      <c r="C17" s="55">
        <f>HLOOKUP(A17,#REF!,2,TRUE)</f>
        <v>1320241.8400000003</v>
      </c>
      <c r="D17" s="55">
        <f t="shared" si="0"/>
        <v>2665351.3200000003</v>
      </c>
    </row>
    <row r="18" spans="1:4" x14ac:dyDescent="0.35">
      <c r="A18" s="54">
        <v>16</v>
      </c>
      <c r="B18" s="55">
        <f>HLOOKUP(A18,#REF!,3,TRUE)</f>
        <v>1326874.44</v>
      </c>
      <c r="C18" s="55">
        <f>HLOOKUP(A18,#REF!,2,TRUE)</f>
        <v>1303380.7200000004</v>
      </c>
      <c r="D18" s="55">
        <f t="shared" si="0"/>
        <v>2630255.16</v>
      </c>
    </row>
    <row r="19" spans="1:4" x14ac:dyDescent="0.35">
      <c r="A19" s="54">
        <v>17</v>
      </c>
      <c r="B19" s="55">
        <f>HLOOKUP(A19,#REF!,3,TRUE)</f>
        <v>1308639.3999999999</v>
      </c>
      <c r="C19" s="55">
        <f>HLOOKUP(A19,#REF!,2,TRUE)</f>
        <v>1286519.6000000001</v>
      </c>
      <c r="D19" s="55">
        <f t="shared" si="0"/>
        <v>2595159</v>
      </c>
    </row>
    <row r="20" spans="1:4" x14ac:dyDescent="0.35">
      <c r="A20" s="54">
        <v>18</v>
      </c>
      <c r="B20" s="55">
        <f>HLOOKUP(A20,#REF!,3,TRUE)</f>
        <v>1284138.8399999999</v>
      </c>
      <c r="C20" s="55">
        <f>HLOOKUP(A20,#REF!,2,TRUE)</f>
        <v>1261862.6000000001</v>
      </c>
      <c r="D20" s="55">
        <f t="shared" si="0"/>
        <v>2546001.44</v>
      </c>
    </row>
    <row r="21" spans="1:4" x14ac:dyDescent="0.35">
      <c r="A21" s="54">
        <v>19</v>
      </c>
      <c r="B21" s="55">
        <f>HLOOKUP(A21,#REF!,3,TRUE)</f>
        <v>1259638.2799999998</v>
      </c>
      <c r="C21" s="55">
        <f>HLOOKUP(A21,#REF!,2,TRUE)</f>
        <v>1237205.6000000001</v>
      </c>
      <c r="D21" s="55">
        <f t="shared" si="0"/>
        <v>2496843.88</v>
      </c>
    </row>
    <row r="22" spans="1:4" x14ac:dyDescent="0.35">
      <c r="A22" s="54">
        <v>20</v>
      </c>
      <c r="B22" s="55">
        <f>HLOOKUP(A22,#REF!,3,TRUE)</f>
        <v>1235137.7199999997</v>
      </c>
      <c r="C22" s="55">
        <f>HLOOKUP(A22,#REF!,2,TRUE)</f>
        <v>1212548.6000000001</v>
      </c>
      <c r="D22" s="55">
        <f t="shared" si="0"/>
        <v>2447686.3199999998</v>
      </c>
    </row>
    <row r="23" spans="1:4" x14ac:dyDescent="0.35">
      <c r="A23" s="54">
        <v>21</v>
      </c>
      <c r="B23" s="55">
        <f>HLOOKUP(A23,#REF!,3,TRUE)</f>
        <v>1210637.1599999997</v>
      </c>
      <c r="C23" s="55">
        <f>HLOOKUP(A23,#REF!,2,TRUE)</f>
        <v>1187891.6000000001</v>
      </c>
      <c r="D23" s="55">
        <f t="shared" si="0"/>
        <v>2398528.7599999998</v>
      </c>
    </row>
    <row r="24" spans="1:4" x14ac:dyDescent="0.35">
      <c r="A24" s="54">
        <v>22</v>
      </c>
      <c r="B24" s="55">
        <f>HLOOKUP(A24,#REF!,3,TRUE)</f>
        <v>1186136.6000000001</v>
      </c>
      <c r="C24" s="55">
        <f>HLOOKUP(A24,#REF!,2,TRUE)</f>
        <v>1163234.6000000001</v>
      </c>
      <c r="D24" s="55">
        <f t="shared" si="0"/>
        <v>2349371.2000000002</v>
      </c>
    </row>
    <row r="25" spans="1:4" x14ac:dyDescent="0.35">
      <c r="A25" s="54">
        <v>23</v>
      </c>
      <c r="B25" s="55">
        <f>HLOOKUP(A25,#REF!,3,TRUE)</f>
        <v>1144498.8400000001</v>
      </c>
      <c r="C25" s="55">
        <f>HLOOKUP(A25,#REF!,2,TRUE)</f>
        <v>1122685.6800000002</v>
      </c>
      <c r="D25" s="55">
        <f t="shared" si="0"/>
        <v>2267184.5200000005</v>
      </c>
    </row>
    <row r="26" spans="1:4" x14ac:dyDescent="0.35">
      <c r="A26" s="54">
        <v>24</v>
      </c>
      <c r="B26" s="55">
        <f>HLOOKUP(A26,#REF!,3,TRUE)</f>
        <v>1102861.08</v>
      </c>
      <c r="C26" s="55">
        <f>HLOOKUP(A26,#REF!,2,TRUE)</f>
        <v>1082136.7600000002</v>
      </c>
      <c r="D26" s="55">
        <f t="shared" si="0"/>
        <v>2184997.8400000003</v>
      </c>
    </row>
    <row r="27" spans="1:4" x14ac:dyDescent="0.35">
      <c r="A27" s="54">
        <v>25</v>
      </c>
      <c r="B27" s="55">
        <f>HLOOKUP(A27,#REF!,3,TRUE)</f>
        <v>1061223.32</v>
      </c>
      <c r="C27" s="55">
        <f>HLOOKUP(A27,#REF!,2,TRUE)</f>
        <v>1041587.8400000002</v>
      </c>
      <c r="D27" s="55">
        <f t="shared" si="0"/>
        <v>2102811.16</v>
      </c>
    </row>
    <row r="28" spans="1:4" x14ac:dyDescent="0.35">
      <c r="A28" s="54">
        <v>26</v>
      </c>
      <c r="B28" s="55">
        <f>HLOOKUP(A28,#REF!,3,TRUE)</f>
        <v>1019585.56</v>
      </c>
      <c r="C28" s="55">
        <f>HLOOKUP(A28,#REF!,2,TRUE)</f>
        <v>1001038.9200000002</v>
      </c>
      <c r="D28" s="55">
        <f t="shared" si="0"/>
        <v>2020624.4800000002</v>
      </c>
    </row>
    <row r="29" spans="1:4" x14ac:dyDescent="0.35">
      <c r="A29" s="54">
        <v>27</v>
      </c>
      <c r="B29" s="55">
        <f>HLOOKUP(A29,#REF!,3,TRUE)</f>
        <v>977947.8</v>
      </c>
      <c r="C29" s="55">
        <f>HLOOKUP(A29,#REF!,2,TRUE)</f>
        <v>960490</v>
      </c>
      <c r="D29" s="55">
        <f t="shared" si="0"/>
        <v>1938437.8</v>
      </c>
    </row>
    <row r="30" spans="1:4" x14ac:dyDescent="0.35">
      <c r="A30" s="54">
        <v>28</v>
      </c>
      <c r="B30" s="55">
        <f>HLOOKUP(A30,#REF!,3,TRUE)</f>
        <v>932812.20000000007</v>
      </c>
      <c r="C30" s="55">
        <f>HLOOKUP(A30,#REF!,2,TRUE)</f>
        <v>918693.76</v>
      </c>
      <c r="D30" s="55">
        <f t="shared" si="0"/>
        <v>1851505.96</v>
      </c>
    </row>
    <row r="31" spans="1:4" x14ac:dyDescent="0.35">
      <c r="A31" s="54">
        <v>29</v>
      </c>
      <c r="B31" s="55">
        <f>HLOOKUP(A31,#REF!,3,TRUE)</f>
        <v>887676.60000000009</v>
      </c>
      <c r="C31" s="55">
        <f>HLOOKUP(A31,#REF!,2,TRUE)</f>
        <v>876897.52</v>
      </c>
      <c r="D31" s="55">
        <f t="shared" si="0"/>
        <v>1764574.12</v>
      </c>
    </row>
    <row r="32" spans="1:4" x14ac:dyDescent="0.35">
      <c r="A32" s="54">
        <v>30</v>
      </c>
      <c r="B32" s="55">
        <f>HLOOKUP(A32,#REF!,3,TRUE)</f>
        <v>842541.00000000012</v>
      </c>
      <c r="C32" s="55">
        <f>HLOOKUP(A32,#REF!,2,TRUE)</f>
        <v>835101.28</v>
      </c>
      <c r="D32" s="55">
        <f t="shared" si="0"/>
        <v>1677642.2800000003</v>
      </c>
    </row>
    <row r="33" spans="1:4" x14ac:dyDescent="0.35">
      <c r="A33" s="54">
        <v>31</v>
      </c>
      <c r="B33" s="55">
        <f>HLOOKUP(A33,#REF!,3,TRUE)</f>
        <v>797405.40000000014</v>
      </c>
      <c r="C33" s="55">
        <f>HLOOKUP(A33,#REF!,2,TRUE)</f>
        <v>793305.04</v>
      </c>
      <c r="D33" s="55">
        <f t="shared" si="0"/>
        <v>1590710.4400000002</v>
      </c>
    </row>
    <row r="34" spans="1:4" x14ac:dyDescent="0.35">
      <c r="A34" s="54">
        <v>32</v>
      </c>
      <c r="B34" s="55">
        <f>HLOOKUP(A34,#REF!,3,TRUE)</f>
        <v>752269.8</v>
      </c>
      <c r="C34" s="55">
        <f>HLOOKUP(A34,#REF!,2,TRUE)</f>
        <v>751508.8</v>
      </c>
      <c r="D34" s="55">
        <f t="shared" si="0"/>
        <v>1503778.6</v>
      </c>
    </row>
    <row r="35" spans="1:4" x14ac:dyDescent="0.35">
      <c r="A35" s="54">
        <v>33</v>
      </c>
      <c r="B35" s="55">
        <f>HLOOKUP(A35,#REF!,3,TRUE)</f>
        <v>725461.76</v>
      </c>
      <c r="C35" s="55">
        <f>HLOOKUP(A35,#REF!,2,TRUE)</f>
        <v>728520.52</v>
      </c>
      <c r="D35" s="55">
        <f t="shared" si="0"/>
        <v>1453982.28</v>
      </c>
    </row>
    <row r="36" spans="1:4" x14ac:dyDescent="0.35">
      <c r="A36" s="54">
        <v>34</v>
      </c>
      <c r="B36" s="55">
        <f>HLOOKUP(A36,#REF!,3,TRUE)</f>
        <v>698653.72</v>
      </c>
      <c r="C36" s="55">
        <f>HLOOKUP(A36,#REF!,2,TRUE)</f>
        <v>705532.24</v>
      </c>
      <c r="D36" s="55">
        <f t="shared" si="0"/>
        <v>1404185.96</v>
      </c>
    </row>
    <row r="37" spans="1:4" x14ac:dyDescent="0.35">
      <c r="A37" s="54">
        <v>35</v>
      </c>
      <c r="B37" s="55">
        <f>HLOOKUP(A37,#REF!,3,TRUE)</f>
        <v>671845.67999999993</v>
      </c>
      <c r="C37" s="55">
        <f>HLOOKUP(A37,#REF!,2,TRUE)</f>
        <v>682543.96</v>
      </c>
      <c r="D37" s="55">
        <f t="shared" si="0"/>
        <v>1354389.64</v>
      </c>
    </row>
    <row r="38" spans="1:4" x14ac:dyDescent="0.35">
      <c r="A38" s="54">
        <v>36</v>
      </c>
      <c r="B38" s="55">
        <f>HLOOKUP(A38,#REF!,3,TRUE)</f>
        <v>645037.6399999999</v>
      </c>
      <c r="C38" s="55">
        <f>HLOOKUP(A38,#REF!,2,TRUE)</f>
        <v>659555.67999999993</v>
      </c>
      <c r="D38" s="55">
        <f t="shared" si="0"/>
        <v>1304593.3199999998</v>
      </c>
    </row>
    <row r="39" spans="1:4" x14ac:dyDescent="0.35">
      <c r="A39" s="54">
        <v>37</v>
      </c>
      <c r="B39" s="55">
        <f>HLOOKUP(A39,#REF!,3,TRUE)</f>
        <v>618229.6</v>
      </c>
      <c r="C39" s="55">
        <f>HLOOKUP(A39,#REF!,2,TRUE)</f>
        <v>636567.4</v>
      </c>
      <c r="D39" s="55">
        <f t="shared" si="0"/>
        <v>1254797</v>
      </c>
    </row>
    <row r="40" spans="1:4" x14ac:dyDescent="0.35">
      <c r="A40" s="54">
        <v>38</v>
      </c>
      <c r="B40" s="55">
        <f>HLOOKUP(A40,#REF!,3,TRUE)</f>
        <v>592404.6</v>
      </c>
      <c r="C40" s="55">
        <f>HLOOKUP(A40,#REF!,2,TRUE)</f>
        <v>608790.80000000005</v>
      </c>
      <c r="D40" s="55">
        <f t="shared" si="0"/>
        <v>1201195.3999999999</v>
      </c>
    </row>
    <row r="41" spans="1:4" x14ac:dyDescent="0.35">
      <c r="A41" s="54">
        <v>39</v>
      </c>
      <c r="B41" s="55">
        <f>HLOOKUP(A41,#REF!,3,TRUE)</f>
        <v>566579.6</v>
      </c>
      <c r="C41" s="55">
        <f>HLOOKUP(A41,#REF!,2,TRUE)</f>
        <v>581014.20000000007</v>
      </c>
      <c r="D41" s="55">
        <f t="shared" si="0"/>
        <v>1147593.8</v>
      </c>
    </row>
    <row r="42" spans="1:4" x14ac:dyDescent="0.35">
      <c r="A42" s="54">
        <v>40</v>
      </c>
      <c r="B42" s="55">
        <f>HLOOKUP(A42,#REF!,3,TRUE)</f>
        <v>540754.6</v>
      </c>
      <c r="C42" s="55">
        <f>HLOOKUP(A42,#REF!,2,TRUE)</f>
        <v>553237.60000000009</v>
      </c>
      <c r="D42" s="55">
        <f t="shared" si="0"/>
        <v>1093992.2000000002</v>
      </c>
    </row>
    <row r="43" spans="1:4" x14ac:dyDescent="0.35">
      <c r="A43" s="54">
        <v>41</v>
      </c>
      <c r="B43" s="55">
        <f>HLOOKUP(A43,#REF!,3,TRUE)</f>
        <v>514929.6</v>
      </c>
      <c r="C43" s="55">
        <f>HLOOKUP(A43,#REF!,2,TRUE)</f>
        <v>525461.00000000012</v>
      </c>
      <c r="D43" s="55">
        <f t="shared" si="0"/>
        <v>1040390.6000000001</v>
      </c>
    </row>
    <row r="44" spans="1:4" x14ac:dyDescent="0.35">
      <c r="A44" s="54">
        <v>42</v>
      </c>
      <c r="B44" s="55">
        <f>HLOOKUP(A44,#REF!,3,TRUE)</f>
        <v>489104.6</v>
      </c>
      <c r="C44" s="55">
        <f>HLOOKUP(A44,#REF!,2,TRUE)</f>
        <v>497684.4</v>
      </c>
      <c r="D44" s="55">
        <f t="shared" si="0"/>
        <v>986789</v>
      </c>
    </row>
    <row r="45" spans="1:4" x14ac:dyDescent="0.35">
      <c r="A45" s="54">
        <v>43</v>
      </c>
      <c r="B45" s="55">
        <f>HLOOKUP(A45,#REF!,3,TRUE)</f>
        <v>474142.88</v>
      </c>
      <c r="C45" s="55">
        <f>HLOOKUP(A45,#REF!,2,TRUE)</f>
        <v>479476.64</v>
      </c>
      <c r="D45" s="55">
        <f t="shared" si="0"/>
        <v>953619.52</v>
      </c>
    </row>
    <row r="46" spans="1:4" x14ac:dyDescent="0.35">
      <c r="A46" s="54">
        <v>44</v>
      </c>
      <c r="B46" s="55">
        <f>HLOOKUP(A46,#REF!,3,TRUE)</f>
        <v>459181.16000000003</v>
      </c>
      <c r="C46" s="55">
        <f>HLOOKUP(A46,#REF!,2,TRUE)</f>
        <v>461268.88</v>
      </c>
      <c r="D46" s="55">
        <f t="shared" si="0"/>
        <v>920450.04</v>
      </c>
    </row>
    <row r="47" spans="1:4" x14ac:dyDescent="0.35">
      <c r="A47" s="54">
        <v>45</v>
      </c>
      <c r="B47" s="55">
        <f>HLOOKUP(A47,#REF!,3,TRUE)</f>
        <v>444219.44000000006</v>
      </c>
      <c r="C47" s="55">
        <f>HLOOKUP(A47,#REF!,2,TRUE)</f>
        <v>443061.12</v>
      </c>
      <c r="D47" s="55">
        <f t="shared" si="0"/>
        <v>887280.56</v>
      </c>
    </row>
    <row r="48" spans="1:4" x14ac:dyDescent="0.35">
      <c r="A48" s="54">
        <v>46</v>
      </c>
      <c r="B48" s="55">
        <f>HLOOKUP(A48,#REF!,3,TRUE)</f>
        <v>429257.72000000009</v>
      </c>
      <c r="C48" s="55">
        <f>HLOOKUP(A48,#REF!,2,TRUE)</f>
        <v>424853.36</v>
      </c>
      <c r="D48" s="55">
        <f t="shared" si="0"/>
        <v>854111.08000000007</v>
      </c>
    </row>
    <row r="49" spans="1:4" x14ac:dyDescent="0.35">
      <c r="A49" s="54">
        <v>47</v>
      </c>
      <c r="B49" s="55">
        <f>HLOOKUP(A49,#REF!,3,TRUE)</f>
        <v>414296</v>
      </c>
      <c r="C49" s="55">
        <f>HLOOKUP(A49,#REF!,2,TRUE)</f>
        <v>406645.6</v>
      </c>
      <c r="D49" s="55">
        <f t="shared" si="0"/>
        <v>820941.6</v>
      </c>
    </row>
    <row r="50" spans="1:4" x14ac:dyDescent="0.35">
      <c r="A50" s="54">
        <v>48</v>
      </c>
      <c r="B50" s="55">
        <f>HLOOKUP(A50,#REF!,3,TRUE)</f>
        <v>394148.36</v>
      </c>
      <c r="C50" s="55">
        <f>HLOOKUP(A50,#REF!,2,TRUE)</f>
        <v>391754.76</v>
      </c>
      <c r="D50" s="55">
        <f t="shared" si="0"/>
        <v>785903.12</v>
      </c>
    </row>
    <row r="51" spans="1:4" x14ac:dyDescent="0.35">
      <c r="A51" s="54">
        <v>49</v>
      </c>
      <c r="B51" s="55">
        <f>HLOOKUP(A51,#REF!,3,TRUE)</f>
        <v>374000.72</v>
      </c>
      <c r="C51" s="55">
        <f>HLOOKUP(A51,#REF!,2,TRUE)</f>
        <v>376863.92000000004</v>
      </c>
      <c r="D51" s="55">
        <f t="shared" si="0"/>
        <v>750864.64</v>
      </c>
    </row>
    <row r="52" spans="1:4" x14ac:dyDescent="0.35">
      <c r="A52" s="54">
        <v>50</v>
      </c>
      <c r="B52" s="55">
        <f>HLOOKUP(A52,#REF!,3,TRUE)</f>
        <v>353853.07999999996</v>
      </c>
      <c r="C52" s="55">
        <f>HLOOKUP(A52,#REF!,2,TRUE)</f>
        <v>361973.08000000007</v>
      </c>
      <c r="D52" s="55">
        <f t="shared" si="0"/>
        <v>715826.16</v>
      </c>
    </row>
    <row r="53" spans="1:4" x14ac:dyDescent="0.35">
      <c r="A53" s="54">
        <v>51</v>
      </c>
      <c r="B53" s="55">
        <f>HLOOKUP(A53,#REF!,3,TRUE)</f>
        <v>333705.43999999994</v>
      </c>
      <c r="C53" s="55">
        <f>HLOOKUP(A53,#REF!,2,TRUE)</f>
        <v>347082.24000000011</v>
      </c>
      <c r="D53" s="55">
        <f t="shared" si="0"/>
        <v>680787.68</v>
      </c>
    </row>
    <row r="54" spans="1:4" x14ac:dyDescent="0.35">
      <c r="A54" s="54">
        <v>52</v>
      </c>
      <c r="B54" s="55">
        <f>HLOOKUP(A54,#REF!,3,TRUE)</f>
        <v>313557.8</v>
      </c>
      <c r="C54" s="55">
        <f>HLOOKUP(A54,#REF!,2,TRUE)</f>
        <v>332191.40000000002</v>
      </c>
      <c r="D54" s="55">
        <f t="shared" si="0"/>
        <v>645749.19999999995</v>
      </c>
    </row>
    <row r="55" spans="1:4" x14ac:dyDescent="0.35">
      <c r="A55" s="54">
        <v>53</v>
      </c>
      <c r="B55" s="55">
        <f>HLOOKUP(A55,#REF!,3,TRUE)</f>
        <v>297206.32</v>
      </c>
      <c r="C55" s="55">
        <f>HLOOKUP(A55,#REF!,2,TRUE)</f>
        <v>318405.84000000003</v>
      </c>
      <c r="D55" s="55">
        <f t="shared" si="0"/>
        <v>615612.16000000003</v>
      </c>
    </row>
    <row r="56" spans="1:4" x14ac:dyDescent="0.35">
      <c r="A56" s="54">
        <v>54</v>
      </c>
      <c r="B56" s="55">
        <f>HLOOKUP(A56,#REF!,3,TRUE)</f>
        <v>280854.84000000003</v>
      </c>
      <c r="C56" s="55">
        <f>HLOOKUP(A56,#REF!,2,TRUE)</f>
        <v>304620.28000000003</v>
      </c>
      <c r="D56" s="55">
        <f t="shared" si="0"/>
        <v>585475.12000000011</v>
      </c>
    </row>
    <row r="57" spans="1:4" x14ac:dyDescent="0.35">
      <c r="A57" s="54">
        <v>55</v>
      </c>
      <c r="B57" s="55">
        <f>HLOOKUP(A57,#REF!,3,TRUE)</f>
        <v>264503.36000000004</v>
      </c>
      <c r="C57" s="55">
        <f>HLOOKUP(A57,#REF!,2,TRUE)</f>
        <v>290834.72000000003</v>
      </c>
      <c r="D57" s="55">
        <f t="shared" si="0"/>
        <v>555338.08000000007</v>
      </c>
    </row>
    <row r="58" spans="1:4" x14ac:dyDescent="0.35">
      <c r="A58" s="54">
        <v>56</v>
      </c>
      <c r="B58" s="55">
        <f>HLOOKUP(A58,#REF!,3,TRUE)</f>
        <v>248151.88000000003</v>
      </c>
      <c r="C58" s="55">
        <f>HLOOKUP(A58,#REF!,2,TRUE)</f>
        <v>277049.16000000003</v>
      </c>
      <c r="D58" s="55">
        <f t="shared" si="0"/>
        <v>525201.04</v>
      </c>
    </row>
    <row r="59" spans="1:4" x14ac:dyDescent="0.35">
      <c r="A59" s="54">
        <v>57</v>
      </c>
      <c r="B59" s="55">
        <f>HLOOKUP(A59,#REF!,3,TRUE)</f>
        <v>231800.4</v>
      </c>
      <c r="C59" s="55">
        <f>HLOOKUP(A59,#REF!,2,TRUE)</f>
        <v>263263.59999999998</v>
      </c>
      <c r="D59" s="55">
        <f t="shared" si="0"/>
        <v>495064</v>
      </c>
    </row>
    <row r="60" spans="1:4" x14ac:dyDescent="0.35">
      <c r="A60" s="54">
        <v>58</v>
      </c>
      <c r="B60" s="55">
        <f>HLOOKUP(A60,#REF!,3,TRUE)</f>
        <v>223304.08</v>
      </c>
      <c r="C60" s="55">
        <f>HLOOKUP(A60,#REF!,2,TRUE)</f>
        <v>254997.68</v>
      </c>
      <c r="D60" s="55">
        <f t="shared" si="0"/>
        <v>478301.76</v>
      </c>
    </row>
    <row r="61" spans="1:4" x14ac:dyDescent="0.35">
      <c r="A61" s="54">
        <v>59</v>
      </c>
      <c r="B61" s="55">
        <f>HLOOKUP(A61,#REF!,3,TRUE)</f>
        <v>214807.75999999998</v>
      </c>
      <c r="C61" s="55">
        <f>HLOOKUP(A61,#REF!,2,TRUE)</f>
        <v>246731.76</v>
      </c>
      <c r="D61" s="55">
        <f t="shared" si="0"/>
        <v>461539.52</v>
      </c>
    </row>
    <row r="62" spans="1:4" x14ac:dyDescent="0.35">
      <c r="A62" s="54">
        <v>60</v>
      </c>
      <c r="B62" s="55">
        <f>HLOOKUP(A62,#REF!,3,TRUE)</f>
        <v>206311.43999999997</v>
      </c>
      <c r="C62" s="55">
        <f>HLOOKUP(A62,#REF!,2,TRUE)</f>
        <v>238465.84000000003</v>
      </c>
      <c r="D62" s="55">
        <f t="shared" si="0"/>
        <v>444777.28</v>
      </c>
    </row>
    <row r="63" spans="1:4" x14ac:dyDescent="0.35">
      <c r="A63" s="54">
        <v>61</v>
      </c>
      <c r="B63" s="55">
        <f>HLOOKUP(A63,#REF!,3,TRUE)</f>
        <v>197815.11999999997</v>
      </c>
      <c r="C63" s="55">
        <f>HLOOKUP(A63,#REF!,2,TRUE)</f>
        <v>230199.92000000004</v>
      </c>
      <c r="D63" s="55">
        <f t="shared" si="0"/>
        <v>428015.04000000004</v>
      </c>
    </row>
    <row r="64" spans="1:4" x14ac:dyDescent="0.35">
      <c r="A64" s="54">
        <v>62</v>
      </c>
      <c r="B64" s="55">
        <f>HLOOKUP(A64,#REF!,3,TRUE)</f>
        <v>189318.8</v>
      </c>
      <c r="C64" s="55">
        <f>HLOOKUP(A64,#REF!,2,TRUE)</f>
        <v>221934</v>
      </c>
      <c r="D64" s="55">
        <f t="shared" si="0"/>
        <v>411252.8</v>
      </c>
    </row>
    <row r="65" spans="1:4" x14ac:dyDescent="0.35">
      <c r="A65" s="54">
        <v>63</v>
      </c>
      <c r="B65" s="55">
        <f>HLOOKUP(A65,#REF!,3,TRUE)</f>
        <v>180884.91999999998</v>
      </c>
      <c r="C65" s="55">
        <f>HLOOKUP(A65,#REF!,2,TRUE)</f>
        <v>210848.92</v>
      </c>
      <c r="D65" s="55">
        <f t="shared" si="0"/>
        <v>391733.83999999997</v>
      </c>
    </row>
    <row r="66" spans="1:4" x14ac:dyDescent="0.35">
      <c r="A66" s="54">
        <v>64</v>
      </c>
      <c r="B66" s="55">
        <f>HLOOKUP(A66,#REF!,3,TRUE)</f>
        <v>172451.03999999998</v>
      </c>
      <c r="C66" s="55">
        <f>HLOOKUP(A66,#REF!,2,TRUE)</f>
        <v>199763.84000000003</v>
      </c>
      <c r="D66" s="55">
        <f t="shared" si="0"/>
        <v>372214.88</v>
      </c>
    </row>
    <row r="67" spans="1:4" x14ac:dyDescent="0.35">
      <c r="A67" s="54">
        <v>65</v>
      </c>
      <c r="B67" s="55">
        <f>HLOOKUP(A67,#REF!,3,TRUE)</f>
        <v>164017.15999999997</v>
      </c>
      <c r="C67" s="55">
        <f>HLOOKUP(A67,#REF!,2,TRUE)</f>
        <v>188678.76000000004</v>
      </c>
      <c r="D67" s="55">
        <f t="shared" ref="D67:D102" si="1">C67+B67</f>
        <v>352695.92000000004</v>
      </c>
    </row>
    <row r="68" spans="1:4" x14ac:dyDescent="0.35">
      <c r="A68" s="54">
        <v>66</v>
      </c>
      <c r="B68" s="55">
        <f>HLOOKUP(A68,#REF!,3,TRUE)</f>
        <v>155583.27999999997</v>
      </c>
      <c r="C68" s="55">
        <f>HLOOKUP(A68,#REF!,2,TRUE)</f>
        <v>177593.68000000005</v>
      </c>
      <c r="D68" s="55">
        <f t="shared" si="1"/>
        <v>333176.96000000002</v>
      </c>
    </row>
    <row r="69" spans="1:4" x14ac:dyDescent="0.35">
      <c r="A69" s="54">
        <v>67</v>
      </c>
      <c r="B69" s="55">
        <f>HLOOKUP(A69,#REF!,3,TRUE)</f>
        <v>147149.4</v>
      </c>
      <c r="C69" s="55">
        <f>HLOOKUP(A69,#REF!,2,TRUE)</f>
        <v>166508.6</v>
      </c>
      <c r="D69" s="55">
        <f t="shared" si="1"/>
        <v>313658</v>
      </c>
    </row>
    <row r="70" spans="1:4" x14ac:dyDescent="0.35">
      <c r="A70" s="54">
        <v>68</v>
      </c>
      <c r="B70" s="55">
        <f>HLOOKUP(A70,#REF!,3,TRUE)</f>
        <v>139314.47999999998</v>
      </c>
      <c r="C70" s="55">
        <f>HLOOKUP(A70,#REF!,2,TRUE)</f>
        <v>159149.32</v>
      </c>
      <c r="D70" s="55">
        <f t="shared" si="1"/>
        <v>298463.8</v>
      </c>
    </row>
    <row r="71" spans="1:4" x14ac:dyDescent="0.35">
      <c r="A71" s="54">
        <v>69</v>
      </c>
      <c r="B71" s="55">
        <f>HLOOKUP(A71,#REF!,3,TRUE)</f>
        <v>131479.56</v>
      </c>
      <c r="C71" s="55">
        <f>HLOOKUP(A71,#REF!,2,TRUE)</f>
        <v>151790.04</v>
      </c>
      <c r="D71" s="55">
        <f t="shared" si="1"/>
        <v>283269.59999999998</v>
      </c>
    </row>
    <row r="72" spans="1:4" x14ac:dyDescent="0.35">
      <c r="A72" s="54">
        <v>70</v>
      </c>
      <c r="B72" s="55">
        <f>HLOOKUP(A72,#REF!,3,TRUE)</f>
        <v>123644.64</v>
      </c>
      <c r="C72" s="55">
        <f>HLOOKUP(A72,#REF!,2,TRUE)</f>
        <v>144430.76</v>
      </c>
      <c r="D72" s="55">
        <f t="shared" si="1"/>
        <v>268075.40000000002</v>
      </c>
    </row>
    <row r="73" spans="1:4" x14ac:dyDescent="0.35">
      <c r="A73" s="54">
        <v>71</v>
      </c>
      <c r="B73" s="55">
        <f>HLOOKUP(A73,#REF!,3,TRUE)</f>
        <v>115809.72</v>
      </c>
      <c r="C73" s="55">
        <f>HLOOKUP(A73,#REF!,2,TRUE)</f>
        <v>137071.48000000001</v>
      </c>
      <c r="D73" s="55">
        <f t="shared" si="1"/>
        <v>252881.2</v>
      </c>
    </row>
    <row r="74" spans="1:4" x14ac:dyDescent="0.35">
      <c r="A74" s="54">
        <v>72</v>
      </c>
      <c r="B74" s="55">
        <f>HLOOKUP(A74,#REF!,3,TRUE)</f>
        <v>107974.8</v>
      </c>
      <c r="C74" s="55">
        <f>HLOOKUP(A74,#REF!,2,TRUE)</f>
        <v>129712.2</v>
      </c>
      <c r="D74" s="55">
        <f t="shared" si="1"/>
        <v>237687</v>
      </c>
    </row>
    <row r="75" spans="1:4" x14ac:dyDescent="0.35">
      <c r="A75" s="54">
        <v>73</v>
      </c>
      <c r="B75" s="55">
        <f>HLOOKUP(A75,#REF!,3,TRUE)</f>
        <v>99988.12</v>
      </c>
      <c r="C75" s="55">
        <f>HLOOKUP(A75,#REF!,2,TRUE)</f>
        <v>119798.8</v>
      </c>
      <c r="D75" s="55">
        <f t="shared" si="1"/>
        <v>219786.91999999998</v>
      </c>
    </row>
    <row r="76" spans="1:4" x14ac:dyDescent="0.35">
      <c r="A76" s="54">
        <v>74</v>
      </c>
      <c r="B76" s="55">
        <f>HLOOKUP(A76,#REF!,3,TRUE)</f>
        <v>92001.439999999988</v>
      </c>
      <c r="C76" s="55">
        <f>HLOOKUP(A76,#REF!,2,TRUE)</f>
        <v>109885.40000000001</v>
      </c>
      <c r="D76" s="55">
        <f t="shared" si="1"/>
        <v>201886.84</v>
      </c>
    </row>
    <row r="77" spans="1:4" x14ac:dyDescent="0.35">
      <c r="A77" s="54">
        <v>75</v>
      </c>
      <c r="B77" s="55">
        <f>HLOOKUP(A77,#REF!,3,TRUE)</f>
        <v>84014.75999999998</v>
      </c>
      <c r="C77" s="55">
        <f>HLOOKUP(A77,#REF!,2,TRUE)</f>
        <v>99972.000000000015</v>
      </c>
      <c r="D77" s="55">
        <f t="shared" si="1"/>
        <v>183986.76</v>
      </c>
    </row>
    <row r="78" spans="1:4" x14ac:dyDescent="0.35">
      <c r="A78" s="54">
        <v>76</v>
      </c>
      <c r="B78" s="55">
        <f>HLOOKUP(A78,#REF!,3,TRUE)</f>
        <v>76028.079999999973</v>
      </c>
      <c r="C78" s="55">
        <f>HLOOKUP(A78,#REF!,2,TRUE)</f>
        <v>90058.60000000002</v>
      </c>
      <c r="D78" s="55">
        <f t="shared" si="1"/>
        <v>166086.68</v>
      </c>
    </row>
    <row r="79" spans="1:4" x14ac:dyDescent="0.35">
      <c r="A79" s="54">
        <v>77</v>
      </c>
      <c r="B79" s="55">
        <f>HLOOKUP(A79,#REF!,3,TRUE)</f>
        <v>68041.399999999994</v>
      </c>
      <c r="C79" s="55">
        <f>HLOOKUP(A79,#REF!,2,TRUE)</f>
        <v>80145.2</v>
      </c>
      <c r="D79" s="55">
        <f t="shared" si="1"/>
        <v>148186.59999999998</v>
      </c>
    </row>
    <row r="80" spans="1:4" x14ac:dyDescent="0.35">
      <c r="A80" s="54">
        <v>78</v>
      </c>
      <c r="B80" s="55">
        <f>HLOOKUP(A80,#REF!,3,TRUE)</f>
        <v>60781.165599999993</v>
      </c>
      <c r="C80" s="55">
        <f>HLOOKUP(A80,#REF!,2,TRUE)</f>
        <v>71829.171999999991</v>
      </c>
      <c r="D80" s="55">
        <f t="shared" si="1"/>
        <v>132610.33759999997</v>
      </c>
    </row>
    <row r="81" spans="1:4" x14ac:dyDescent="0.35">
      <c r="A81" s="54">
        <v>79</v>
      </c>
      <c r="B81" s="55">
        <f>HLOOKUP(A81,#REF!,3,TRUE)</f>
        <v>53520.931199999992</v>
      </c>
      <c r="C81" s="55">
        <f>HLOOKUP(A81,#REF!,2,TRUE)</f>
        <v>63513.143999999993</v>
      </c>
      <c r="D81" s="55">
        <f t="shared" si="1"/>
        <v>117034.07519999999</v>
      </c>
    </row>
    <row r="82" spans="1:4" x14ac:dyDescent="0.35">
      <c r="A82" s="54">
        <v>80</v>
      </c>
      <c r="B82" s="55">
        <f>HLOOKUP(A82,#REF!,3,TRUE)</f>
        <v>46260.696799999991</v>
      </c>
      <c r="C82" s="55">
        <f>HLOOKUP(A82,#REF!,2,TRUE)</f>
        <v>55197.115999999995</v>
      </c>
      <c r="D82" s="55">
        <f t="shared" si="1"/>
        <v>101457.81279999999</v>
      </c>
    </row>
    <row r="83" spans="1:4" x14ac:dyDescent="0.35">
      <c r="A83" s="54">
        <v>81</v>
      </c>
      <c r="B83" s="55">
        <f>HLOOKUP(A83,#REF!,3,TRUE)</f>
        <v>39000.462399999989</v>
      </c>
      <c r="C83" s="55">
        <f>HLOOKUP(A83,#REF!,2,TRUE)</f>
        <v>46881.087999999996</v>
      </c>
      <c r="D83" s="55">
        <f t="shared" si="1"/>
        <v>85881.550399999978</v>
      </c>
    </row>
    <row r="84" spans="1:4" x14ac:dyDescent="0.35">
      <c r="A84" s="54">
        <v>82</v>
      </c>
      <c r="B84" s="55">
        <f>HLOOKUP(A84,#REF!,3,TRUE)</f>
        <v>31740.227999999996</v>
      </c>
      <c r="C84" s="55">
        <f>HLOOKUP(A84,#REF!,2,TRUE)</f>
        <v>38565.06</v>
      </c>
      <c r="D84" s="55">
        <f t="shared" si="1"/>
        <v>70305.288</v>
      </c>
    </row>
    <row r="85" spans="1:4" x14ac:dyDescent="0.35">
      <c r="A85" s="54">
        <v>83</v>
      </c>
      <c r="B85" s="55">
        <f>HLOOKUP(A85,#REF!,3,TRUE)</f>
        <v>27871.876799999998</v>
      </c>
      <c r="C85" s="55">
        <f>HLOOKUP(A85,#REF!,2,TRUE)</f>
        <v>33970.112000000001</v>
      </c>
      <c r="D85" s="55">
        <f t="shared" si="1"/>
        <v>61841.988799999999</v>
      </c>
    </row>
    <row r="86" spans="1:4" x14ac:dyDescent="0.35">
      <c r="A86" s="54">
        <v>84</v>
      </c>
      <c r="B86" s="55">
        <f>HLOOKUP(A86,#REF!,3,TRUE)</f>
        <v>24003.525600000001</v>
      </c>
      <c r="C86" s="55">
        <f>HLOOKUP(A86,#REF!,2,TRUE)</f>
        <v>29375.164000000001</v>
      </c>
      <c r="D86" s="55">
        <f t="shared" si="1"/>
        <v>53378.689599999998</v>
      </c>
    </row>
    <row r="87" spans="1:4" x14ac:dyDescent="0.35">
      <c r="A87" s="54">
        <v>85</v>
      </c>
      <c r="B87" s="55">
        <f>HLOOKUP(A87,#REF!,3,TRUE)</f>
        <v>20135.174400000004</v>
      </c>
      <c r="C87" s="55">
        <f>HLOOKUP(A87,#REF!,2,TRUE)</f>
        <v>24780.216</v>
      </c>
      <c r="D87" s="55">
        <f t="shared" si="1"/>
        <v>44915.390400000004</v>
      </c>
    </row>
    <row r="88" spans="1:4" x14ac:dyDescent="0.35">
      <c r="A88" s="54">
        <v>86</v>
      </c>
      <c r="B88" s="55">
        <f>HLOOKUP(A88,#REF!,3,TRUE)</f>
        <v>16266.823200000004</v>
      </c>
      <c r="C88" s="55">
        <f>HLOOKUP(A88,#REF!,2,TRUE)</f>
        <v>20185.268</v>
      </c>
      <c r="D88" s="55">
        <f t="shared" si="1"/>
        <v>36452.091200000003</v>
      </c>
    </row>
    <row r="89" spans="1:4" x14ac:dyDescent="0.35">
      <c r="A89" s="54">
        <v>87</v>
      </c>
      <c r="B89" s="55">
        <f>HLOOKUP(A89,#REF!,3,TRUE)</f>
        <v>12398.472000000002</v>
      </c>
      <c r="C89" s="55">
        <f>HLOOKUP(A89,#REF!,2,TRUE)</f>
        <v>15590.320000000002</v>
      </c>
      <c r="D89" s="55">
        <f t="shared" si="1"/>
        <v>27988.792000000001</v>
      </c>
    </row>
    <row r="90" spans="1:4" x14ac:dyDescent="0.35">
      <c r="A90" s="54">
        <v>88</v>
      </c>
      <c r="B90" s="55">
        <f>HLOOKUP(A90,#REF!,3,TRUE)</f>
        <v>10380.9876</v>
      </c>
      <c r="C90" s="55">
        <f>HLOOKUP(A90,#REF!,2,TRUE)</f>
        <v>13146.116000000002</v>
      </c>
      <c r="D90" s="55">
        <f t="shared" si="1"/>
        <v>23527.103600000002</v>
      </c>
    </row>
    <row r="91" spans="1:4" x14ac:dyDescent="0.35">
      <c r="A91" s="54">
        <v>89</v>
      </c>
      <c r="B91" s="55">
        <f>HLOOKUP(A91,#REF!,3,TRUE)</f>
        <v>8363.5031999999992</v>
      </c>
      <c r="C91" s="55">
        <f>HLOOKUP(A91,#REF!,2,TRUE)</f>
        <v>10701.912</v>
      </c>
      <c r="D91" s="55">
        <f t="shared" si="1"/>
        <v>19065.415199999999</v>
      </c>
    </row>
    <row r="92" spans="1:4" x14ac:dyDescent="0.35">
      <c r="A92" s="54">
        <v>90</v>
      </c>
      <c r="B92" s="55">
        <f>HLOOKUP(A92,#REF!,3,TRUE)</f>
        <v>6346.0187999999989</v>
      </c>
      <c r="C92" s="55">
        <f>HLOOKUP(A92,#REF!,2,TRUE)</f>
        <v>8257.7079999999987</v>
      </c>
      <c r="D92" s="55">
        <f t="shared" si="1"/>
        <v>14603.726799999997</v>
      </c>
    </row>
    <row r="93" spans="1:4" x14ac:dyDescent="0.35">
      <c r="A93" s="54">
        <v>91</v>
      </c>
      <c r="B93" s="55">
        <f>HLOOKUP(A93,#REF!,3,TRUE)</f>
        <v>4328.5343999999986</v>
      </c>
      <c r="C93" s="55">
        <f>HLOOKUP(A93,#REF!,2,TRUE)</f>
        <v>5813.5039999999981</v>
      </c>
      <c r="D93" s="55">
        <f t="shared" si="1"/>
        <v>10142.038399999998</v>
      </c>
    </row>
    <row r="94" spans="1:4" x14ac:dyDescent="0.35">
      <c r="A94" s="54">
        <v>92</v>
      </c>
      <c r="B94" s="55">
        <f>HLOOKUP(A94,#REF!,3,TRUE)</f>
        <v>2311.0499999999997</v>
      </c>
      <c r="C94" s="55">
        <f>HLOOKUP(A94,#REF!,2,TRUE)</f>
        <v>3369.2999999999997</v>
      </c>
      <c r="D94" s="55">
        <f t="shared" si="1"/>
        <v>5680.3499999999995</v>
      </c>
    </row>
    <row r="95" spans="1:4" x14ac:dyDescent="0.35">
      <c r="A95" s="54">
        <v>93</v>
      </c>
      <c r="B95" s="55">
        <f>HLOOKUP(A95,#REF!,3,TRUE)</f>
        <v>1879.9759999999997</v>
      </c>
      <c r="C95" s="55">
        <f>HLOOKUP(A95,#REF!,2,TRUE)</f>
        <v>2775.0623999999998</v>
      </c>
      <c r="D95" s="55">
        <f t="shared" si="1"/>
        <v>4655.0383999999995</v>
      </c>
    </row>
    <row r="96" spans="1:4" x14ac:dyDescent="0.35">
      <c r="A96" s="54">
        <v>94</v>
      </c>
      <c r="B96" s="55">
        <f>HLOOKUP(A96,#REF!,3,TRUE)</f>
        <v>1448.9019999999996</v>
      </c>
      <c r="C96" s="55">
        <f>HLOOKUP(A96,#REF!,2,TRUE)</f>
        <v>2180.8247999999999</v>
      </c>
      <c r="D96" s="55">
        <f t="shared" si="1"/>
        <v>3629.7267999999995</v>
      </c>
    </row>
    <row r="97" spans="1:4" x14ac:dyDescent="0.35">
      <c r="A97" s="54">
        <v>95</v>
      </c>
      <c r="B97" s="55">
        <f>HLOOKUP(A97,#REF!,3,TRUE)</f>
        <v>1017.8279999999996</v>
      </c>
      <c r="C97" s="55">
        <f>HLOOKUP(A97,#REF!,2,TRUE)</f>
        <v>1586.5871999999999</v>
      </c>
      <c r="D97" s="55">
        <f t="shared" si="1"/>
        <v>2604.4151999999995</v>
      </c>
    </row>
    <row r="98" spans="1:4" x14ac:dyDescent="0.35">
      <c r="A98" s="54">
        <v>96</v>
      </c>
      <c r="B98" s="55">
        <f>HLOOKUP(A98,#REF!,3,TRUE)</f>
        <v>586.75399999999968</v>
      </c>
      <c r="C98" s="55">
        <f>HLOOKUP(A98,#REF!,2,TRUE)</f>
        <v>992.34960000000001</v>
      </c>
      <c r="D98" s="55">
        <f t="shared" si="1"/>
        <v>1579.1035999999997</v>
      </c>
    </row>
    <row r="99" spans="1:4" x14ac:dyDescent="0.35">
      <c r="A99" s="54">
        <v>97</v>
      </c>
      <c r="B99" s="55">
        <f>HLOOKUP(A99,#REF!,3,TRUE)</f>
        <v>155.68</v>
      </c>
      <c r="C99" s="55">
        <f>HLOOKUP(A99,#REF!,2,TRUE)</f>
        <v>398.11199999999997</v>
      </c>
      <c r="D99" s="55">
        <f t="shared" si="1"/>
        <v>553.79199999999992</v>
      </c>
    </row>
    <row r="100" spans="1:4" x14ac:dyDescent="0.35">
      <c r="A100" s="54">
        <v>98</v>
      </c>
      <c r="B100" s="55">
        <f>HLOOKUP(A100,#REF!,3,TRUE)</f>
        <v>164.12</v>
      </c>
      <c r="C100" s="55">
        <f>HLOOKUP(A100,#REF!,2,TRUE)</f>
        <v>353.07466666666664</v>
      </c>
      <c r="D100" s="55">
        <f t="shared" si="1"/>
        <v>517.19466666666665</v>
      </c>
    </row>
    <row r="101" spans="1:4" x14ac:dyDescent="0.35">
      <c r="A101" s="54">
        <v>99</v>
      </c>
      <c r="B101" s="55">
        <f>HLOOKUP(A101,#REF!,3,TRUE)</f>
        <v>172.56</v>
      </c>
      <c r="C101" s="55">
        <f>HLOOKUP(A101,#REF!,2,TRUE)</f>
        <v>308.03733333333332</v>
      </c>
      <c r="D101" s="55">
        <f t="shared" si="1"/>
        <v>480.59733333333332</v>
      </c>
    </row>
    <row r="102" spans="1:4" x14ac:dyDescent="0.35">
      <c r="A102" s="54">
        <v>100</v>
      </c>
      <c r="B102" s="55">
        <f>HLOOKUP(A102,#REF!,3,TRUE)</f>
        <v>181</v>
      </c>
      <c r="C102" s="55">
        <f>HLOOKUP(A102,#REF!,2,TRUE)</f>
        <v>263</v>
      </c>
      <c r="D102" s="55">
        <f t="shared" si="1"/>
        <v>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SeasonalityCurves</vt:lpstr>
      <vt:lpstr>TaskValues_ref</vt:lpstr>
      <vt:lpstr>Total_Pop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Meikang Wu</dc:creator>
  <cp:lastModifiedBy>Meikang Wu</cp:lastModifiedBy>
  <dcterms:created xsi:type="dcterms:W3CDTF">2022-08-11T23:50:36Z</dcterms:created>
  <dcterms:modified xsi:type="dcterms:W3CDTF">2022-08-15T17:27:36Z</dcterms:modified>
</cp:coreProperties>
</file>